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15480" windowHeight="11640" tabRatio="929" activeTab="3"/>
  </bookViews>
  <sheets>
    <sheet name="План ФХД 2018" sheetId="1" r:id="rId1"/>
    <sheet name="План ФХД 2019" sheetId="2" r:id="rId2"/>
    <sheet name="План ФХД 2020" sheetId="3" r:id="rId3"/>
    <sheet name="Закупка ТРУ" sheetId="4" r:id="rId4"/>
    <sheet name="Раб.таблица 2018" sheetId="5" r:id="rId5"/>
    <sheet name="Счета" sheetId="31" r:id="rId6"/>
    <sheet name="СГОЗ 2019-2020" sheetId="6" r:id="rId7"/>
    <sheet name="Бюджет 2018-2020" sheetId="7" r:id="rId8"/>
    <sheet name="212 командировки" sheetId="8" r:id="rId9"/>
    <sheet name="221.925 связь" sheetId="9" r:id="rId10"/>
    <sheet name="223 коммуналка" sheetId="10" r:id="rId11"/>
    <sheet name="225 сод.имущ." sheetId="11" r:id="rId12"/>
    <sheet name="226.951 страхование" sheetId="32" r:id="rId13"/>
    <sheet name="226.953 охрана объета" sheetId="14" r:id="rId14"/>
    <sheet name="226.954 прочие услуги" sheetId="33" r:id="rId15"/>
    <sheet name="226.995 медосмотры" sheetId="12" r:id="rId16"/>
    <sheet name=" 290.963 КММ" sheetId="36" r:id="rId17"/>
    <sheet name="310.971 основные средства" sheetId="22" r:id="rId18"/>
    <sheet name="340.981 расходники" sheetId="23" r:id="rId19"/>
    <sheet name="340.983 продукты питания" sheetId="38" r:id="rId20"/>
    <sheet name="340.985 мягкий инвентарь" sheetId="24" r:id="rId21"/>
    <sheet name="981.985 Присмотр и уход" sheetId="37" r:id="rId22"/>
    <sheet name="Платные услуги" sheetId="25" r:id="rId23"/>
    <sheet name="Энергосбережение" sheetId="27"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123" localSheetId="9">#REF!</definedName>
    <definedName name="_123" localSheetId="15">#REF!</definedName>
    <definedName name="_123" localSheetId="0">#REF!</definedName>
    <definedName name="_123" localSheetId="1">#REF!</definedName>
    <definedName name="_123" localSheetId="2">#REF!</definedName>
    <definedName name="_123" localSheetId="6">#REF!</definedName>
    <definedName name="_123">#REF!</definedName>
    <definedName name="_in2007" localSheetId="9">#REF!</definedName>
    <definedName name="_in2007" localSheetId="15">#REF!</definedName>
    <definedName name="_in2007" localSheetId="0">#REF!</definedName>
    <definedName name="_in2007" localSheetId="1">#REF!</definedName>
    <definedName name="_in2007" localSheetId="2">#REF!</definedName>
    <definedName name="_in2007" localSheetId="6">#REF!</definedName>
    <definedName name="_in2007">#REF!</definedName>
    <definedName name="_in2008" localSheetId="9">#REF!</definedName>
    <definedName name="_in2008" localSheetId="15">#REF!</definedName>
    <definedName name="_in2008" localSheetId="0">#REF!</definedName>
    <definedName name="_in2008" localSheetId="1">#REF!</definedName>
    <definedName name="_in2008" localSheetId="2">#REF!</definedName>
    <definedName name="_in2008" localSheetId="6">#REF!</definedName>
    <definedName name="_in2008">#REF!</definedName>
    <definedName name="_in2009" localSheetId="9">#REF!</definedName>
    <definedName name="_in2009" localSheetId="15">#REF!</definedName>
    <definedName name="_in2009" localSheetId="0">#REF!</definedName>
    <definedName name="_in2009" localSheetId="1">#REF!</definedName>
    <definedName name="_in2009" localSheetId="2">#REF!</definedName>
    <definedName name="_in2009" localSheetId="6">#REF!</definedName>
    <definedName name="_in2009">#REF!</definedName>
    <definedName name="_in2010" localSheetId="9">#REF!</definedName>
    <definedName name="_in2010" localSheetId="15">#REF!</definedName>
    <definedName name="_in2010" localSheetId="0">#REF!</definedName>
    <definedName name="_in2010" localSheetId="1">#REF!</definedName>
    <definedName name="_in2010" localSheetId="2">#REF!</definedName>
    <definedName name="_in2010" localSheetId="6">#REF!</definedName>
    <definedName name="_in2010">#REF!</definedName>
    <definedName name="_in2011" localSheetId="9">#REF!</definedName>
    <definedName name="_in2011" localSheetId="15">#REF!</definedName>
    <definedName name="_in2011" localSheetId="0">#REF!</definedName>
    <definedName name="_in2011" localSheetId="1">#REF!</definedName>
    <definedName name="_in2011" localSheetId="2">#REF!</definedName>
    <definedName name="_in2011" localSheetId="6">#REF!</definedName>
    <definedName name="_in2011">#REF!</definedName>
    <definedName name="_in2012" localSheetId="9">#REF!</definedName>
    <definedName name="_in2012" localSheetId="15">#REF!</definedName>
    <definedName name="_in2012" localSheetId="0">#REF!</definedName>
    <definedName name="_in2012" localSheetId="1">#REF!</definedName>
    <definedName name="_in2012" localSheetId="2">#REF!</definedName>
    <definedName name="_in2012" localSheetId="6">#REF!</definedName>
    <definedName name="_in2012">#REF!</definedName>
    <definedName name="_in2013" localSheetId="9">#REF!</definedName>
    <definedName name="_in2013" localSheetId="15">#REF!</definedName>
    <definedName name="_in2013" localSheetId="0">#REF!</definedName>
    <definedName name="_in2013" localSheetId="1">#REF!</definedName>
    <definedName name="_in2013" localSheetId="2">#REF!</definedName>
    <definedName name="_in2013" localSheetId="6">#REF!</definedName>
    <definedName name="_in2013">#REF!</definedName>
    <definedName name="_in2014" localSheetId="9">#REF!</definedName>
    <definedName name="_in2014" localSheetId="15">#REF!</definedName>
    <definedName name="_in2014" localSheetId="0">#REF!</definedName>
    <definedName name="_in2014" localSheetId="1">#REF!</definedName>
    <definedName name="_in2014" localSheetId="2">#REF!</definedName>
    <definedName name="_in2014" localSheetId="6">#REF!</definedName>
    <definedName name="_in2014">#REF!</definedName>
    <definedName name="_in2015" localSheetId="9">#REF!</definedName>
    <definedName name="_in2015" localSheetId="15">#REF!</definedName>
    <definedName name="_in2015" localSheetId="0">#REF!</definedName>
    <definedName name="_in2015" localSheetId="1">#REF!</definedName>
    <definedName name="_in2015" localSheetId="2">#REF!</definedName>
    <definedName name="_in2015" localSheetId="6">#REF!</definedName>
    <definedName name="_in2015">#REF!</definedName>
    <definedName name="_inf2007" localSheetId="9">#REF!</definedName>
    <definedName name="_inf2007" localSheetId="15">#REF!</definedName>
    <definedName name="_inf2007" localSheetId="0">#REF!</definedName>
    <definedName name="_inf2007" localSheetId="1">#REF!</definedName>
    <definedName name="_inf2007" localSheetId="2">#REF!</definedName>
    <definedName name="_inf2007" localSheetId="6">#REF!</definedName>
    <definedName name="_inf2007">#REF!</definedName>
    <definedName name="_inf2008" localSheetId="9">#REF!</definedName>
    <definedName name="_inf2008" localSheetId="15">#REF!</definedName>
    <definedName name="_inf2008" localSheetId="0">#REF!</definedName>
    <definedName name="_inf2008" localSheetId="1">#REF!</definedName>
    <definedName name="_inf2008" localSheetId="2">#REF!</definedName>
    <definedName name="_inf2008" localSheetId="6">#REF!</definedName>
    <definedName name="_inf2008">#REF!</definedName>
    <definedName name="_inf2009" localSheetId="9">#REF!</definedName>
    <definedName name="_inf2009" localSheetId="15">#REF!</definedName>
    <definedName name="_inf2009" localSheetId="0">#REF!</definedName>
    <definedName name="_inf2009" localSheetId="1">#REF!</definedName>
    <definedName name="_inf2009" localSheetId="2">#REF!</definedName>
    <definedName name="_inf2009" localSheetId="6">#REF!</definedName>
    <definedName name="_inf2009">#REF!</definedName>
    <definedName name="_inf2010" localSheetId="9">#REF!</definedName>
    <definedName name="_inf2010" localSheetId="15">#REF!</definedName>
    <definedName name="_inf2010" localSheetId="0">#REF!</definedName>
    <definedName name="_inf2010" localSheetId="1">#REF!</definedName>
    <definedName name="_inf2010" localSheetId="2">#REF!</definedName>
    <definedName name="_inf2010" localSheetId="6">#REF!</definedName>
    <definedName name="_inf2010">#REF!</definedName>
    <definedName name="_inf2011" localSheetId="9">#REF!</definedName>
    <definedName name="_inf2011" localSheetId="15">#REF!</definedName>
    <definedName name="_inf2011" localSheetId="0">#REF!</definedName>
    <definedName name="_inf2011" localSheetId="1">#REF!</definedName>
    <definedName name="_inf2011" localSheetId="2">#REF!</definedName>
    <definedName name="_inf2011" localSheetId="6">#REF!</definedName>
    <definedName name="_inf2011">#REF!</definedName>
    <definedName name="_inf2012" localSheetId="9">#REF!</definedName>
    <definedName name="_inf2012" localSheetId="15">#REF!</definedName>
    <definedName name="_inf2012" localSheetId="0">#REF!</definedName>
    <definedName name="_inf2012" localSheetId="1">#REF!</definedName>
    <definedName name="_inf2012" localSheetId="2">#REF!</definedName>
    <definedName name="_inf2012" localSheetId="6">#REF!</definedName>
    <definedName name="_inf2012">#REF!</definedName>
    <definedName name="_inf2013" localSheetId="9">#REF!</definedName>
    <definedName name="_inf2013" localSheetId="15">#REF!</definedName>
    <definedName name="_inf2013" localSheetId="0">#REF!</definedName>
    <definedName name="_inf2013" localSheetId="1">#REF!</definedName>
    <definedName name="_inf2013" localSheetId="2">#REF!</definedName>
    <definedName name="_inf2013" localSheetId="6">#REF!</definedName>
    <definedName name="_inf2013">#REF!</definedName>
    <definedName name="_inf20131" localSheetId="9">#REF!</definedName>
    <definedName name="_inf20131" localSheetId="15">#REF!</definedName>
    <definedName name="_inf20131" localSheetId="0">#REF!</definedName>
    <definedName name="_inf20131" localSheetId="1">#REF!</definedName>
    <definedName name="_inf20131" localSheetId="2">#REF!</definedName>
    <definedName name="_inf20131" localSheetId="6">#REF!</definedName>
    <definedName name="_inf20131">#REF!</definedName>
    <definedName name="_inf2014" localSheetId="9">#REF!</definedName>
    <definedName name="_inf2014" localSheetId="15">#REF!</definedName>
    <definedName name="_inf2014" localSheetId="0">#REF!</definedName>
    <definedName name="_inf2014" localSheetId="1">#REF!</definedName>
    <definedName name="_inf2014" localSheetId="2">#REF!</definedName>
    <definedName name="_inf2014" localSheetId="6">#REF!</definedName>
    <definedName name="_inf2014">#REF!</definedName>
    <definedName name="_inf2015" localSheetId="9">#REF!</definedName>
    <definedName name="_inf2015" localSheetId="15">#REF!</definedName>
    <definedName name="_inf2015" localSheetId="0">#REF!</definedName>
    <definedName name="_inf2015" localSheetId="1">#REF!</definedName>
    <definedName name="_inf2015" localSheetId="2">#REF!</definedName>
    <definedName name="_inf2015" localSheetId="6">#REF!</definedName>
    <definedName name="_inf2015">#REF!</definedName>
    <definedName name="_inf2015_" localSheetId="9">#REF!</definedName>
    <definedName name="_inf2015_" localSheetId="15">#REF!</definedName>
    <definedName name="_inf2015_" localSheetId="0">#REF!</definedName>
    <definedName name="_inf2015_" localSheetId="1">#REF!</definedName>
    <definedName name="_inf2015_" localSheetId="2">#REF!</definedName>
    <definedName name="_inf2015_" localSheetId="6">#REF!</definedName>
    <definedName name="_inf2015_">#REF!</definedName>
    <definedName name="_inf2016" localSheetId="9">#REF!</definedName>
    <definedName name="_inf2016" localSheetId="15">#REF!</definedName>
    <definedName name="_inf2016" localSheetId="0">#REF!</definedName>
    <definedName name="_inf2016" localSheetId="1">#REF!</definedName>
    <definedName name="_inf2016" localSheetId="2">#REF!</definedName>
    <definedName name="_inf2016" localSheetId="6">#REF!</definedName>
    <definedName name="_inf2016">#REF!</definedName>
    <definedName name="_mm1" localSheetId="9">[1]ПРОГНОЗ_1!#REF!</definedName>
    <definedName name="_mm1" localSheetId="15">[1]ПРОГНОЗ_1!#REF!</definedName>
    <definedName name="_mm1" localSheetId="0">[1]ПРОГНОЗ_1!#REF!</definedName>
    <definedName name="_mm1" localSheetId="1">[1]ПРОГНОЗ_1!#REF!</definedName>
    <definedName name="_mm1" localSheetId="2">[1]ПРОГНОЗ_1!#REF!</definedName>
    <definedName name="_mm1" localSheetId="6">[1]ПРОГНОЗ_1!#REF!</definedName>
    <definedName name="_mm1" localSheetId="23">[1]ПРОГНОЗ_1!#REF!</definedName>
    <definedName name="_mm1">[1]ПРОГНОЗ_1!#REF!</definedName>
    <definedName name="_отдых2" localSheetId="9">#REF!</definedName>
    <definedName name="_отдых2" localSheetId="15">#REF!</definedName>
    <definedName name="_отдых2" localSheetId="0">#REF!</definedName>
    <definedName name="_отдых2" localSheetId="1">#REF!</definedName>
    <definedName name="_отдых2" localSheetId="2">#REF!</definedName>
    <definedName name="_отдых2" localSheetId="6">#REF!</definedName>
    <definedName name="_отдых2">#REF!</definedName>
    <definedName name="_xlnm._FilterDatabase" localSheetId="16" hidden="1">' 290.963 КММ'!$A$1:$W$9</definedName>
    <definedName name="_xlnm._FilterDatabase" localSheetId="17" hidden="1">'310.971 основные средства'!$A$22:$ID$340</definedName>
    <definedName name="_xlnm._FilterDatabase" localSheetId="18" hidden="1">'340.981 расходники'!$A$21:$I$235</definedName>
    <definedName name="_xlnm._FilterDatabase" localSheetId="19" hidden="1">'340.983 продукты питания'!$A$14:$GM$116</definedName>
    <definedName name="_xlnm._FilterDatabase" localSheetId="20" hidden="1">'340.985 мягкий инвентарь'!$A$20:$I$205</definedName>
    <definedName name="_xlnm._FilterDatabase" localSheetId="7" hidden="1">'Бюджет 2018-2020'!$A$5:$R$58</definedName>
    <definedName name="_xlnm._FilterDatabase" localSheetId="0" hidden="1">'План ФХД 2018'!$A$8:$L$37</definedName>
    <definedName name="_xlnm._FilterDatabase" localSheetId="1" hidden="1">'План ФХД 2019'!$A$8:$L$37</definedName>
    <definedName name="_xlnm._FilterDatabase" localSheetId="2" hidden="1">'План ФХД 2020'!$A$8:$L$37</definedName>
    <definedName name="_xlnm._FilterDatabase" localSheetId="4" hidden="1">'Раб.таблица 2018'!$A$32:$FX$662</definedName>
    <definedName name="_xlnm._FilterDatabase" localSheetId="6" hidden="1">'СГОЗ 2019-2020'!$A$19:$Z$259</definedName>
    <definedName name="_xlnm._FilterDatabase" localSheetId="5" hidden="1">Счета!$A$2:$K$2</definedName>
    <definedName name="ddd" localSheetId="9">[2]ПРОГНОЗ_1!#REF!</definedName>
    <definedName name="ddd" localSheetId="15">[2]ПРОГНОЗ_1!#REF!</definedName>
    <definedName name="ddd" localSheetId="0">[2]ПРОГНОЗ_1!#REF!</definedName>
    <definedName name="ddd" localSheetId="1">[2]ПРОГНОЗ_1!#REF!</definedName>
    <definedName name="ddd" localSheetId="2">[2]ПРОГНОЗ_1!#REF!</definedName>
    <definedName name="ddd" localSheetId="6">[2]ПРОГНОЗ_1!#REF!</definedName>
    <definedName name="ddd">[2]ПРОГНОЗ_1!#REF!</definedName>
    <definedName name="ff" localSheetId="9">#REF!</definedName>
    <definedName name="ff" localSheetId="15">#REF!</definedName>
    <definedName name="ff" localSheetId="0">#REF!</definedName>
    <definedName name="ff" localSheetId="1">#REF!</definedName>
    <definedName name="ff" localSheetId="2">#REF!</definedName>
    <definedName name="ff" localSheetId="6">#REF!</definedName>
    <definedName name="ff">#REF!</definedName>
    <definedName name="fffff" localSheetId="9">'[3]Гр5(о)'!#REF!</definedName>
    <definedName name="fffff" localSheetId="15">'[3]Гр5(о)'!#REF!</definedName>
    <definedName name="fffff" localSheetId="0">'[3]Гр5(о)'!#REF!</definedName>
    <definedName name="fffff" localSheetId="1">'[3]Гр5(о)'!#REF!</definedName>
    <definedName name="fffff" localSheetId="2">'[3]Гр5(о)'!#REF!</definedName>
    <definedName name="fffff" localSheetId="6">'[3]Гр5(о)'!#REF!</definedName>
    <definedName name="fffff">'[3]Гр5(о)'!#REF!</definedName>
    <definedName name="gggg" localSheetId="9">#REF!</definedName>
    <definedName name="gggg" localSheetId="15">#REF!</definedName>
    <definedName name="gggg" localSheetId="0">#REF!</definedName>
    <definedName name="gggg" localSheetId="1">#REF!</definedName>
    <definedName name="gggg" localSheetId="2">#REF!</definedName>
    <definedName name="gggg" localSheetId="6">#REF!</definedName>
    <definedName name="gggg">#REF!</definedName>
    <definedName name="jjjj" localSheetId="9">'[4]Гр5(о)'!#REF!</definedName>
    <definedName name="jjjj" localSheetId="15">'[4]Гр5(о)'!#REF!</definedName>
    <definedName name="jjjj" localSheetId="0">'[4]Гр5(о)'!#REF!</definedName>
    <definedName name="jjjj" localSheetId="1">'[4]Гр5(о)'!#REF!</definedName>
    <definedName name="jjjj" localSheetId="2">'[4]Гр5(о)'!#REF!</definedName>
    <definedName name="jjjj" localSheetId="6">'[4]Гр5(о)'!#REF!</definedName>
    <definedName name="jjjj">'[4]Гр5(о)'!#REF!</definedName>
    <definedName name="kbcn" localSheetId="9">#REF!</definedName>
    <definedName name="kbcn" localSheetId="15">#REF!</definedName>
    <definedName name="kbcn" localSheetId="0">#REF!</definedName>
    <definedName name="kbcn" localSheetId="1">#REF!</definedName>
    <definedName name="kbcn" localSheetId="2">#REF!</definedName>
    <definedName name="kbcn" localSheetId="6">#REF!</definedName>
    <definedName name="kbcn">#REF!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9" hidden="1">#REF!</definedName>
    <definedName name="solver_opt" localSheetId="15" hidden="1">#REF!</definedName>
    <definedName name="solver_opt" localSheetId="21" hidden="1">#REF!</definedName>
    <definedName name="solver_opt" localSheetId="0" hidden="1">#REF!</definedName>
    <definedName name="solver_opt" localSheetId="1" hidden="1">#REF!</definedName>
    <definedName name="solver_opt" localSheetId="2" hidden="1">#REF!</definedName>
    <definedName name="solver_opt" localSheetId="6"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Z_042B589A_6FAC_4BC1_804D_631ED4F71BE5_.wvu.PrintTitles" localSheetId="23" hidden="1">Энергосбережение!$2:$2</definedName>
    <definedName name="Z_07C882B2_2085_4B33_986B_4C53D325BE47_.wvu.FilterData" localSheetId="7" hidden="1">'Бюджет 2018-2020'!$A$3:$Q$5</definedName>
    <definedName name="Z_07C882B2_2085_4B33_986B_4C53D325BE47_.wvu.FilterData" localSheetId="0" hidden="1">'План ФХД 2018'!$A$8:$L$37</definedName>
    <definedName name="Z_07C882B2_2085_4B33_986B_4C53D325BE47_.wvu.FilterData" localSheetId="1" hidden="1">'План ФХД 2019'!$A$8:$L$37</definedName>
    <definedName name="Z_07C882B2_2085_4B33_986B_4C53D325BE47_.wvu.FilterData" localSheetId="2" hidden="1">'План ФХД 2020'!$A$8:$L$37</definedName>
    <definedName name="Z_0AB11070_03F0_4F74_8CFD_24C161E40E10_.wvu.Cols" localSheetId="4" hidden="1">'Раб.таблица 2018'!$F:$F</definedName>
    <definedName name="Z_0AB11070_03F0_4F74_8CFD_24C161E40E10_.wvu.Cols" localSheetId="6" hidden="1">'СГОЗ 2019-2020'!$E:$E</definedName>
    <definedName name="Z_0AB11070_03F0_4F74_8CFD_24C161E40E10_.wvu.PrintTitles" localSheetId="4" hidden="1">'Раб.таблица 2018'!$32:$32</definedName>
    <definedName name="Z_0AB11070_03F0_4F74_8CFD_24C161E40E10_.wvu.PrintTitles" localSheetId="6" hidden="1">'СГОЗ 2019-2020'!$20:$20</definedName>
    <definedName name="Z_0AB11070_03F0_4F74_8CFD_24C161E40E10_.wvu.Rows" localSheetId="4" hidden="1">'Раб.таблица 2018'!$33:$43,'Раб.таблица 2018'!#REF!</definedName>
    <definedName name="Z_0AB11070_03F0_4F74_8CFD_24C161E40E10_.wvu.Rows" localSheetId="6" hidden="1">'СГОЗ 2019-2020'!$21:$31,'СГОЗ 2019-2020'!#REF!</definedName>
    <definedName name="Z_1314A0A9_1E8F_4B9C_B2D0_F2AFD8BF5C2F_.wvu.Cols" localSheetId="13" hidden="1">'226.953 охрана объета'!#REF!</definedName>
    <definedName name="Z_1314A0A9_1E8F_4B9C_B2D0_F2AFD8BF5C2F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155AAB3B_646F_4DEB_BEA5_253B321B08F8_.wvu.Cols" localSheetId="9" hidden="1">'221.925 связь'!$E:$F,'221.925 связь'!$H:$Q</definedName>
    <definedName name="Z_15C7E2B5_F1E5_4B0F_AF44_4033EF048EB4_.wvu.Cols" localSheetId="11" hidden="1">'225 сод.имущ.'!$C:$C</definedName>
    <definedName name="Z_15C7E2B5_F1E5_4B0F_AF44_4033EF048EB4_.wvu.Rows" localSheetId="11" hidden="1">'225 сод.имущ.'!$69:$69,'225 сод.имущ.'!$146:$168,'225 сод.имущ.'!$170:$204,'225 сод.имущ.'!$289:$318,'225 сод.имущ.'!#REF!</definedName>
    <definedName name="Z_1905DA69_9BB6_4FD0_82AC_773E2DAE19E1_.wvu.Cols" localSheetId="13" hidden="1">'226.953 охрана объета'!#REF!</definedName>
    <definedName name="Z_1905DA69_9BB6_4FD0_82AC_773E2DAE19E1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1AF1F33A_6323_4344_92C4_BADB9B7DD929_.wvu.FilterData" localSheetId="4" hidden="1">'Раб.таблица 2018'!$A$32:$FX$662</definedName>
    <definedName name="Z_1D6AE9CD_38A5_46F4_980D_9A97D2CB5F53_.wvu.Cols" localSheetId="12" hidden="1">'226.951 страхование'!$H:$V</definedName>
    <definedName name="Z_1D6AE9CD_38A5_46F4_980D_9A97D2CB5F53_.wvu.PrintTitles" localSheetId="12" hidden="1">'226.951 страхование'!#REF!</definedName>
    <definedName name="Z_1D6AE9CD_38A5_46F4_980D_9A97D2CB5F53_.wvu.Rows" localSheetId="12" hidden="1">'226.951 страхование'!#REF!</definedName>
    <definedName name="Z_1DEA3AD1_4ECE_4B54_BF42_EBDF99C6ADF1_.wvu.PrintTitles" localSheetId="23" hidden="1">Энергосбережение!$2:$2</definedName>
    <definedName name="Z_1EE7B0E1_4E5B_4231_AFBE_481FE415CE9C_.wvu.Cols" localSheetId="13" hidden="1">'226.953 охрана объета'!#REF!</definedName>
    <definedName name="Z_1EE7B0E1_4E5B_4231_AFBE_481FE415CE9C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1FC6B8B2_D297_471F_A858_75FF11DDC4D1_.wvu.PrintArea" localSheetId="0" hidden="1">'План ФХД 2018'!$A$2:$J$42</definedName>
    <definedName name="Z_1FC6B8B2_D297_471F_A858_75FF11DDC4D1_.wvu.PrintArea" localSheetId="1" hidden="1">'План ФХД 2019'!$A$2:$J$42</definedName>
    <definedName name="Z_1FC6B8B2_D297_471F_A858_75FF11DDC4D1_.wvu.PrintArea" localSheetId="2" hidden="1">'План ФХД 2020'!$A$2:$J$42</definedName>
    <definedName name="Z_1FC6B8B2_D297_471F_A858_75FF11DDC4D1_.wvu.PrintArea" localSheetId="4" hidden="1">'Раб.таблица 2018'!$A$27:$F$302</definedName>
    <definedName name="Z_1FC6B8B2_D297_471F_A858_75FF11DDC4D1_.wvu.PrintArea" localSheetId="6" hidden="1">'СГОЗ 2019-2020'!$A$15:$E$267</definedName>
    <definedName name="Z_2031E973_CE51_43F4_BF97_0ECAC5535834_.wvu.FilterData" localSheetId="19" hidden="1">'340.983 продукты питания'!$A$14:$GM$118</definedName>
    <definedName name="Z_2031E973_CE51_43F4_BF97_0ECAC5535834_.wvu.PrintTitles" localSheetId="19" hidden="1">'340.983 продукты питания'!$12:$14</definedName>
    <definedName name="Z_21AB9354_CAA5_4CC3_A9A5_E2E1D047094A_.wvu.FilterData" localSheetId="4" hidden="1">'Раб.таблица 2018'!$A$32:$FX$662</definedName>
    <definedName name="Z_221FC442_8E44_415A_905C_ACA3B953053B_.wvu.Cols" localSheetId="9" hidden="1">'221.925 связь'!#REF!</definedName>
    <definedName name="Z_221FC442_8E44_415A_905C_ACA3B953053B_.wvu.Cols" localSheetId="11" hidden="1">'225 сод.имущ.'!#REF!</definedName>
    <definedName name="Z_25289825_3576_4783_8790_717D652D5F1B_.wvu.Cols" localSheetId="13" hidden="1">'226.953 охрана объета'!#REF!</definedName>
    <definedName name="Z_25289825_3576_4783_8790_717D652D5F1B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259CB5F9_F2F7_4AC8_8039_6CD7859A0B46_.wvu.Cols" localSheetId="13" hidden="1">'226.953 охрана объета'!#REF!</definedName>
    <definedName name="Z_259CB5F9_F2F7_4AC8_8039_6CD7859A0B46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26DE502B_8941_4BCB_9046_46BFC67F1812_.wvu.FilterData" localSheetId="15" hidden="1">'226.995 медосмотры'!#REF!</definedName>
    <definedName name="Z_2A5841BD_F778_4D99_933E_15D9D520F873_.wvu.Cols" localSheetId="12" hidden="1">'226.951 страхование'!$H:$V</definedName>
    <definedName name="Z_2A5841BD_F778_4D99_933E_15D9D520F873_.wvu.Rows" localSheetId="12" hidden="1">'226.951 страхование'!#REF!</definedName>
    <definedName name="Z_378BA7EF_EAEC_4176_A796_E48812A250C6_.wvu.Cols" localSheetId="12" hidden="1">'226.951 страхование'!$H:$V</definedName>
    <definedName name="Z_378BA7EF_EAEC_4176_A796_E48812A250C6_.wvu.Rows" localSheetId="12" hidden="1">'226.951 страхование'!#REF!</definedName>
    <definedName name="Z_3811DC27_6C9C_4281_989A_478EAFEC2147_.wvu.Cols" localSheetId="9" hidden="1">'221.925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definedName>
    <definedName name="Z_3811DC27_6C9C_4281_989A_478EAFEC2147_.wvu.Cols" localSheetId="15" hidden="1">#VALUE!</definedName>
    <definedName name="Z_3811DC27_6C9C_4281_989A_478EAFEC2147_.wvu.FilterData" localSheetId="15" hidden="1">'226.995 медосмотры'!$A$25:$CR$26</definedName>
    <definedName name="Z_3811DC27_6C9C_4281_989A_478EAFEC2147_.wvu.FilterData" localSheetId="17" hidden="1">'310.971 основные средства'!$A$22:$ID$340</definedName>
    <definedName name="Z_3811DC27_6C9C_4281_989A_478EAFEC2147_.wvu.FilterData" localSheetId="18" hidden="1">'340.981 расходники'!$A$21:$I$235</definedName>
    <definedName name="Z_3811DC27_6C9C_4281_989A_478EAFEC2147_.wvu.FilterData" localSheetId="20" hidden="1">'340.985 мягкий инвентарь'!$A$20:$I$205</definedName>
    <definedName name="Z_3811DC27_6C9C_4281_989A_478EAFEC2147_.wvu.FilterData" localSheetId="7" hidden="1">'Бюджет 2018-2020'!$A$5:$R$5</definedName>
    <definedName name="Z_3811DC27_6C9C_4281_989A_478EAFEC2147_.wvu.FilterData" localSheetId="0" hidden="1">'План ФХД 2018'!$A$8:$L$37</definedName>
    <definedName name="Z_3811DC27_6C9C_4281_989A_478EAFEC2147_.wvu.FilterData" localSheetId="1" hidden="1">'План ФХД 2019'!$A$8:$L$37</definedName>
    <definedName name="Z_3811DC27_6C9C_4281_989A_478EAFEC2147_.wvu.FilterData" localSheetId="2" hidden="1">'План ФХД 2020'!$A$8:$L$37</definedName>
    <definedName name="Z_3811DC27_6C9C_4281_989A_478EAFEC2147_.wvu.FilterData" localSheetId="4" hidden="1">'Раб.таблица 2018'!$A$32:$FX$662</definedName>
    <definedName name="Z_3811DC27_6C9C_4281_989A_478EAFEC2147_.wvu.FilterData" localSheetId="6" hidden="1">'СГОЗ 2019-2020'!$A$19:$Z$259</definedName>
    <definedName name="Z_3811DC27_6C9C_4281_989A_478EAFEC2147_.wvu.PrintArea" localSheetId="18" hidden="1">'340.981 расходники'!$A$1:$I$246</definedName>
    <definedName name="Z_3811DC27_6C9C_4281_989A_478EAFEC2147_.wvu.PrintArea" localSheetId="3" hidden="1">'Закупка ТРУ'!$A$1:$L$18</definedName>
    <definedName name="Z_3811DC27_6C9C_4281_989A_478EAFEC2147_.wvu.PrintArea" localSheetId="0" hidden="1">'План ФХД 2018'!$A$1:$L$40</definedName>
    <definedName name="Z_3811DC27_6C9C_4281_989A_478EAFEC2147_.wvu.PrintArea" localSheetId="1" hidden="1">'План ФХД 2019'!$A$1:$L$40</definedName>
    <definedName name="Z_3811DC27_6C9C_4281_989A_478EAFEC2147_.wvu.PrintArea" localSheetId="2" hidden="1">'План ФХД 2020'!$A$1:$L$40</definedName>
    <definedName name="Z_3811DC27_6C9C_4281_989A_478EAFEC2147_.wvu.PrintTitles" localSheetId="9" hidden="1">'221.925 связь'!$12:$13</definedName>
    <definedName name="Z_3811DC27_6C9C_4281_989A_478EAFEC2147_.wvu.PrintTitles" localSheetId="3" hidden="1">'Закупка ТРУ'!$6:$10</definedName>
    <definedName name="Z_3811DC27_6C9C_4281_989A_478EAFEC2147_.wvu.PrintTitles" localSheetId="0" hidden="1">'План ФХД 2018'!$8:$8</definedName>
    <definedName name="Z_3811DC27_6C9C_4281_989A_478EAFEC2147_.wvu.PrintTitles" localSheetId="1" hidden="1">'План ФХД 2019'!$8:$8</definedName>
    <definedName name="Z_3811DC27_6C9C_4281_989A_478EAFEC2147_.wvu.PrintTitles" localSheetId="2" hidden="1">'План ФХД 2020'!$8:$8</definedName>
    <definedName name="Z_3811DC27_6C9C_4281_989A_478EAFEC2147_.wvu.PrintTitles" localSheetId="4" hidden="1">'Раб.таблица 2018'!$32:$32</definedName>
    <definedName name="Z_3811DC27_6C9C_4281_989A_478EAFEC2147_.wvu.PrintTitles" localSheetId="6" hidden="1">'СГОЗ 2019-2020'!$20:$20</definedName>
    <definedName name="Z_3811DC27_6C9C_4281_989A_478EAFEC2147_.wvu.PrintTitles" localSheetId="23" hidden="1">Энергосбережение!$2:$2</definedName>
    <definedName name="Z_3811DC27_6C9C_4281_989A_478EAFEC2147_.wvu.Rows" localSheetId="8" hidden="1">'212 командировки'!$12:$12</definedName>
    <definedName name="Z_3811DC27_6C9C_4281_989A_478EAFEC2147_.wvu.Rows" localSheetId="9" hidden="1">'221.925 связь'!$45:$49</definedName>
    <definedName name="Z_3811DC27_6C9C_4281_989A_478EAFEC2147_.wvu.Rows" localSheetId="10" hidden="1">'223 коммуналка'!#REF!</definedName>
    <definedName name="Z_3811DC27_6C9C_4281_989A_478EAFEC2147_.wvu.Rows" localSheetId="13" hidden="1">'226.953 охрана объета'!$1:$7</definedName>
    <definedName name="Z_3811DC27_6C9C_4281_989A_478EAFEC2147_.wvu.Rows" localSheetId="6" hidden="1">'СГОЗ 2019-2020'!$26:$30,'СГОЗ 2019-2020'!$33:$49,'СГОЗ 2019-2020'!$53:$56,'СГОЗ 2019-2020'!$61:$79,'СГОЗ 2019-2020'!$81:$95,'СГОЗ 2019-2020'!$99:$125,'СГОЗ 2019-2020'!$129:$139,'СГОЗ 2019-2020'!$141:$179,'СГОЗ 2019-2020'!$185:$187,'СГОЗ 2019-2020'!#REF!,'СГОЗ 2019-2020'!$195:$196,'СГОЗ 2019-2020'!$200:$219,'СГОЗ 2019-2020'!$222:$244,'СГОЗ 2019-2020'!$248:$259,'СГОЗ 2019-2020'!$269:$273,'СГОЗ 2019-2020'!$276:$290,'СГОЗ 2019-2020'!$293:$299,'СГОЗ 2019-2020'!$302:$302,'СГОЗ 2019-2020'!$305:$311,'СГОЗ 2019-2020'!$313:$319,'СГОЗ 2019-2020'!$323:$334,'СГОЗ 2019-2020'!$339:$341,'СГОЗ 2019-2020'!#REF!,'СГОЗ 2019-2020'!$347:$350,'СГОЗ 2019-2020'!$353:$357,'СГОЗ 2019-2020'!$368:$372,'СГОЗ 2019-2020'!$375:$380,'СГОЗ 2019-2020'!$383:$395,'СГОЗ 2019-2020'!$398:$398,'СГОЗ 2019-2020'!$401:$410,'СГОЗ 2019-2020'!$412:$418,'СГОЗ 2019-2020'!$422:$434,'СГОЗ 2019-2020'!$439:$441,'СГОЗ 2019-2020'!$444:$446,'СГОЗ 2019-2020'!$450:$461,'СГОЗ 2019-2020'!$464:$474,'СГОЗ 2019-2020'!$476:$476,'СГОЗ 2019-2020'!$486:$490</definedName>
    <definedName name="Z_3851FA51_FC5E_4A97_9801_F1C4B90C5CF5_.wvu.PrintTitles" localSheetId="4" hidden="1">'Раб.таблица 2018'!$32:$32</definedName>
    <definedName name="Z_3851FA51_FC5E_4A97_9801_F1C4B90C5CF5_.wvu.PrintTitles" localSheetId="6" hidden="1">'СГОЗ 2019-2020'!$20:$20</definedName>
    <definedName name="Z_3851FA51_FC5E_4A97_9801_F1C4B90C5CF5_.wvu.Rows" localSheetId="4" hidden="1">'Раб.таблица 2018'!#REF!</definedName>
    <definedName name="Z_3851FA51_FC5E_4A97_9801_F1C4B90C5CF5_.wvu.Rows" localSheetId="6" hidden="1">'СГОЗ 2019-2020'!#REF!</definedName>
    <definedName name="Z_3FF73F6B_D1C0_4E76_BDEE_B64AF7A6FD8E_.wvu.PrintTitles" localSheetId="23" hidden="1">Энергосбережение!$2:$2</definedName>
    <definedName name="Z_4000C340_B653_4F82_902D_2E6ABD602284_.wvu.Cols" localSheetId="12" hidden="1">'226.951 страхование'!$H:$V</definedName>
    <definedName name="Z_4000C340_B653_4F82_902D_2E6ABD602284_.wvu.Rows" localSheetId="12" hidden="1">'226.951 страхование'!#REF!</definedName>
    <definedName name="Z_4660ED57_C31A_43C4_A05C_DF263EC238D0_.wvu.Cols" localSheetId="9" hidden="1">'221.925 связь'!#REF!,'221.925 связь'!#REF!,'221.925 связь'!$F:$I,'221.925 связь'!$K:$K</definedName>
    <definedName name="Z_4660ED57_C31A_43C4_A05C_DF263EC238D0_.wvu.Cols" localSheetId="15" hidden="1">'226.995 медосмотры'!#REF!</definedName>
    <definedName name="Z_4660ED57_C31A_43C4_A05C_DF263EC238D0_.wvu.FilterData" localSheetId="15" hidden="1">'226.995 медосмотры'!#REF!</definedName>
    <definedName name="Z_4660ED57_C31A_43C4_A05C_DF263EC238D0_.wvu.FilterData" localSheetId="17" hidden="1">'310.971 основные средства'!$A$22:$ID$340</definedName>
    <definedName name="Z_4660ED57_C31A_43C4_A05C_DF263EC238D0_.wvu.FilterData" localSheetId="18" hidden="1">'340.981 расходники'!$A$21:$I$235</definedName>
    <definedName name="Z_4660ED57_C31A_43C4_A05C_DF263EC238D0_.wvu.FilterData" localSheetId="20" hidden="1">'340.985 мягкий инвентарь'!$A$20:$I$205</definedName>
    <definedName name="Z_4660ED57_C31A_43C4_A05C_DF263EC238D0_.wvu.FilterData" localSheetId="7" hidden="1">'Бюджет 2018-2020'!$A$5:$R$5</definedName>
    <definedName name="Z_4660ED57_C31A_43C4_A05C_DF263EC238D0_.wvu.FilterData" localSheetId="0" hidden="1">'План ФХД 2018'!$A$8:$L$37</definedName>
    <definedName name="Z_4660ED57_C31A_43C4_A05C_DF263EC238D0_.wvu.FilterData" localSheetId="1" hidden="1">'План ФХД 2019'!$A$8:$L$37</definedName>
    <definedName name="Z_4660ED57_C31A_43C4_A05C_DF263EC238D0_.wvu.FilterData" localSheetId="2" hidden="1">'План ФХД 2020'!$A$8:$L$37</definedName>
    <definedName name="Z_4660ED57_C31A_43C4_A05C_DF263EC238D0_.wvu.FilterData" localSheetId="4" hidden="1">'Раб.таблица 2018'!$A$32:$FX$662</definedName>
    <definedName name="Z_4660ED57_C31A_43C4_A05C_DF263EC238D0_.wvu.FilterData" localSheetId="6" hidden="1">'СГОЗ 2019-2020'!$A$19:$Z$259</definedName>
    <definedName name="Z_4660ED57_C31A_43C4_A05C_DF263EC238D0_.wvu.PrintArea" localSheetId="18" hidden="1">'340.981 расходники'!$A$1:$I$246</definedName>
    <definedName name="Z_4660ED57_C31A_43C4_A05C_DF263EC238D0_.wvu.PrintArea" localSheetId="0" hidden="1">'План ФХД 2018'!$A$1:$N$40</definedName>
    <definedName name="Z_4660ED57_C31A_43C4_A05C_DF263EC238D0_.wvu.PrintArea" localSheetId="1" hidden="1">'План ФХД 2019'!$A$1:$N$40</definedName>
    <definedName name="Z_4660ED57_C31A_43C4_A05C_DF263EC238D0_.wvu.PrintArea" localSheetId="2" hidden="1">'План ФХД 2020'!$A$1:$N$40</definedName>
    <definedName name="Z_4660ED57_C31A_43C4_A05C_DF263EC238D0_.wvu.PrintTitles" localSheetId="3" hidden="1">'Закупка ТРУ'!$6:$10</definedName>
    <definedName name="Z_4660ED57_C31A_43C4_A05C_DF263EC238D0_.wvu.PrintTitles" localSheetId="0" hidden="1">'План ФХД 2018'!$8:$8</definedName>
    <definedName name="Z_4660ED57_C31A_43C4_A05C_DF263EC238D0_.wvu.PrintTitles" localSheetId="1" hidden="1">'План ФХД 2019'!$8:$8</definedName>
    <definedName name="Z_4660ED57_C31A_43C4_A05C_DF263EC238D0_.wvu.PrintTitles" localSheetId="2" hidden="1">'План ФХД 2020'!$8:$8</definedName>
    <definedName name="Z_4660ED57_C31A_43C4_A05C_DF263EC238D0_.wvu.PrintTitles" localSheetId="4" hidden="1">'Раб.таблица 2018'!$32:$32</definedName>
    <definedName name="Z_4660ED57_C31A_43C4_A05C_DF263EC238D0_.wvu.PrintTitles" localSheetId="6" hidden="1">'СГОЗ 2019-2020'!$20:$20</definedName>
    <definedName name="Z_4660ED57_C31A_43C4_A05C_DF263EC238D0_.wvu.PrintTitles" localSheetId="23" hidden="1">Энергосбережение!$2:$2</definedName>
    <definedName name="Z_4660ED57_C31A_43C4_A05C_DF263EC238D0_.wvu.Rows" localSheetId="8" hidden="1">'212 командировки'!$12:$12</definedName>
    <definedName name="Z_4660ED57_C31A_43C4_A05C_DF263EC238D0_.wvu.Rows" localSheetId="9" hidden="1">'221.925 связь'!$33:$34,'221.925 связь'!$45:$49</definedName>
    <definedName name="Z_4660ED57_C31A_43C4_A05C_DF263EC238D0_.wvu.Rows" localSheetId="13" hidden="1">'226.953 охрана объета'!$1:$7</definedName>
    <definedName name="Z_4660ED57_C31A_43C4_A05C_DF263EC238D0_.wvu.Rows" localSheetId="4" hidden="1">'Раб.таблица 2018'!$321:$325,'Раб.таблица 2018'!$330:$334,'Раб.таблица 2018'!$350:$354,'Раб.таблица 2018'!$369:$373,'Раб.таблица 2018'!$435:$439,'Раб.таблица 2018'!$450:$454,'Раб.таблица 2018'!$465:$469,'Раб.таблица 2018'!$473:$477,'Раб.таблица 2018'!$488:$497</definedName>
    <definedName name="Z_4660ED57_C31A_43C4_A05C_DF263EC238D0_.wvu.Rows" localSheetId="6" hidden="1">'СГОЗ 2019-2020'!$286:$290,'СГОЗ 2019-2020'!$295:$299,'СГОЗ 2019-2020'!$315:$319,'СГОЗ 2019-2020'!$330:$334,'СГОЗ 2019-2020'!$376:$380,'СГОЗ 2019-2020'!$391:$395,'СГОЗ 2019-2020'!$406:$410,'СГОЗ 2019-2020'!$414:$418,'СГОЗ 2019-2020'!$430:$434</definedName>
    <definedName name="Z_47B6AFC7_1C99_4B13_B53F_56FB99317A64_.wvu.Cols" localSheetId="9" hidden="1">'221.925 связь'!$E:$F,'221.925 связь'!$H:$Q</definedName>
    <definedName name="Z_49D4993C_FE7B_4A08_B4E7_486344B79ADD_.wvu.Cols" localSheetId="12" hidden="1">'226.951 страхование'!$H:$V</definedName>
    <definedName name="Z_49D4993C_FE7B_4A08_B4E7_486344B79ADD_.wvu.Rows" localSheetId="12" hidden="1">'226.951 страхование'!#REF!</definedName>
    <definedName name="Z_4A169FEB_676C_4496_A898_3EC408AE311F_.wvu.FilterData" localSheetId="4" hidden="1">'Раб.таблица 2018'!$A$32:$FX$662</definedName>
    <definedName name="Z_4D9A8909_061A_4840_84E0_A4ADD56F1905_.wvu.Cols" localSheetId="13" hidden="1">'226.953 охрана объета'!#REF!</definedName>
    <definedName name="Z_4D9A8909_061A_4840_84E0_A4ADD56F1905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5477B818_21DE_4D94_860B_9B5368818FC5_.wvu.PrintArea" localSheetId="0" hidden="1">'План ФХД 2018'!$A$2:$J$42</definedName>
    <definedName name="Z_5477B818_21DE_4D94_860B_9B5368818FC5_.wvu.PrintArea" localSheetId="1" hidden="1">'План ФХД 2019'!$A$2:$J$42</definedName>
    <definedName name="Z_5477B818_21DE_4D94_860B_9B5368818FC5_.wvu.PrintArea" localSheetId="2" hidden="1">'План ФХД 2020'!$A$2:$J$42</definedName>
    <definedName name="Z_5477B818_21DE_4D94_860B_9B5368818FC5_.wvu.PrintArea" localSheetId="4" hidden="1">'Раб.таблица 2018'!$A$27:$F$302</definedName>
    <definedName name="Z_5477B818_21DE_4D94_860B_9B5368818FC5_.wvu.PrintArea" localSheetId="6" hidden="1">'СГОЗ 2019-2020'!$A$15:$E$267</definedName>
    <definedName name="Z_55B82E50_F853_41BA_88A0_055D24CF6B85_.wvu.Cols" localSheetId="8" hidden="1">'212 командировки'!$H:$I,'212 командировки'!$K:$L</definedName>
    <definedName name="Z_566EDA53_4692_4318_80BA_862BA6C934E1_.wvu.Cols" localSheetId="9" hidden="1">'221.925 связь'!$E:$F,'221.925 связь'!$H:$Q</definedName>
    <definedName name="Z_5678E000_9056_40D7_BC11_C317D62932B4_.wvu.Cols" localSheetId="9" hidden="1">'221.925 связь'!$E:$F,'221.925 связь'!$H:$Q</definedName>
    <definedName name="Z_5B9D9E33_AFE5_4826_BC15_28975AB1E5F8_.wvu.Cols" localSheetId="9" hidden="1">'221.925 связь'!#REF!,'221.925 связь'!#REF!,'221.925 связь'!$F:$I,'221.925 связь'!$K:$K</definedName>
    <definedName name="Z_5B9D9E33_AFE5_4826_BC15_28975AB1E5F8_.wvu.Cols" localSheetId="15" hidden="1">'226.995 медосмотры'!#REF!</definedName>
    <definedName name="Z_5B9D9E33_AFE5_4826_BC15_28975AB1E5F8_.wvu.FilterData" localSheetId="15" hidden="1">'226.995 медосмотры'!#REF!</definedName>
    <definedName name="Z_5B9D9E33_AFE5_4826_BC15_28975AB1E5F8_.wvu.FilterData" localSheetId="7" hidden="1">'Бюджет 2018-2020'!$A$5:$R$5</definedName>
    <definedName name="Z_5B9D9E33_AFE5_4826_BC15_28975AB1E5F8_.wvu.FilterData" localSheetId="0" hidden="1">'План ФХД 2018'!$A$8:$L$37</definedName>
    <definedName name="Z_5B9D9E33_AFE5_4826_BC15_28975AB1E5F8_.wvu.FilterData" localSheetId="1" hidden="1">'План ФХД 2019'!$A$8:$L$37</definedName>
    <definedName name="Z_5B9D9E33_AFE5_4826_BC15_28975AB1E5F8_.wvu.FilterData" localSheetId="2" hidden="1">'План ФХД 2020'!$A$8:$L$37</definedName>
    <definedName name="Z_5B9D9E33_AFE5_4826_BC15_28975AB1E5F8_.wvu.FilterData" localSheetId="4" hidden="1">'Раб.таблица 2018'!$A$32:$FX$662</definedName>
    <definedName name="Z_5B9D9E33_AFE5_4826_BC15_28975AB1E5F8_.wvu.FilterData" localSheetId="6" hidden="1">'СГОЗ 2019-2020'!$A$19:$Z$259</definedName>
    <definedName name="Z_5B9D9E33_AFE5_4826_BC15_28975AB1E5F8_.wvu.PrintArea" localSheetId="0" hidden="1">'План ФХД 2018'!$A$1:$N$40</definedName>
    <definedName name="Z_5B9D9E33_AFE5_4826_BC15_28975AB1E5F8_.wvu.PrintArea" localSheetId="1" hidden="1">'План ФХД 2019'!$A$1:$N$40</definedName>
    <definedName name="Z_5B9D9E33_AFE5_4826_BC15_28975AB1E5F8_.wvu.PrintArea" localSheetId="2" hidden="1">'План ФХД 2020'!$A$1:$N$40</definedName>
    <definedName name="Z_5B9D9E33_AFE5_4826_BC15_28975AB1E5F8_.wvu.PrintTitles" localSheetId="3" hidden="1">'Закупка ТРУ'!$6:$10</definedName>
    <definedName name="Z_5B9D9E33_AFE5_4826_BC15_28975AB1E5F8_.wvu.PrintTitles" localSheetId="0" hidden="1">'План ФХД 2018'!$8:$8</definedName>
    <definedName name="Z_5B9D9E33_AFE5_4826_BC15_28975AB1E5F8_.wvu.PrintTitles" localSheetId="1" hidden="1">'План ФХД 2019'!$8:$8</definedName>
    <definedName name="Z_5B9D9E33_AFE5_4826_BC15_28975AB1E5F8_.wvu.PrintTitles" localSheetId="2" hidden="1">'План ФХД 2020'!$8:$8</definedName>
    <definedName name="Z_5B9D9E33_AFE5_4826_BC15_28975AB1E5F8_.wvu.PrintTitles" localSheetId="4" hidden="1">'Раб.таблица 2018'!$32:$32</definedName>
    <definedName name="Z_5B9D9E33_AFE5_4826_BC15_28975AB1E5F8_.wvu.PrintTitles" localSheetId="6" hidden="1">'СГОЗ 2019-2020'!$20:$20</definedName>
    <definedName name="Z_5B9D9E33_AFE5_4826_BC15_28975AB1E5F8_.wvu.PrintTitles" localSheetId="23" hidden="1">Энергосбережение!$2:$2</definedName>
    <definedName name="Z_5B9D9E33_AFE5_4826_BC15_28975AB1E5F8_.wvu.Rows" localSheetId="8" hidden="1">'212 командировки'!$12:$12</definedName>
    <definedName name="Z_5B9D9E33_AFE5_4826_BC15_28975AB1E5F8_.wvu.Rows" localSheetId="9" hidden="1">'221.925 связь'!$33:$34,'221.925 связь'!$45:$49</definedName>
    <definedName name="Z_5B9D9E33_AFE5_4826_BC15_28975AB1E5F8_.wvu.Rows" localSheetId="6" hidden="1">'СГОЗ 2019-2020'!$286:$290,'СГОЗ 2019-2020'!$295:$299,'СГОЗ 2019-2020'!$315:$319,'СГОЗ 2019-2020'!$330:$334,'СГОЗ 2019-2020'!$376:$380,'СГОЗ 2019-2020'!$391:$395,'СГОЗ 2019-2020'!$406:$410,'СГОЗ 2019-2020'!$414:$418,'СГОЗ 2019-2020'!$430:$434</definedName>
    <definedName name="Z_5ED418E7_38E8_498D_820A_6BECA4DD978E_.wvu.FilterData" localSheetId="15" hidden="1">'226.995 медосмотры'!$A$25:$CR$26</definedName>
    <definedName name="Z_60A37CC4_D379_465D_9CF5_F63B08AA6007_.wvu.FilterData" localSheetId="16" hidden="1">' 290.963 КММ'!$A$1:$W$9</definedName>
    <definedName name="Z_61A565AC_BAF3_48D9_BB4E_613E37719A80_.wvu.Cols" localSheetId="9" hidden="1">'221.925 связь'!$E:$F,'221.925 связь'!$H:$Q</definedName>
    <definedName name="Z_6F7E2FF2_3C30_4B3B_B504_8352D54121B4_.wvu.PrintTitles" localSheetId="23" hidden="1">Энергосбережение!$2:$2</definedName>
    <definedName name="Z_6F8C3342_AA89_4727_9844_CF25A277EECD_.wvu.Cols" localSheetId="8" hidden="1">'212 командировки'!$H:$I,'212 командировки'!$K:$L</definedName>
    <definedName name="Z_7002E6BE_2D0F_495B_A74F_18BA6101F545_.wvu.FilterData" localSheetId="6" hidden="1">'СГОЗ 2019-2020'!$A$19:$Z$259</definedName>
    <definedName name="Z_744FB8B0_E9B7_48A7_9DA1_CE719E1F58E9_.wvu.Cols" localSheetId="9" hidden="1">'221.925 связь'!$E:$F,'221.925 связь'!$H:$Q</definedName>
    <definedName name="Z_7A999C5A_9E96_46B2_B44D_3011ADCCAFE2_.wvu.Cols" localSheetId="8" hidden="1">'212 командировки'!$H:$I,'212 командировки'!$K:$L</definedName>
    <definedName name="Z_7EE3D1D3_9332_4BDF_8BDB_57F40179AAF6_.wvu.FilterData" localSheetId="15" hidden="1">'226.995 медосмотры'!$A$25:$CR$26</definedName>
    <definedName name="Z_7EE3D1D3_9332_4BDF_8BDB_57F40179AAF6_.wvu.PrintTitles" localSheetId="9" hidden="1">'221.925 связь'!$12:$13</definedName>
    <definedName name="Z_7EE3D1D3_9332_4BDF_8BDB_57F40179AAF6_.wvu.Rows" localSheetId="9" hidden="1">'221.925 связь'!$33:$34,'221.925 связь'!$45:$49</definedName>
    <definedName name="Z_7F052BAA_485B_49AE_875A_436958A50042_.wvu.FilterData" localSheetId="16" hidden="1">' 290.963 КММ'!$A$1:$W$9</definedName>
    <definedName name="Z_81A821B6_A58A_4ABA_BE66_AC7A61478251_.wvu.FilterData" localSheetId="15" hidden="1">'226.995 медосмотры'!#REF!</definedName>
    <definedName name="Z_8239570C_D7DA_4995_AB50_9B350C59A2C5_.wvu.FilterData" localSheetId="15" hidden="1">'226.995 медосмотры'!#REF!</definedName>
    <definedName name="Z_8427B0BD_04D3_42DD_9EAA_1522F2022729_.wvu.Cols" localSheetId="8" hidden="1">'212 командировки'!$H:$I,'212 командировки'!$K:$L</definedName>
    <definedName name="Z_876CC185_94D7_4620_8331_C19E58467365_.wvu.Cols" localSheetId="12" hidden="1">'226.951 страхование'!$H:$V</definedName>
    <definedName name="Z_876CC185_94D7_4620_8331_C19E58467365_.wvu.Rows" localSheetId="12" hidden="1">'226.951 страхование'!#REF!</definedName>
    <definedName name="Z_87C43B2D_50C0_4689_805E_373E1CE343A7_.wvu.Cols" localSheetId="0" hidden="1">'План ФХД 2018'!#REF!</definedName>
    <definedName name="Z_87C43B2D_50C0_4689_805E_373E1CE343A7_.wvu.Cols" localSheetId="1" hidden="1">'План ФХД 2019'!#REF!</definedName>
    <definedName name="Z_87C43B2D_50C0_4689_805E_373E1CE343A7_.wvu.Cols" localSheetId="2" hidden="1">'План ФХД 2020'!#REF!</definedName>
    <definedName name="Z_87C43B2D_50C0_4689_805E_373E1CE343A7_.wvu.Cols" localSheetId="4" hidden="1">'Раб.таблица 2018'!#REF!</definedName>
    <definedName name="Z_87C43B2D_50C0_4689_805E_373E1CE343A7_.wvu.Cols" localSheetId="6" hidden="1">'СГОЗ 2019-2020'!#REF!</definedName>
    <definedName name="Z_8AE2E368_44E3_4CEF_A02D_18B5203E0BB0_.wvu.PrintTitles" localSheetId="4" hidden="1">'Раб.таблица 2018'!$32:$32</definedName>
    <definedName name="Z_8AE2E368_44E3_4CEF_A02D_18B5203E0BB0_.wvu.PrintTitles" localSheetId="6" hidden="1">'СГОЗ 2019-2020'!$20:$20</definedName>
    <definedName name="Z_8AE2E368_44E3_4CEF_A02D_18B5203E0BB0_.wvu.Rows" localSheetId="4" hidden="1">'Раб.таблица 2018'!#REF!</definedName>
    <definedName name="Z_8AE2E368_44E3_4CEF_A02D_18B5203E0BB0_.wvu.Rows" localSheetId="6" hidden="1">'СГОЗ 2019-2020'!#REF!</definedName>
    <definedName name="Z_936BEEDE_968A_4855_BD9A_5C04CC52868D_.wvu.Cols" localSheetId="13" hidden="1">'226.953 охрана объета'!#REF!</definedName>
    <definedName name="Z_936BEEDE_968A_4855_BD9A_5C04CC52868D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9910DE5A_01CC_4B0E_94EF_F248A9B5626F_.wvu.Cols" localSheetId="13" hidden="1">'226.953 охрана объета'!#REF!</definedName>
    <definedName name="Z_9910DE5A_01CC_4B0E_94EF_F248A9B5626F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9AB5D81F_5284_48C6_A371_9A4E21598DB1_.wvu.Cols" localSheetId="15" hidden="1">'226.995 медосмотры'!$H:$AQ,'226.995 медосмотры'!$AV:$BF,'226.995 медосмотры'!$BJ:$BO,'226.995 медосмотры'!$BS:$BU,'226.995 медосмотры'!$BY:$CA,'226.995 медосмотры'!$CE:$CG,'226.995 медосмотры'!$CK:$CL,'226.995 медосмотры'!$CP:$CQ</definedName>
    <definedName name="Z_9AB5D81F_5284_48C6_A371_9A4E21598DB1_.wvu.FilterData" localSheetId="15" hidden="1">'226.995 медосмотры'!$A$25:$CR$26</definedName>
    <definedName name="Z_9AB5D81F_5284_48C6_A371_9A4E21598DB1_.wvu.PrintTitles" localSheetId="9" hidden="1">'221.925 связь'!$12:$13</definedName>
    <definedName name="Z_9AB5D81F_5284_48C6_A371_9A4E21598DB1_.wvu.Rows" localSheetId="9" hidden="1">'221.925 связь'!$33:$34,'221.925 связь'!$45:$49</definedName>
    <definedName name="Z_9BD20B1D_C03F_48D0_A140_4025D0CDF53B_.wvu.Cols" localSheetId="8" hidden="1">'212 командировки'!$H:$I,'212 командировки'!$K:$L</definedName>
    <definedName name="Z_9D04882C_B968_414F_9064_4DDCB3950DA8_.wvu.Cols" localSheetId="11" hidden="1">'225 сод.имущ.'!$C:$C</definedName>
    <definedName name="Z_9D04882C_B968_414F_9064_4DDCB3950DA8_.wvu.Rows" localSheetId="11" hidden="1">'225 сод.имущ.'!$146:$168,'225 сод.имущ.'!$170:$204,'225 сод.имущ.'!$289:$318,'225 сод.имущ.'!#REF!</definedName>
    <definedName name="Z_9DCC3348_5F7E_4A09_A044_2D6AB9A96800_.wvu.FilterData" localSheetId="15" hidden="1">'226.995 медосмотры'!#REF!</definedName>
    <definedName name="Z_A5160B06_2765_4F9D_A727_985811DFD612_.wvu.FilterData" localSheetId="15" hidden="1">'226.995 медосмотры'!$A$25:$CR$26</definedName>
    <definedName name="Z_AA7EF57A_9889_4D81_8B12_B4797A51A1FF_.wvu.Cols" localSheetId="15" hidden="1">'226.995 медосмотры'!$H:$AQ,'226.995 медосмотры'!$AV:$BF,'226.995 медосмотры'!$BJ:$BO,'226.995 медосмотры'!$BS:$BU,'226.995 медосмотры'!$BY:$CA,'226.995 медосмотры'!$CE:$CG,'226.995 медосмотры'!$CK:$CL,'226.995 медосмотры'!$CP:$CQ</definedName>
    <definedName name="Z_AA7EF57A_9889_4D81_8B12_B4797A51A1FF_.wvu.FilterData" localSheetId="15" hidden="1">'226.995 медосмотры'!$A$25:$CR$26</definedName>
    <definedName name="Z_AA7EF57A_9889_4D81_8B12_B4797A51A1FF_.wvu.PrintTitles" localSheetId="9" hidden="1">'221.925 связь'!$12:$13</definedName>
    <definedName name="Z_AA7EF57A_9889_4D81_8B12_B4797A51A1FF_.wvu.Rows" localSheetId="9" hidden="1">'221.925 связь'!$45:$49</definedName>
    <definedName name="Z_ACE6CB1E_6CD9_4A7D_B9A3_D45F479F3FCF_.wvu.Cols" localSheetId="9" hidden="1">'221.925 связь'!$E:$F,'221.925 связь'!$H:$Q</definedName>
    <definedName name="Z_AEE5AD0F_7C92_4ECC_9012_196382FD78A6_.wvu.Cols" localSheetId="8" hidden="1">'212 командировки'!$H:$I,'212 командировки'!$K:$L</definedName>
    <definedName name="Z_AF37C4C3_7E3E_43B3_ACC5_961999835FDD_.wvu.Cols" localSheetId="12" hidden="1">'226.951 страхование'!$H:$V</definedName>
    <definedName name="Z_AF37C4C3_7E3E_43B3_ACC5_961999835FDD_.wvu.Rows" localSheetId="12" hidden="1">'226.951 страхование'!#REF!</definedName>
    <definedName name="Z_B12EE533_BF5D_4489_A5E2_FF3CE5788621_.wvu.Cols" localSheetId="13" hidden="1">'226.953 охрана объета'!#REF!</definedName>
    <definedName name="Z_B12EE533_BF5D_4489_A5E2_FF3CE5788621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B1EA5C0D_3A3E_43F4_831D_16F03D1451D2_.wvu.Cols" localSheetId="13" hidden="1">'226.953 охрана объета'!#REF!</definedName>
    <definedName name="Z_B1EA5C0D_3A3E_43F4_831D_16F03D1451D2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B21A042D_F7BA_4BAF_9F5A_10731581B6F7_.wvu.Cols" localSheetId="12" hidden="1">'226.951 страхование'!$H:$V</definedName>
    <definedName name="Z_B21A042D_F7BA_4BAF_9F5A_10731581B6F7_.wvu.Rows" localSheetId="12" hidden="1">'226.951 страхование'!#REF!</definedName>
    <definedName name="Z_B24B5B83_55E9_4944_8597_EFEC7660F788_.wvu.Cols" localSheetId="15" hidden="1">'226.995 медосмотры'!$H:$AR,'226.995 медосмотры'!$AV:$BF,'226.995 медосмотры'!$BJ:$BO,'226.995 медосмотры'!$BS:$BU,'226.995 медосмотры'!$BY:$CA,'226.995 медосмотры'!$CE:$CG,'226.995 медосмотры'!$CK:$CL,'226.995 медосмотры'!$CP:$CR</definedName>
    <definedName name="Z_B24B5B83_55E9_4944_8597_EFEC7660F788_.wvu.FilterData" localSheetId="15" hidden="1">'226.995 медосмотры'!$A$25:$CR$26</definedName>
    <definedName name="Z_B24B5B83_55E9_4944_8597_EFEC7660F788_.wvu.PrintTitles" localSheetId="9" hidden="1">'221.925 связь'!$12:$13</definedName>
    <definedName name="Z_B24B5B83_55E9_4944_8597_EFEC7660F788_.wvu.Rows" localSheetId="9" hidden="1">'221.925 связь'!$33:$34,'221.925 связь'!$45:$49</definedName>
    <definedName name="Z_B28D2AC7_4AA1_4F08_9E67_C8CB26A854DD_.wvu.Cols" localSheetId="8" hidden="1">'212 командировки'!$H:$I,'212 командировки'!$K:$L</definedName>
    <definedName name="Z_B28D2AC7_4AA1_4F08_9E67_C8CB26A854DD_.wvu.Rows" localSheetId="8" hidden="1">'212 командировки'!#REF!</definedName>
    <definedName name="Z_B3E1AAA9_A0C8_4400_8DCD_37FF390C1C71_.wvu.PrintTitles" localSheetId="23" hidden="1">Энергосбережение!$2:$2</definedName>
    <definedName name="Z_B72699BC_299D_42B7_A978_9B23F399AA23_.wvu.Cols" localSheetId="9" hidden="1">'221.925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связь'!#REF!,'221.925 связь'!#REF!</definedName>
    <definedName name="Z_B72699BC_299D_42B7_A978_9B23F399AA23_.wvu.Cols" localSheetId="15" hidden="1">#VALUE!</definedName>
    <definedName name="Z_B72699BC_299D_42B7_A978_9B23F399AA23_.wvu.FilterData" localSheetId="15" hidden="1">'226.995 медосмотры'!$A$25:$CR$26</definedName>
    <definedName name="Z_B72699BC_299D_42B7_A978_9B23F399AA23_.wvu.FilterData" localSheetId="17" hidden="1">'310.971 основные средства'!$A$22:$ID$340</definedName>
    <definedName name="Z_B72699BC_299D_42B7_A978_9B23F399AA23_.wvu.FilterData" localSheetId="18" hidden="1">'340.981 расходники'!$A$21:$I$235</definedName>
    <definedName name="Z_B72699BC_299D_42B7_A978_9B23F399AA23_.wvu.FilterData" localSheetId="20" hidden="1">'340.985 мягкий инвентарь'!$A$20:$I$205</definedName>
    <definedName name="Z_B72699BC_299D_42B7_A978_9B23F399AA23_.wvu.FilterData" localSheetId="7" hidden="1">'Бюджет 2018-2020'!$A$5:$R$5</definedName>
    <definedName name="Z_B72699BC_299D_42B7_A978_9B23F399AA23_.wvu.FilterData" localSheetId="0" hidden="1">'План ФХД 2018'!$A$8:$L$37</definedName>
    <definedName name="Z_B72699BC_299D_42B7_A978_9B23F399AA23_.wvu.FilterData" localSheetId="1" hidden="1">'План ФХД 2019'!$A$8:$L$37</definedName>
    <definedName name="Z_B72699BC_299D_42B7_A978_9B23F399AA23_.wvu.FilterData" localSheetId="2" hidden="1">'План ФХД 2020'!$A$8:$L$37</definedName>
    <definedName name="Z_B72699BC_299D_42B7_A978_9B23F399AA23_.wvu.FilterData" localSheetId="4" hidden="1">'Раб.таблица 2018'!$A$32:$FX$662</definedName>
    <definedName name="Z_B72699BC_299D_42B7_A978_9B23F399AA23_.wvu.FilterData" localSheetId="6" hidden="1">'СГОЗ 2019-2020'!$A$19:$Z$259</definedName>
    <definedName name="Z_B72699BC_299D_42B7_A978_9B23F399AA23_.wvu.PrintArea" localSheetId="18" hidden="1">'340.981 расходники'!$A$1:$I$246</definedName>
    <definedName name="Z_B72699BC_299D_42B7_A978_9B23F399AA23_.wvu.PrintArea" localSheetId="3" hidden="1">'Закупка ТРУ'!$A$1:$L$18</definedName>
    <definedName name="Z_B72699BC_299D_42B7_A978_9B23F399AA23_.wvu.PrintArea" localSheetId="0" hidden="1">'План ФХД 2018'!$A$1:$L$40</definedName>
    <definedName name="Z_B72699BC_299D_42B7_A978_9B23F399AA23_.wvu.PrintArea" localSheetId="1" hidden="1">'План ФХД 2019'!$A$1:$L$40</definedName>
    <definedName name="Z_B72699BC_299D_42B7_A978_9B23F399AA23_.wvu.PrintArea" localSheetId="2" hidden="1">'План ФХД 2020'!$A$1:$L$40</definedName>
    <definedName name="Z_B72699BC_299D_42B7_A978_9B23F399AA23_.wvu.PrintTitles" localSheetId="9" hidden="1">'221.925 связь'!$12:$13</definedName>
    <definedName name="Z_B72699BC_299D_42B7_A978_9B23F399AA23_.wvu.PrintTitles" localSheetId="3" hidden="1">'Закупка ТРУ'!$6:$10</definedName>
    <definedName name="Z_B72699BC_299D_42B7_A978_9B23F399AA23_.wvu.PrintTitles" localSheetId="0" hidden="1">'План ФХД 2018'!$8:$8</definedName>
    <definedName name="Z_B72699BC_299D_42B7_A978_9B23F399AA23_.wvu.PrintTitles" localSheetId="1" hidden="1">'План ФХД 2019'!$8:$8</definedName>
    <definedName name="Z_B72699BC_299D_42B7_A978_9B23F399AA23_.wvu.PrintTitles" localSheetId="2" hidden="1">'План ФХД 2020'!$8:$8</definedName>
    <definedName name="Z_B72699BC_299D_42B7_A978_9B23F399AA23_.wvu.PrintTitles" localSheetId="4" hidden="1">'Раб.таблица 2018'!$32:$32</definedName>
    <definedName name="Z_B72699BC_299D_42B7_A978_9B23F399AA23_.wvu.PrintTitles" localSheetId="6" hidden="1">'СГОЗ 2019-2020'!$20:$20</definedName>
    <definedName name="Z_B72699BC_299D_42B7_A978_9B23F399AA23_.wvu.PrintTitles" localSheetId="23" hidden="1">Энергосбережение!$2:$2</definedName>
    <definedName name="Z_B72699BC_299D_42B7_A978_9B23F399AA23_.wvu.Rows" localSheetId="8" hidden="1">'212 командировки'!$12:$12</definedName>
    <definedName name="Z_B72699BC_299D_42B7_A978_9B23F399AA23_.wvu.Rows" localSheetId="9" hidden="1">'221.925 связь'!$45:$49</definedName>
    <definedName name="Z_B72699BC_299D_42B7_A978_9B23F399AA23_.wvu.Rows" localSheetId="10" hidden="1">'223 коммуналка'!#REF!</definedName>
    <definedName name="Z_B72699BC_299D_42B7_A978_9B23F399AA23_.wvu.Rows" localSheetId="13" hidden="1">'226.953 охрана объета'!$1:$7</definedName>
    <definedName name="Z_B72699BC_299D_42B7_A978_9B23F399AA23_.wvu.Rows" localSheetId="4" hidden="1">'Раб.таблица 2018'!$321:$325,'Раб.таблица 2018'!$330:$334,'Раб.таблица 2018'!$342:$346,'Раб.таблица 2018'!$350:$354,'Раб.таблица 2018'!$369:$373,'Раб.таблица 2018'!#REF!,'Раб.таблица 2018'!$390:$399,'Раб.таблица 2018'!$407:$416,'Раб.таблица 2018'!$435:$439,'Раб.таблица 2018'!$450:$454,'Раб.таблица 2018'!$465:$469,'Раб.таблица 2018'!$473:$477,'Раб.таблица 2018'!$488:$497,'Раб.таблица 2018'!$524:$528,'Раб.таблица 2018'!$542:$551</definedName>
    <definedName name="Z_B72699BC_299D_42B7_A978_9B23F399AA23_.wvu.Rows" localSheetId="6" hidden="1">'СГОЗ 2019-2020'!$26:$30,'СГОЗ 2019-2020'!$33:$49,'СГОЗ 2019-2020'!$53:$56,'СГОЗ 2019-2020'!$61:$79,'СГОЗ 2019-2020'!$81:$95,'СГОЗ 2019-2020'!$99:$125,'СГОЗ 2019-2020'!$129:$139,'СГОЗ 2019-2020'!$141:$179,'СГОЗ 2019-2020'!$185:$187,'СГОЗ 2019-2020'!#REF!,'СГОЗ 2019-2020'!$195:$196,'СГОЗ 2019-2020'!$200:$219,'СГОЗ 2019-2020'!$222:$244,'СГОЗ 2019-2020'!$248:$259,'СГОЗ 2019-2020'!$269:$273,'СГОЗ 2019-2020'!$286:$290,'СГОЗ 2019-2020'!$295:$299,'СГОЗ 2019-2020'!$302:$302,'СГОЗ 2019-2020'!$305:$311,'СГОЗ 2019-2020'!$315:$319,'СГОЗ 2019-2020'!$330:$334,'СГОЗ 2019-2020'!$339:$341,'СГОЗ 2019-2020'!#REF!,'СГОЗ 2019-2020'!$347:$350,'СГОЗ 2019-2020'!$353:$357,'СГОЗ 2019-2020'!$368:$372,'СГОЗ 2019-2020'!$376:$380,'СГОЗ 2019-2020'!$391:$395,'СГОЗ 2019-2020'!$398:$398,'СГОЗ 2019-2020'!$406:$410,'СГОЗ 2019-2020'!$414:$418,'СГОЗ 2019-2020'!$430:$434,'СГОЗ 2019-2020'!$439:$441,'СГОЗ 2019-2020'!$444:$446,'СГОЗ 2019-2020'!$450:$461,'СГОЗ 2019-2020'!$464:$474,'СГОЗ 2019-2020'!$476:$476,'СГОЗ 2019-2020'!$486:$490</definedName>
    <definedName name="Z_BA17BD38_B486_4185_892B_9B6387613BAD_.wvu.Cols" localSheetId="12" hidden="1">'226.951 страхование'!$H:$V</definedName>
    <definedName name="Z_BA17BD38_B486_4185_892B_9B6387613BAD_.wvu.Rows" localSheetId="12" hidden="1">'226.951 страхование'!#REF!</definedName>
    <definedName name="Z_C005175B_0457_4363_B1E8_FFB02CC7EEA7_.wvu.Cols" localSheetId="13" hidden="1">'226.953 охрана объета'!#REF!</definedName>
    <definedName name="Z_C005175B_0457_4363_B1E8_FFB02CC7EEA7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C1CED01D_48D7_40A1_AA5E_E765A384CF6C_.wvu.Cols" localSheetId="12" hidden="1">'226.951 страхование'!$H:$V</definedName>
    <definedName name="Z_C1CED01D_48D7_40A1_AA5E_E765A384CF6C_.wvu.Rows" localSheetId="12" hidden="1">'226.951 страхование'!#REF!</definedName>
    <definedName name="Z_C905CF6B_3172_4B5C_B42A_E1971C493ABB_.wvu.FilterData" localSheetId="4" hidden="1">'Раб.таблица 2018'!$A$32:$FX$662</definedName>
    <definedName name="Z_CB67A7F9_AFB1_4A8B_A3EA_B86C6D696220_.wvu.Cols" localSheetId="9" hidden="1">'221.925 связь'!$E:$F,'221.925 связь'!$H:$Q</definedName>
    <definedName name="Z_CD0FC0B5_3046_4BB5_A6DB_96F93EA7C735_.wvu.Cols" localSheetId="9" hidden="1">'221.925 связь'!$E:$F,'221.925 связь'!$H:$Q</definedName>
    <definedName name="Z_CE75C45D_2719_4CFD_8AE1_DD531FE09E6B_.wvu.PrintTitles" localSheetId="0" hidden="1">'План ФХД 2018'!$8:$8</definedName>
    <definedName name="Z_CE75C45D_2719_4CFD_8AE1_DD531FE09E6B_.wvu.PrintTitles" localSheetId="1" hidden="1">'План ФХД 2019'!$8:$8</definedName>
    <definedName name="Z_CE75C45D_2719_4CFD_8AE1_DD531FE09E6B_.wvu.PrintTitles" localSheetId="2" hidden="1">'План ФХД 2020'!$8:$8</definedName>
    <definedName name="Z_D3A9FAE7_895E_4323_8623_6933356181FC_.wvu.FilterData" localSheetId="15" hidden="1">'226.995 медосмотры'!#REF!</definedName>
    <definedName name="Z_D4C344A2_6531_4450_9803_C9385E3147C2_.wvu.FilterData" localSheetId="17" hidden="1">'310.971 основные средства'!$A$22:$ID$340</definedName>
    <definedName name="Z_D4C344A2_6531_4450_9803_C9385E3147C2_.wvu.FilterData" localSheetId="18" hidden="1">'340.981 расходники'!$A$21:$I$235</definedName>
    <definedName name="Z_D4C344A2_6531_4450_9803_C9385E3147C2_.wvu.FilterData" localSheetId="20" hidden="1">'340.985 мягкий инвентарь'!$A$20:$I$205</definedName>
    <definedName name="Z_D4C344A2_6531_4450_9803_C9385E3147C2_.wvu.FilterData" localSheetId="4" hidden="1">'Раб.таблица 2018'!$A$32:$FX$662</definedName>
    <definedName name="Z_D6B52823_9891_462E_93BB_DBD84BFC9CD6_.wvu.Cols" localSheetId="9" hidden="1">'221.925 связь'!$E:$F,'221.925 связь'!$H:$Q</definedName>
    <definedName name="Z_D7EEFF69_8C30_4082_AE14_08298F04A6BE_.wvu.Cols" localSheetId="12" hidden="1">'226.951 страхование'!$H:$V</definedName>
    <definedName name="Z_D7EEFF69_8C30_4082_AE14_08298F04A6BE_.wvu.Rows" localSheetId="12" hidden="1">'226.951 страхование'!#REF!</definedName>
    <definedName name="Z_DAEC0D77_8882_4C64_825C_BE25814F316C_.wvu.Cols" localSheetId="9" hidden="1">'221.925 связь'!$C:$C</definedName>
    <definedName name="Z_DC918042_4F2F_43CA_8B84_AEA13D02AB27_.wvu.FilterData" localSheetId="15" hidden="1">'226.995 медосмотры'!#REF!</definedName>
    <definedName name="Z_DE7B72C6_2A6E_4419_BCFB_BB706B84BAC8_.wvu.Cols" localSheetId="9" hidden="1">'221.925 связь'!$E:$F,'221.925 связь'!$H:$Q</definedName>
    <definedName name="Z_DF805ED5_70F2_4E28_9474_3EB74BEEB962_.wvu.Cols" localSheetId="0" hidden="1">'План ФХД 2018'!#REF!,'План ФХД 2018'!#REF!</definedName>
    <definedName name="Z_DF805ED5_70F2_4E28_9474_3EB74BEEB962_.wvu.Cols" localSheetId="1" hidden="1">'План ФХД 2019'!#REF!,'План ФХД 2019'!#REF!</definedName>
    <definedName name="Z_DF805ED5_70F2_4E28_9474_3EB74BEEB962_.wvu.Cols" localSheetId="2" hidden="1">'План ФХД 2020'!#REF!,'План ФХД 2020'!#REF!</definedName>
    <definedName name="Z_DF805ED5_70F2_4E28_9474_3EB74BEEB962_.wvu.Cols" localSheetId="4" hidden="1">'Раб.таблица 2018'!#REF!,'Раб.таблица 2018'!#REF!</definedName>
    <definedName name="Z_DF805ED5_70F2_4E28_9474_3EB74BEEB962_.wvu.Cols" localSheetId="6" hidden="1">'СГОЗ 2019-2020'!#REF!,'СГОЗ 2019-2020'!#REF!</definedName>
    <definedName name="Z_DF805ED5_70F2_4E28_9474_3EB74BEEB962_.wvu.Rows" localSheetId="0" hidden="1">'План ФХД 2018'!$1:$1,'План ФХД 2018'!#REF!,'План ФХД 2018'!#REF!</definedName>
    <definedName name="Z_DF805ED5_70F2_4E28_9474_3EB74BEEB962_.wvu.Rows" localSheetId="1" hidden="1">'План ФХД 2019'!$1:$1,'План ФХД 2019'!#REF!,'План ФХД 2019'!#REF!</definedName>
    <definedName name="Z_DF805ED5_70F2_4E28_9474_3EB74BEEB962_.wvu.Rows" localSheetId="2" hidden="1">'План ФХД 2020'!$1:$1,'План ФХД 2020'!#REF!,'План ФХД 2020'!#REF!</definedName>
    <definedName name="Z_DF805ED5_70F2_4E28_9474_3EB74BEEB962_.wvu.Rows" localSheetId="4" hidden="1">'Раб.таблица 2018'!#REF!,'Раб.таблица 2018'!#REF!,'Раб.таблица 2018'!$295:$295</definedName>
    <definedName name="Z_DF805ED5_70F2_4E28_9474_3EB74BEEB962_.wvu.Rows" localSheetId="6" hidden="1">'СГОЗ 2019-2020'!#REF!,'СГОЗ 2019-2020'!#REF!,'СГОЗ 2019-2020'!$260:$260</definedName>
    <definedName name="Z_E01011AC_0297_45A2_95A2_E58AA2966DC5_.wvu.Cols" localSheetId="12" hidden="1">'226.951 страхование'!$H:$V</definedName>
    <definedName name="Z_E01011AC_0297_45A2_95A2_E58AA2966DC5_.wvu.Rows" localSheetId="12" hidden="1">'226.951 страхование'!#REF!</definedName>
    <definedName name="Z_EADBAC2C_3850_4210_8C25_8ECF14297B2D_.wvu.Cols" localSheetId="12" hidden="1">'226.951 страхование'!$H:$V</definedName>
    <definedName name="Z_EADBAC2C_3850_4210_8C25_8ECF14297B2D_.wvu.Rows" localSheetId="12" hidden="1">'226.951 страхование'!#REF!</definedName>
    <definedName name="Z_EC65F5C1_E07C_42DE_AD3F_224866A6B480_.wvu.Cols" localSheetId="13" hidden="1">'226.953 охрана объета'!#REF!</definedName>
    <definedName name="Z_EC65F5C1_E07C_42DE_AD3F_224866A6B480_.wvu.Rows" localSheetId="13" hidden="1">'226.953 охрана объета'!$12:$12,'226.953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объета'!#REF!,'226.953 охрана объета'!#REF!</definedName>
    <definedName name="Z_ED214F54_918D_444F_9ADD_1E83DEBCCE05_.wvu.Cols" localSheetId="0" hidden="1">'План ФХД 2018'!#REF!,'План ФХД 2018'!#REF!</definedName>
    <definedName name="Z_ED214F54_918D_444F_9ADD_1E83DEBCCE05_.wvu.Cols" localSheetId="1" hidden="1">'План ФХД 2019'!#REF!,'План ФХД 2019'!#REF!</definedName>
    <definedName name="Z_ED214F54_918D_444F_9ADD_1E83DEBCCE05_.wvu.Cols" localSheetId="2" hidden="1">'План ФХД 2020'!#REF!,'План ФХД 2020'!#REF!</definedName>
    <definedName name="Z_ED214F54_918D_444F_9ADD_1E83DEBCCE05_.wvu.Cols" localSheetId="4" hidden="1">'Раб.таблица 2018'!#REF!,'Раб.таблица 2018'!#REF!</definedName>
    <definedName name="Z_ED214F54_918D_444F_9ADD_1E83DEBCCE05_.wvu.Cols" localSheetId="6" hidden="1">'СГОЗ 2019-2020'!#REF!,'СГОЗ 2019-2020'!#REF!</definedName>
    <definedName name="Z_ED214F54_918D_444F_9ADD_1E83DEBCCE05_.wvu.Rows" localSheetId="0" hidden="1">'План ФХД 2018'!$1:$1,'План ФХД 2018'!#REF!,'План ФХД 2018'!#REF!</definedName>
    <definedName name="Z_ED214F54_918D_444F_9ADD_1E83DEBCCE05_.wvu.Rows" localSheetId="1" hidden="1">'План ФХД 2019'!$1:$1,'План ФХД 2019'!#REF!,'План ФХД 2019'!#REF!</definedName>
    <definedName name="Z_ED214F54_918D_444F_9ADD_1E83DEBCCE05_.wvu.Rows" localSheetId="2" hidden="1">'План ФХД 2020'!$1:$1,'План ФХД 2020'!#REF!,'План ФХД 2020'!#REF!</definedName>
    <definedName name="Z_ED214F54_918D_444F_9ADD_1E83DEBCCE05_.wvu.Rows" localSheetId="4" hidden="1">'Раб.таблица 2018'!#REF!,'Раб.таблица 2018'!#REF!,'Раб.таблица 2018'!$295:$295</definedName>
    <definedName name="Z_ED214F54_918D_444F_9ADD_1E83DEBCCE05_.wvu.Rows" localSheetId="6" hidden="1">'СГОЗ 2019-2020'!#REF!,'СГОЗ 2019-2020'!#REF!,'СГОЗ 2019-2020'!$260:$260</definedName>
    <definedName name="Z_ED71DC64_B942_404E_85AD_E4DD20FD7A52_.wvu.Cols" localSheetId="9" hidden="1">'221.925 связь'!$E:$F,'221.925 связь'!$H:$Q</definedName>
    <definedName name="Z_F6C7520B_B241_4C14_B486_FAAB8561B506_.wvu.FilterData" localSheetId="15" hidden="1">'226.995 медосмотры'!#REF!</definedName>
    <definedName name="Z_F94E6084_3B48_473A_9216_A3A54EE4A169_.wvu.FilterData" localSheetId="15" hidden="1">'226.995 медосмотры'!#REF!</definedName>
    <definedName name="Z_FA56ADF1_63BE_4B1F_81CC_C54406C0C9D6_.wvu.Cols" localSheetId="9" hidden="1">'221.925 связь'!$E:$F,'221.925 связь'!$H:$Q</definedName>
    <definedName name="Z_FC958450_BC7F_4232_A143_E353B5F1FE6F_.wvu.Cols" localSheetId="16" hidden="1">' 290.963 КММ'!$E:$E</definedName>
    <definedName name="Z_FC958450_BC7F_4232_A143_E353B5F1FE6F_.wvu.FilterData" localSheetId="16" hidden="1">' 290.963 КММ'!$A$1:$W$9</definedName>
    <definedName name="ааа" localSheetId="9" hidden="1">#REF!</definedName>
    <definedName name="ааа" localSheetId="15" hidden="1">#REF!</definedName>
    <definedName name="ааа" localSheetId="21" hidden="1">#REF!</definedName>
    <definedName name="ааа" localSheetId="0" hidden="1">#REF!</definedName>
    <definedName name="ааа" localSheetId="1" hidden="1">#REF!</definedName>
    <definedName name="ааа" localSheetId="2" hidden="1">#REF!</definedName>
    <definedName name="ааа" localSheetId="6" hidden="1">#REF!</definedName>
    <definedName name="ааа" hidden="1">#REF!</definedName>
    <definedName name="август" localSheetId="9" hidden="1">#REF!</definedName>
    <definedName name="август" localSheetId="15" hidden="1">#REF!</definedName>
    <definedName name="август" localSheetId="21" hidden="1">#REF!</definedName>
    <definedName name="август" localSheetId="0" hidden="1">#REF!</definedName>
    <definedName name="август" localSheetId="1" hidden="1">#REF!</definedName>
    <definedName name="август" localSheetId="2" hidden="1">#REF!</definedName>
    <definedName name="август" localSheetId="6" hidden="1">#REF!</definedName>
    <definedName name="август" hidden="1">#REF!</definedName>
    <definedName name="АнМ" localSheetId="9">'[5]Гр5(о)'!#REF!</definedName>
    <definedName name="АнМ" localSheetId="15">'[5]Гр5(о)'!#REF!</definedName>
    <definedName name="АнМ" localSheetId="0">'[5]Гр5(о)'!#REF!</definedName>
    <definedName name="АнМ" localSheetId="1">'[5]Гр5(о)'!#REF!</definedName>
    <definedName name="АнМ" localSheetId="2">'[5]Гр5(о)'!#REF!</definedName>
    <definedName name="АнМ" localSheetId="6">'[5]Гр5(о)'!#REF!</definedName>
    <definedName name="АнМ">'[5]Гр5(о)'!#REF!</definedName>
    <definedName name="АО" hidden="1">#REF!</definedName>
    <definedName name="апоыпао" localSheetId="9">#REF!</definedName>
    <definedName name="апоыпао" localSheetId="15">#REF!</definedName>
    <definedName name="апоыпао" localSheetId="0">#REF!</definedName>
    <definedName name="апоыпао" localSheetId="1">#REF!</definedName>
    <definedName name="апоыпао" localSheetId="2">#REF!</definedName>
    <definedName name="апоыпао" localSheetId="6">#REF!</definedName>
    <definedName name="апоыпао">#REF!</definedName>
    <definedName name="апрель" localSheetId="9" hidden="1">#REF!</definedName>
    <definedName name="апрель" localSheetId="15" hidden="1">#REF!</definedName>
    <definedName name="апрель" localSheetId="21" hidden="1">#REF!</definedName>
    <definedName name="апрель" localSheetId="0" hidden="1">#REF!</definedName>
    <definedName name="апрель" localSheetId="1" hidden="1">#REF!</definedName>
    <definedName name="апрель" localSheetId="2" hidden="1">#REF!</definedName>
    <definedName name="апрель" localSheetId="6" hidden="1">#REF!</definedName>
    <definedName name="апрель" hidden="1">#REF!</definedName>
    <definedName name="афраврр" localSheetId="9">'[4]Гр5(о)'!#REF!</definedName>
    <definedName name="афраврр" localSheetId="15">'[4]Гр5(о)'!#REF!</definedName>
    <definedName name="афраврр" localSheetId="0">'[4]Гр5(о)'!#REF!</definedName>
    <definedName name="афраврр" localSheetId="1">'[4]Гр5(о)'!#REF!</definedName>
    <definedName name="афраврр" localSheetId="2">'[4]Гр5(о)'!#REF!</definedName>
    <definedName name="афраврр" localSheetId="6">'[4]Гр5(о)'!#REF!</definedName>
    <definedName name="афраврр">'[4]Гр5(о)'!#REF!</definedName>
    <definedName name="б" localSheetId="9" hidden="1">#REF!</definedName>
    <definedName name="б" localSheetId="15" hidden="1">#REF!</definedName>
    <definedName name="б" localSheetId="21" hidden="1">#REF!</definedName>
    <definedName name="б" localSheetId="0" hidden="1">#REF!</definedName>
    <definedName name="б" localSheetId="1" hidden="1">#REF!</definedName>
    <definedName name="б" localSheetId="2" hidden="1">#REF!</definedName>
    <definedName name="б" localSheetId="6" hidden="1">#REF!</definedName>
    <definedName name="б" hidden="1">#REF!</definedName>
    <definedName name="вв" localSheetId="9">[6]ПРОГНОЗ_1!#REF!</definedName>
    <definedName name="вв" localSheetId="15">[6]ПРОГНОЗ_1!#REF!</definedName>
    <definedName name="вв" localSheetId="0">[6]ПРОГНОЗ_1!#REF!</definedName>
    <definedName name="вв" localSheetId="1">[6]ПРОГНОЗ_1!#REF!</definedName>
    <definedName name="вв" localSheetId="2">[6]ПРОГНОЗ_1!#REF!</definedName>
    <definedName name="вв" localSheetId="6">[6]ПРОГНОЗ_1!#REF!</definedName>
    <definedName name="вв">[6]ПРОГНОЗ_1!#REF!</definedName>
    <definedName name="ВИка" localSheetId="9">#REF!</definedName>
    <definedName name="ВИка" localSheetId="15">#REF!</definedName>
    <definedName name="ВИка">#REF!</definedName>
    <definedName name="влол" localSheetId="9">#REF!</definedName>
    <definedName name="влол" localSheetId="15">#REF!</definedName>
    <definedName name="влол" localSheetId="0">#REF!</definedName>
    <definedName name="влол" localSheetId="1">#REF!</definedName>
    <definedName name="влол" localSheetId="2">#REF!</definedName>
    <definedName name="влол" localSheetId="6">#REF!</definedName>
    <definedName name="влол">#REF!</definedName>
    <definedName name="вр" localSheetId="9">#REF!</definedName>
    <definedName name="вр" localSheetId="15">#REF!</definedName>
    <definedName name="вр" localSheetId="0">#REF!</definedName>
    <definedName name="вр" localSheetId="1">#REF!</definedName>
    <definedName name="вр" localSheetId="2">#REF!</definedName>
    <definedName name="вр" localSheetId="6">#REF!</definedName>
    <definedName name="вр">#REF!</definedName>
    <definedName name="гоь">#REF!</definedName>
    <definedName name="График">"Диагр. 4"</definedName>
    <definedName name="дгропорплгрш" localSheetId="9">#REF!</definedName>
    <definedName name="дгропорплгрш" localSheetId="15">#REF!</definedName>
    <definedName name="дгропорплгрш">#REF!</definedName>
    <definedName name="дек15" localSheetId="9" hidden="1">#REF!</definedName>
    <definedName name="дек15" localSheetId="15" hidden="1">#REF!</definedName>
    <definedName name="дек15" localSheetId="21" hidden="1">#REF!</definedName>
    <definedName name="дек15" localSheetId="5" hidden="1">#REF!</definedName>
    <definedName name="дек15" hidden="1">#REF!</definedName>
    <definedName name="декабрь" localSheetId="9" hidden="1">#REF!</definedName>
    <definedName name="декабрь" localSheetId="15" hidden="1">#REF!</definedName>
    <definedName name="декабрь" localSheetId="21" hidden="1">#REF!</definedName>
    <definedName name="декабрь" localSheetId="0" hidden="1">#REF!</definedName>
    <definedName name="декабрь" localSheetId="1" hidden="1">#REF!</definedName>
    <definedName name="декабрь" localSheetId="2" hidden="1">#REF!</definedName>
    <definedName name="декабрь" localSheetId="6" hidden="1">#REF!</definedName>
    <definedName name="декабрь" hidden="1">#REF!</definedName>
    <definedName name="декабрь2014" localSheetId="9" hidden="1">#REF!</definedName>
    <definedName name="декабрь2014" localSheetId="15" hidden="1">#REF!</definedName>
    <definedName name="декабрь2014" localSheetId="21" hidden="1">#REF!</definedName>
    <definedName name="декабрь2014" localSheetId="0" hidden="1">#REF!</definedName>
    <definedName name="декабрь2014" localSheetId="1" hidden="1">#REF!</definedName>
    <definedName name="декабрь2014" localSheetId="2" hidden="1">#REF!</definedName>
    <definedName name="декабрь2014" localSheetId="6" hidden="1">#REF!</definedName>
    <definedName name="декабрь2014" hidden="1">#REF!</definedName>
    <definedName name="доллдрорапывцыфцууц" localSheetId="9">#REF!</definedName>
    <definedName name="доллдрорапывцыфцууц" localSheetId="15">#REF!</definedName>
    <definedName name="доллдрорапывцыфцууц">#REF!</definedName>
    <definedName name="доходы" localSheetId="9" hidden="1">#REF!</definedName>
    <definedName name="доходы" localSheetId="15" hidden="1">#REF!</definedName>
    <definedName name="доходы" localSheetId="21" hidden="1">#REF!</definedName>
    <definedName name="доходы" localSheetId="0" hidden="1">#REF!</definedName>
    <definedName name="доходы" localSheetId="1" hidden="1">#REF!</definedName>
    <definedName name="доходы" localSheetId="2" hidden="1">#REF!</definedName>
    <definedName name="доходы" localSheetId="6" hidden="1">#REF!</definedName>
    <definedName name="доходы" hidden="1">#REF!</definedName>
    <definedName name="доходы15" localSheetId="9" hidden="1">#REF!</definedName>
    <definedName name="доходы15" localSheetId="15" hidden="1">#REF!</definedName>
    <definedName name="доходы15" localSheetId="21" hidden="1">#REF!</definedName>
    <definedName name="доходы15" localSheetId="0" hidden="1">#REF!</definedName>
    <definedName name="доходы15" localSheetId="1" hidden="1">#REF!</definedName>
    <definedName name="доходы15" localSheetId="2" hidden="1">#REF!</definedName>
    <definedName name="доходы15" localSheetId="6" hidden="1">#REF!</definedName>
    <definedName name="доходы15" hidden="1">#REF!</definedName>
    <definedName name="дошк" localSheetId="9">#REF!</definedName>
    <definedName name="дошк" localSheetId="15">#REF!</definedName>
    <definedName name="дошк">#REF!</definedName>
    <definedName name="_xlnm.Print_Titles" localSheetId="9">'221.925 связь'!$12:$13</definedName>
    <definedName name="_xlnm.Print_Titles" localSheetId="19">'340.983 продукты питания'!$12:$14</definedName>
    <definedName name="_xlnm.Print_Titles" localSheetId="3">'Закупка ТРУ'!$6:$10</definedName>
    <definedName name="_xlnm.Print_Titles" localSheetId="0">'План ФХД 2018'!$8:$8</definedName>
    <definedName name="_xlnm.Print_Titles" localSheetId="1">'План ФХД 2019'!$8:$8</definedName>
    <definedName name="_xlnm.Print_Titles" localSheetId="2">'План ФХД 2020'!$8:$8</definedName>
    <definedName name="_xlnm.Print_Titles" localSheetId="4">'Раб.таблица 2018'!$32:$32</definedName>
    <definedName name="_xlnm.Print_Titles" localSheetId="6">'СГОЗ 2019-2020'!$20:$20</definedName>
    <definedName name="_xlnm.Print_Titles" localSheetId="23">Энергосбережение!$2:$2</definedName>
    <definedName name="и" hidden="1">#REF!</definedName>
    <definedName name="им">#REF!</definedName>
    <definedName name="ист" localSheetId="19">#REF!</definedName>
    <definedName name="ист">#REF!</definedName>
    <definedName name="июль" hidden="1">#REF!</definedName>
    <definedName name="кат" localSheetId="9">#REF!</definedName>
    <definedName name="кат" localSheetId="15">#REF!</definedName>
    <definedName name="кат" localSheetId="0">#REF!</definedName>
    <definedName name="кат" localSheetId="1">#REF!</definedName>
    <definedName name="кат" localSheetId="2">#REF!</definedName>
    <definedName name="кат" localSheetId="6">#REF!</definedName>
    <definedName name="кат">#REF!</definedName>
    <definedName name="М1" localSheetId="9">[7]ПРОГНОЗ_1!#REF!</definedName>
    <definedName name="М1" localSheetId="15">[7]ПРОГНОЗ_1!#REF!</definedName>
    <definedName name="М1" localSheetId="0">[7]ПРОГНОЗ_1!#REF!</definedName>
    <definedName name="М1" localSheetId="1">[7]ПРОГНОЗ_1!#REF!</definedName>
    <definedName name="М1" localSheetId="2">[7]ПРОГНОЗ_1!#REF!</definedName>
    <definedName name="М1" localSheetId="6">[7]ПРОГНОЗ_1!#REF!</definedName>
    <definedName name="М1">[7]ПРОГНОЗ_1!#REF!</definedName>
    <definedName name="май" localSheetId="9" hidden="1">#REF!</definedName>
    <definedName name="май" localSheetId="15" hidden="1">#REF!</definedName>
    <definedName name="май" localSheetId="21" hidden="1">#REF!</definedName>
    <definedName name="май" localSheetId="0" hidden="1">#REF!</definedName>
    <definedName name="май" localSheetId="1" hidden="1">#REF!</definedName>
    <definedName name="май" localSheetId="2" hidden="1">#REF!</definedName>
    <definedName name="май" localSheetId="6" hidden="1">#REF!</definedName>
    <definedName name="май" hidden="1">#REF!</definedName>
    <definedName name="март" localSheetId="9" hidden="1">#REF!</definedName>
    <definedName name="март" localSheetId="15" hidden="1">#REF!</definedName>
    <definedName name="март" localSheetId="21" hidden="1">#REF!</definedName>
    <definedName name="март" localSheetId="0" hidden="1">#REF!</definedName>
    <definedName name="март" localSheetId="1" hidden="1">#REF!</definedName>
    <definedName name="март" localSheetId="2" hidden="1">#REF!</definedName>
    <definedName name="март" localSheetId="6" hidden="1">#REF!</definedName>
    <definedName name="март" hidden="1">#REF!</definedName>
    <definedName name="Молодежь" localSheetId="9">#REF!</definedName>
    <definedName name="Молодежь" localSheetId="15">#REF!</definedName>
    <definedName name="Молодежь" localSheetId="0">#REF!</definedName>
    <definedName name="Молодежь" localSheetId="1">#REF!</definedName>
    <definedName name="Молодежь" localSheetId="2">#REF!</definedName>
    <definedName name="Молодежь" localSheetId="6">#REF!</definedName>
    <definedName name="Молодежь">#REF!</definedName>
    <definedName name="Мониторинг1" localSheetId="9">'[8]Гр5(о)'!#REF!</definedName>
    <definedName name="Мониторинг1" localSheetId="15">'[8]Гр5(о)'!#REF!</definedName>
    <definedName name="Мониторинг1" localSheetId="0">'[8]Гр5(о)'!#REF!</definedName>
    <definedName name="Мониторинг1" localSheetId="1">'[8]Гр5(о)'!#REF!</definedName>
    <definedName name="Мониторинг1" localSheetId="2">'[8]Гр5(о)'!#REF!</definedName>
    <definedName name="Мониторинг1" localSheetId="6">'[8]Гр5(о)'!#REF!</definedName>
    <definedName name="Мониторинг1">'[8]Гр5(о)'!#REF!</definedName>
    <definedName name="наташа" localSheetId="9" hidden="1">#REF!</definedName>
    <definedName name="наташа" localSheetId="15" hidden="1">#REF!</definedName>
    <definedName name="наташа" localSheetId="21" hidden="1">#REF!</definedName>
    <definedName name="наташа" localSheetId="5" hidden="1">#REF!</definedName>
    <definedName name="наташа" hidden="1">#REF!</definedName>
    <definedName name="ноябрь" localSheetId="9" hidden="1">#REF!</definedName>
    <definedName name="ноябрь" localSheetId="15" hidden="1">#REF!</definedName>
    <definedName name="ноябрь" localSheetId="21" hidden="1">#REF!</definedName>
    <definedName name="ноябрь" localSheetId="0" hidden="1">#REF!</definedName>
    <definedName name="ноябрь" localSheetId="1" hidden="1">#REF!</definedName>
    <definedName name="ноябрь" localSheetId="2" hidden="1">#REF!</definedName>
    <definedName name="ноябрь" localSheetId="6" hidden="1">#REF!</definedName>
    <definedName name="ноябрь" hidden="1">#REF!</definedName>
    <definedName name="обж">#REF!</definedName>
    <definedName name="обж.">#REF!</definedName>
    <definedName name="_xlnm.Print_Area" localSheetId="18">'340.981 расходники'!$A$1:$I$246</definedName>
    <definedName name="_xlnm.Print_Area" localSheetId="3">'Закупка ТРУ'!$A$1:$L$18</definedName>
    <definedName name="_xlnm.Print_Area" localSheetId="0">'План ФХД 2018'!$A$1:$L$40</definedName>
    <definedName name="_xlnm.Print_Area" localSheetId="1">'План ФХД 2019'!$A$1:$L$40</definedName>
    <definedName name="_xlnm.Print_Area" localSheetId="2">'План ФХД 2020'!$A$1:$L$40</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15">#REF!</definedName>
    <definedName name="Область_печати_ИМ" localSheetId="19">#REF!</definedName>
    <definedName name="Область_печати_ИМ" localSheetId="21">#REF!</definedName>
    <definedName name="Область_печати_ИМ" localSheetId="0">#REF!</definedName>
    <definedName name="Область_печати_ИМ" localSheetId="1">#REF!</definedName>
    <definedName name="Область_печати_ИМ" localSheetId="2">#REF!</definedName>
    <definedName name="Область_печати_ИМ" localSheetId="6">#REF!</definedName>
    <definedName name="Область_печати_ИМ">#REF!</definedName>
    <definedName name="октябрь" localSheetId="9" hidden="1">#REF!</definedName>
    <definedName name="октябрь" localSheetId="15" hidden="1">#REF!</definedName>
    <definedName name="октябрь" localSheetId="21" hidden="1">#REF!</definedName>
    <definedName name="октябрь" localSheetId="0" hidden="1">#REF!</definedName>
    <definedName name="октябрь" localSheetId="1" hidden="1">#REF!</definedName>
    <definedName name="октябрь" localSheetId="2" hidden="1">#REF!</definedName>
    <definedName name="октябрь" localSheetId="6" hidden="1">#REF!</definedName>
    <definedName name="октябрь" hidden="1">#REF!</definedName>
    <definedName name="октябрь1" localSheetId="9" hidden="1">#REF!</definedName>
    <definedName name="октябрь1" localSheetId="15" hidden="1">#REF!</definedName>
    <definedName name="октябрь1" localSheetId="21" hidden="1">#REF!</definedName>
    <definedName name="октябрь1" localSheetId="0" hidden="1">#REF!</definedName>
    <definedName name="октябрь1" localSheetId="1" hidden="1">#REF!</definedName>
    <definedName name="октябрь1" localSheetId="2" hidden="1">#REF!</definedName>
    <definedName name="октябрь1" localSheetId="6" hidden="1">#REF!</definedName>
    <definedName name="октябрь1" hidden="1">#REF!</definedName>
    <definedName name="он">#REF!</definedName>
    <definedName name="оп" localSheetId="9" hidden="1">#REF!</definedName>
    <definedName name="оп" localSheetId="15" hidden="1">#REF!</definedName>
    <definedName name="оп" localSheetId="21" hidden="1">#REF!</definedName>
    <definedName name="оп" hidden="1">#REF!</definedName>
    <definedName name="орлрл" localSheetId="9" hidden="1">#REF!</definedName>
    <definedName name="орлрл" localSheetId="15" hidden="1">#REF!</definedName>
    <definedName name="орлрл" localSheetId="21" hidden="1">#REF!</definedName>
    <definedName name="орлрл" hidden="1">#REF!</definedName>
    <definedName name="оррр" hidden="1">#REF!</definedName>
    <definedName name="отдых2" localSheetId="9">#REF!</definedName>
    <definedName name="отдых2" localSheetId="15">#REF!</definedName>
    <definedName name="отдых2" localSheetId="0">#REF!</definedName>
    <definedName name="отдых2" localSheetId="1">#REF!</definedName>
    <definedName name="отдых2" localSheetId="2">#REF!</definedName>
    <definedName name="отдых2" localSheetId="6">#REF!</definedName>
    <definedName name="отдых2">#REF!</definedName>
    <definedName name="отчет" localSheetId="9" hidden="1">#REF!</definedName>
    <definedName name="отчет" localSheetId="15" hidden="1">#REF!</definedName>
    <definedName name="отчет" localSheetId="21" hidden="1">#REF!</definedName>
    <definedName name="отчет" hidden="1">#REF!</definedName>
    <definedName name="п" localSheetId="9">#REF!</definedName>
    <definedName name="п" localSheetId="15">#REF!</definedName>
    <definedName name="п" localSheetId="0">#REF!</definedName>
    <definedName name="п" localSheetId="1">#REF!</definedName>
    <definedName name="п" localSheetId="2">#REF!</definedName>
    <definedName name="п" localSheetId="6">#REF!</definedName>
    <definedName name="п">#REF!</definedName>
    <definedName name="п1п1п1п1" localSheetId="9">'[9]2002(v1)'!#REF!</definedName>
    <definedName name="п1п1п1п1" localSheetId="15">'[9]2002(v1)'!#REF!</definedName>
    <definedName name="п1п1п1п1">'[9]2002(v1)'!#REF!</definedName>
    <definedName name="паыоаыпо" localSheetId="9">#REF!</definedName>
    <definedName name="паыоаыпо" localSheetId="15">#REF!</definedName>
    <definedName name="паыоаыпо" localSheetId="0">#REF!</definedName>
    <definedName name="паыоаыпо" localSheetId="1">#REF!</definedName>
    <definedName name="паыоаыпо" localSheetId="2">#REF!</definedName>
    <definedName name="паыоаыпо" localSheetId="6">#REF!</definedName>
    <definedName name="паыоаыпо">#REF!</definedName>
    <definedName name="Пгород" localSheetId="9">#REF!</definedName>
    <definedName name="Пгород" localSheetId="15">#REF!</definedName>
    <definedName name="Пгород" localSheetId="0">#REF!</definedName>
    <definedName name="Пгород" localSheetId="1">#REF!</definedName>
    <definedName name="Пгород" localSheetId="2">#REF!</definedName>
    <definedName name="Пгород" localSheetId="6">#REF!</definedName>
    <definedName name="Пгород">#REF!</definedName>
    <definedName name="ПОКАЗАТЕЛИ_ДОЛГОСР.ПРОГНОЗА" localSheetId="9">'[10]2002(v2)'!#REF!</definedName>
    <definedName name="ПОКАЗАТЕЛИ_ДОЛГОСР.ПРОГНОЗА" localSheetId="15">'[10]2002(v2)'!#REF!</definedName>
    <definedName name="ПОКАЗАТЕЛИ_ДОЛГОСР.ПРОГНОЗА" localSheetId="0">'[10]2002(v2)'!#REF!</definedName>
    <definedName name="ПОКАЗАТЕЛИ_ДОЛГОСР.ПРОГНОЗА" localSheetId="1">'[10]2002(v2)'!#REF!</definedName>
    <definedName name="ПОКАЗАТЕЛИ_ДОЛГОСР.ПРОГНОЗА" localSheetId="2">'[10]2002(v2)'!#REF!</definedName>
    <definedName name="ПОКАЗАТЕЛИ_ДОЛГОСР.ПРОГНОЗА" localSheetId="6">'[10]2002(v2)'!#REF!</definedName>
    <definedName name="ПОКАЗАТЕЛИ_ДОЛГОСР.ПРОГНОЗА">'[10]2002(v2)'!#REF!</definedName>
    <definedName name="пппп" localSheetId="9">'[9]2002(v1)'!#REF!</definedName>
    <definedName name="пппп" localSheetId="15">'[9]2002(v1)'!#REF!</definedName>
    <definedName name="пппп" localSheetId="0">'[9]2002(v1)'!#REF!</definedName>
    <definedName name="пппп" localSheetId="1">'[9]2002(v1)'!#REF!</definedName>
    <definedName name="пппп" localSheetId="2">'[9]2002(v1)'!#REF!</definedName>
    <definedName name="пппп" localSheetId="6">'[9]2002(v1)'!#REF!</definedName>
    <definedName name="пппп">'[9]2002(v1)'!#REF!</definedName>
    <definedName name="прапр" localSheetId="9">[7]ПРОГНОЗ_1!#REF!</definedName>
    <definedName name="прапр" localSheetId="15">[7]ПРОГНОЗ_1!#REF!</definedName>
    <definedName name="прапр" localSheetId="1">[7]ПРОГНОЗ_1!#REF!</definedName>
    <definedName name="прапр" localSheetId="2">[7]ПРОГНОЗ_1!#REF!</definedName>
    <definedName name="прапр" localSheetId="6">[7]ПРОГНОЗ_1!#REF!</definedName>
    <definedName name="прапр">[7]ПРОГНОЗ_1!#REF!</definedName>
    <definedName name="прво" localSheetId="9">#REF!</definedName>
    <definedName name="прво" localSheetId="15">#REF!</definedName>
    <definedName name="прво" localSheetId="0">#REF!</definedName>
    <definedName name="прво" localSheetId="1">#REF!</definedName>
    <definedName name="прво" localSheetId="2">#REF!</definedName>
    <definedName name="прво" localSheetId="6">#REF!</definedName>
    <definedName name="прво">#REF!</definedName>
    <definedName name="привет" localSheetId="9">#REF!</definedName>
    <definedName name="привет" localSheetId="15">#REF!</definedName>
    <definedName name="привет" localSheetId="0">#REF!</definedName>
    <definedName name="привет" localSheetId="1">#REF!</definedName>
    <definedName name="привет" localSheetId="2">#REF!</definedName>
    <definedName name="привет" localSheetId="6">#REF!</definedName>
    <definedName name="привет">#REF!</definedName>
    <definedName name="про" localSheetId="9">#REF!</definedName>
    <definedName name="про" localSheetId="15">#REF!</definedName>
    <definedName name="про" localSheetId="0">#REF!</definedName>
    <definedName name="про" localSheetId="1">#REF!</definedName>
    <definedName name="про" localSheetId="2">#REF!</definedName>
    <definedName name="про" localSheetId="6">#REF!</definedName>
    <definedName name="про">#REF!</definedName>
    <definedName name="проалвдфщшкопрнео" localSheetId="9">#REF!</definedName>
    <definedName name="проалвдфщшкопрнео" localSheetId="15">#REF!</definedName>
    <definedName name="проалвдфщшкопрнео">#REF!</definedName>
    <definedName name="Прогноз97" localSheetId="9">[11]ПРОГНОЗ_1!#REF!</definedName>
    <definedName name="Прогноз97" localSheetId="15">[11]ПРОГНОЗ_1!#REF!</definedName>
    <definedName name="Прогноз97" localSheetId="0">[11]ПРОГНОЗ_1!#REF!</definedName>
    <definedName name="Прогноз97" localSheetId="1">[11]ПРОГНОЗ_1!#REF!</definedName>
    <definedName name="Прогноз97" localSheetId="2">[11]ПРОГНОЗ_1!#REF!</definedName>
    <definedName name="Прогноз97" localSheetId="6">[11]ПРОГНОЗ_1!#REF!</definedName>
    <definedName name="Прогноз97">[11]ПРОГНОЗ_1!#REF!</definedName>
    <definedName name="раз" localSheetId="19">#REF!</definedName>
    <definedName name="раз">#REF!</definedName>
    <definedName name="раолдраод" localSheetId="9">#REF!</definedName>
    <definedName name="раолдраод" localSheetId="15">#REF!</definedName>
    <definedName name="раолдраод" localSheetId="0">#REF!</definedName>
    <definedName name="раолдраод" localSheetId="1">#REF!</definedName>
    <definedName name="раолдраод" localSheetId="2">#REF!</definedName>
    <definedName name="раолдраод" localSheetId="6">#REF!</definedName>
    <definedName name="раолдраод">#REF!</definedName>
    <definedName name="ропор" localSheetId="9">#REF!</definedName>
    <definedName name="ропор" localSheetId="15">#REF!</definedName>
    <definedName name="ропор">#REF!</definedName>
    <definedName name="сентябрь" localSheetId="9" hidden="1">#REF!</definedName>
    <definedName name="сентябрь" localSheetId="15" hidden="1">#REF!</definedName>
    <definedName name="сентябрь" localSheetId="21" hidden="1">#REF!</definedName>
    <definedName name="сентябрь" localSheetId="0" hidden="1">#REF!</definedName>
    <definedName name="сентябрь" localSheetId="1" hidden="1">#REF!</definedName>
    <definedName name="сентябрь" localSheetId="2" hidden="1">#REF!</definedName>
    <definedName name="сентябрь" localSheetId="6" hidden="1">#REF!</definedName>
    <definedName name="сентябрь" hidden="1">#REF!</definedName>
    <definedName name="сол" localSheetId="9" hidden="1">#REF!</definedName>
    <definedName name="сол" localSheetId="15" hidden="1">#REF!</definedName>
    <definedName name="сол" localSheetId="21" hidden="1">#REF!</definedName>
    <definedName name="сол" hidden="1">#REF!</definedName>
    <definedName name="уцкецукецк" localSheetId="9">'[9]2002(v1)'!#REF!</definedName>
    <definedName name="уцкецукецк" localSheetId="15">'[9]2002(v1)'!#REF!</definedName>
    <definedName name="уцкецукецк" localSheetId="0">'[9]2002(v1)'!#REF!</definedName>
    <definedName name="уцкецукецк" localSheetId="1">'[9]2002(v1)'!#REF!</definedName>
    <definedName name="уцкецукецк" localSheetId="2">'[9]2002(v1)'!#REF!</definedName>
    <definedName name="уцкецукецк" localSheetId="6">'[9]2002(v1)'!#REF!</definedName>
    <definedName name="уцкецукецк">'[9]2002(v1)'!#REF!</definedName>
    <definedName name="фварварффврвр" localSheetId="9">'[5]Гр5(о)'!#REF!</definedName>
    <definedName name="фварварффврвр" localSheetId="15">'[5]Гр5(о)'!#REF!</definedName>
    <definedName name="фварварффврвр" localSheetId="0">'[5]Гр5(о)'!#REF!</definedName>
    <definedName name="фварварффврвр" localSheetId="1">'[5]Гр5(о)'!#REF!</definedName>
    <definedName name="фварварффврвр" localSheetId="2">'[5]Гр5(о)'!#REF!</definedName>
    <definedName name="фварварффврвр" localSheetId="6">'[5]Гр5(о)'!#REF!</definedName>
    <definedName name="фварварффврвр">'[5]Гр5(о)'!#REF!</definedName>
    <definedName name="фварфварфр" localSheetId="9">#REF!</definedName>
    <definedName name="фварфварфр" localSheetId="15">#REF!</definedName>
    <definedName name="фварфварфр" localSheetId="0">#REF!</definedName>
    <definedName name="фварфварфр" localSheetId="1">#REF!</definedName>
    <definedName name="фварфварфр" localSheetId="2">#REF!</definedName>
    <definedName name="фварфварфр" localSheetId="6">#REF!</definedName>
    <definedName name="фварфварфр">#REF!</definedName>
    <definedName name="фврафврварфвра" localSheetId="9">[6]ПРОГНОЗ_1!#REF!</definedName>
    <definedName name="фврафврварфвра" localSheetId="15">[6]ПРОГНОЗ_1!#REF!</definedName>
    <definedName name="фврафврварфвра" localSheetId="0">[6]ПРОГНОЗ_1!#REF!</definedName>
    <definedName name="фврафврварфвра" localSheetId="1">[6]ПРОГНОЗ_1!#REF!</definedName>
    <definedName name="фврафврварфвра" localSheetId="2">[6]ПРОГНОЗ_1!#REF!</definedName>
    <definedName name="фврафврварфвра" localSheetId="6">[6]ПРОГНОЗ_1!#REF!</definedName>
    <definedName name="фврафврварфвра">[6]ПРОГНОЗ_1!#REF!</definedName>
    <definedName name="февраль" localSheetId="9" hidden="1">#REF!</definedName>
    <definedName name="февраль" localSheetId="15" hidden="1">#REF!</definedName>
    <definedName name="февраль" localSheetId="21" hidden="1">#REF!</definedName>
    <definedName name="февраль" localSheetId="0" hidden="1">#REF!</definedName>
    <definedName name="февраль" localSheetId="1" hidden="1">#REF!</definedName>
    <definedName name="февраль" localSheetId="2" hidden="1">#REF!</definedName>
    <definedName name="февраль" localSheetId="6" hidden="1">#REF!</definedName>
    <definedName name="февраль" hidden="1">#REF!</definedName>
    <definedName name="фф" localSheetId="9">'[12]Гр5(о)'!#REF!</definedName>
    <definedName name="фф" localSheetId="15">'[12]Гр5(о)'!#REF!</definedName>
    <definedName name="фф" localSheetId="0">'[12]Гр5(о)'!#REF!</definedName>
    <definedName name="фф" localSheetId="1">'[12]Гр5(о)'!#REF!</definedName>
    <definedName name="фф" localSheetId="2">'[12]Гр5(о)'!#REF!</definedName>
    <definedName name="фф" localSheetId="6">'[12]Гр5(о)'!#REF!</definedName>
    <definedName name="фф">'[12]Гр5(о)'!#REF!</definedName>
    <definedName name="ффккуеуцкеукеуеуцке" localSheetId="9">#REF!</definedName>
    <definedName name="ффккуеуцкеукеуеуцке" localSheetId="15">#REF!</definedName>
    <definedName name="ффккуеуцкеукеуеуцке" localSheetId="0">#REF!</definedName>
    <definedName name="ффккуеуцкеукеуеуцке" localSheetId="1">#REF!</definedName>
    <definedName name="ффккуеуцкеукеуеуцке" localSheetId="2">#REF!</definedName>
    <definedName name="ффккуеуцкеукеуеуцке" localSheetId="6">#REF!</definedName>
    <definedName name="ффккуеуцкеукеуеуцке">#REF!</definedName>
    <definedName name="ффф" localSheetId="9">#REF!</definedName>
    <definedName name="ффф" localSheetId="15">#REF!</definedName>
    <definedName name="ффф" localSheetId="0">#REF!</definedName>
    <definedName name="ффф" localSheetId="1">#REF!</definedName>
    <definedName name="ффф" localSheetId="2">#REF!</definedName>
    <definedName name="ффф" localSheetId="6">#REF!</definedName>
    <definedName name="ффф">#REF!</definedName>
    <definedName name="цуецуецу" localSheetId="9">#REF!</definedName>
    <definedName name="цуецуецу" localSheetId="15">#REF!</definedName>
    <definedName name="цуецуецу" localSheetId="0">#REF!</definedName>
    <definedName name="цуецуецу" localSheetId="1">#REF!</definedName>
    <definedName name="цуецуецу" localSheetId="2">#REF!</definedName>
    <definedName name="цуецуецу" localSheetId="6">#REF!</definedName>
    <definedName name="цуецуецу">#REF!</definedName>
    <definedName name="цук" localSheetId="9">'[10]2002(v2)'!#REF!</definedName>
    <definedName name="цук" localSheetId="15">'[10]2002(v2)'!#REF!</definedName>
    <definedName name="цук" localSheetId="0">'[10]2002(v2)'!#REF!</definedName>
    <definedName name="цук" localSheetId="1">'[10]2002(v2)'!#REF!</definedName>
    <definedName name="цук" localSheetId="2">'[10]2002(v2)'!#REF!</definedName>
    <definedName name="цук" localSheetId="6">'[10]2002(v2)'!#REF!</definedName>
    <definedName name="цук">'[10]2002(v2)'!#REF!</definedName>
    <definedName name="цукеукеук" localSheetId="9">[7]ПРОГНОЗ_1!#REF!</definedName>
    <definedName name="цукеукеук" localSheetId="15">[7]ПРОГНОЗ_1!#REF!</definedName>
    <definedName name="цукеукеук" localSheetId="0">[7]ПРОГНОЗ_1!#REF!</definedName>
    <definedName name="цукеукеук" localSheetId="1">[7]ПРОГНОЗ_1!#REF!</definedName>
    <definedName name="цукеукеук" localSheetId="2">[7]ПРОГНОЗ_1!#REF!</definedName>
    <definedName name="цукеукеук" localSheetId="6">[7]ПРОГНОЗ_1!#REF!</definedName>
    <definedName name="цукеукеук">[7]ПРОГНОЗ_1!#REF!</definedName>
    <definedName name="цукецку" localSheetId="9">[11]ПРОГНОЗ_1!#REF!</definedName>
    <definedName name="цукецку" localSheetId="15">[11]ПРОГНОЗ_1!#REF!</definedName>
    <definedName name="цукецку" localSheetId="0">[11]ПРОГНОЗ_1!#REF!</definedName>
    <definedName name="цукецку" localSheetId="1">[11]ПРОГНОЗ_1!#REF!</definedName>
    <definedName name="цукецку" localSheetId="2">[11]ПРОГНОЗ_1!#REF!</definedName>
    <definedName name="цукецку" localSheetId="6">[11]ПРОГНОЗ_1!#REF!</definedName>
    <definedName name="цукецку">[11]ПРОГНОЗ_1!#REF!</definedName>
    <definedName name="цукецуке" localSheetId="9">#REF!</definedName>
    <definedName name="цукецуке" localSheetId="15">#REF!</definedName>
    <definedName name="цукецуке" localSheetId="0">#REF!</definedName>
    <definedName name="цукецуке" localSheetId="1">#REF!</definedName>
    <definedName name="цукецуке" localSheetId="2">#REF!</definedName>
    <definedName name="цукецуке" localSheetId="6">#REF!</definedName>
    <definedName name="цукецуке">#REF!</definedName>
    <definedName name="цукецукеуце" localSheetId="9">'[8]Гр5(о)'!#REF!</definedName>
    <definedName name="цукецукеуце" localSheetId="15">'[8]Гр5(о)'!#REF!</definedName>
    <definedName name="цукецукеуце" localSheetId="0">'[8]Гр5(о)'!#REF!</definedName>
    <definedName name="цукецукеуце" localSheetId="1">'[8]Гр5(о)'!#REF!</definedName>
    <definedName name="цукецукеуце" localSheetId="2">'[8]Гр5(о)'!#REF!</definedName>
    <definedName name="цукецукеуце" localSheetId="6">'[8]Гр5(о)'!#REF!</definedName>
    <definedName name="цукецукеуце">'[8]Гр5(о)'!#REF!</definedName>
    <definedName name="цуцуе" localSheetId="9">'[3]Гр5(о)'!#REF!</definedName>
    <definedName name="цуцуе" localSheetId="15">'[3]Гр5(о)'!#REF!</definedName>
    <definedName name="цуцуе" localSheetId="0">'[3]Гр5(о)'!#REF!</definedName>
    <definedName name="цуцуе" localSheetId="1">'[3]Гр5(о)'!#REF!</definedName>
    <definedName name="цуцуе" localSheetId="2">'[3]Гр5(о)'!#REF!</definedName>
    <definedName name="цуцуе" localSheetId="6">'[3]Гр5(о)'!#REF!</definedName>
    <definedName name="цуцуе">'[3]Гр5(о)'!#REF!</definedName>
    <definedName name="чварьлврл" localSheetId="9">[2]ПРОГНОЗ_1!#REF!</definedName>
    <definedName name="чварьлврл" localSheetId="15">[2]ПРОГНОЗ_1!#REF!</definedName>
    <definedName name="чварьлврл" localSheetId="0">[2]ПРОГНОЗ_1!#REF!</definedName>
    <definedName name="чварьлврл" localSheetId="1">[2]ПРОГНОЗ_1!#REF!</definedName>
    <definedName name="чварьлврл" localSheetId="2">[2]ПРОГНОЗ_1!#REF!</definedName>
    <definedName name="чварьлврл" localSheetId="6">[2]ПРОГНОЗ_1!#REF!</definedName>
    <definedName name="чварьлврл">[2]ПРОГНОЗ_1!#REF!</definedName>
    <definedName name="ыаоапо" localSheetId="9">#REF!</definedName>
    <definedName name="ыаоапо" localSheetId="15">#REF!</definedName>
    <definedName name="ыаоапо" localSheetId="0">#REF!</definedName>
    <definedName name="ыаоапо" localSheetId="1">#REF!</definedName>
    <definedName name="ыаоапо" localSheetId="2">#REF!</definedName>
    <definedName name="ыаоапо" localSheetId="6">#REF!</definedName>
    <definedName name="ыаоапо">#REF!</definedName>
    <definedName name="ыапоапо" localSheetId="9">#REF!</definedName>
    <definedName name="ыапоапо" localSheetId="15">#REF!</definedName>
    <definedName name="ыапоапо" localSheetId="0">#REF!</definedName>
    <definedName name="ыапоапо" localSheetId="1">#REF!</definedName>
    <definedName name="ыапоапо" localSheetId="2">#REF!</definedName>
    <definedName name="ыапоапо" localSheetId="6">#REF!</definedName>
    <definedName name="ыапоапо">#REF!</definedName>
    <definedName name="ыапоыпао" localSheetId="9">#REF!</definedName>
    <definedName name="ыапоыпао" localSheetId="15">#REF!</definedName>
    <definedName name="ыапоыпао" localSheetId="0">#REF!</definedName>
    <definedName name="ыапоыпао" localSheetId="1">#REF!</definedName>
    <definedName name="ыапоыпао" localSheetId="2">#REF!</definedName>
    <definedName name="ыапоыпао" localSheetId="6">#REF!</definedName>
    <definedName name="ыапоыпао">#REF!</definedName>
    <definedName name="ыпаоапоы" localSheetId="9">#REF!</definedName>
    <definedName name="ыпаоапоы" localSheetId="15">#REF!</definedName>
    <definedName name="ыпаоапоы" localSheetId="0">#REF!</definedName>
    <definedName name="ыпаоапоы" localSheetId="1">#REF!</definedName>
    <definedName name="ыпаоапоы" localSheetId="2">#REF!</definedName>
    <definedName name="ыпаоапоы" localSheetId="6">#REF!</definedName>
    <definedName name="ыпаоапоы">#REF!</definedName>
    <definedName name="ыпаоыапо" localSheetId="9">[1]ПРОГНОЗ_1!#REF!</definedName>
    <definedName name="ыпаоыапо" localSheetId="15">[1]ПРОГНОЗ_1!#REF!</definedName>
    <definedName name="ыпаоыапо" localSheetId="0">[1]ПРОГНОЗ_1!#REF!</definedName>
    <definedName name="ыпаоыапо" localSheetId="1">[1]ПРОГНОЗ_1!#REF!</definedName>
    <definedName name="ыпаоыапо" localSheetId="2">[1]ПРОГНОЗ_1!#REF!</definedName>
    <definedName name="ыпаоыапо" localSheetId="6">[1]ПРОГНОЗ_1!#REF!</definedName>
    <definedName name="ыпаоыапо">[1]ПРОГНОЗ_1!#REF!</definedName>
  </definedNames>
  <calcPr calcId="125725"/>
  <customWorkbookViews>
    <customWorkbookView name="Засядько Наталья Викторовна - Личное представление" guid="{B72699BC-299D-42B7-A978-9B23F399AA23}" mergeInterval="0" personalView="1" maximized="1" xWindow="-8" yWindow="-8" windowWidth="1936" windowHeight="1056" tabRatio="943" activeSheetId="1"/>
    <customWorkbookView name="Быкова Дарья Львовна - Личное представление" guid="{4DDEBF15-3C9F-44C3-B78F-AE382BE678C1}" mergeInterval="0" personalView="1" maximized="1" xWindow="-8" yWindow="-8" windowWidth="1936" windowHeight="1056" tabRatio="939" activeSheetId="5" showComments="commIndAndComment"/>
    <customWorkbookView name="Попова Екатерина Николаевна - Личное представление" guid="{3811DC27-6C9C-4281-989A-478EAFEC2147}" mergeInterval="0" personalView="1" maximized="1" xWindow="-8" yWindow="-8" windowWidth="1936" windowHeight="1056" tabRatio="944" activeSheetId="5"/>
    <customWorkbookView name="Миронова Елена Сергеевна - Личное представление" guid="{5B9D9E33-AFE5-4826-BC15-28975AB1E5F8}" mergeInterval="0" personalView="1" xWindow="75" yWindow="6" windowWidth="1802" windowHeight="1012" tabRatio="943" activeSheetId="6"/>
    <customWorkbookView name="Соколова Татьяна Викторовна - Личное представление" guid="{4660ED57-C31A-43C4-A05C-DF263EC238D0}" mergeInterval="0" personalView="1" maximized="1" xWindow="-9" yWindow="-9" windowWidth="1938" windowHeight="1050" tabRatio="939" activeSheetId="7"/>
  </customWorkbookViews>
</workbook>
</file>

<file path=xl/calcChain.xml><?xml version="1.0" encoding="utf-8"?>
<calcChain xmlns="http://schemas.openxmlformats.org/spreadsheetml/2006/main">
  <c r="F604" i="5"/>
  <c r="AS434" l="1"/>
  <c r="AS83" l="1"/>
  <c r="AG83"/>
  <c r="F82"/>
  <c r="F83"/>
  <c r="G83" s="1"/>
  <c r="AB83"/>
  <c r="X83"/>
  <c r="T83"/>
  <c r="K83" s="1"/>
  <c r="P83"/>
  <c r="J83" l="1"/>
  <c r="AG551"/>
  <c r="AG550"/>
  <c r="AG549"/>
  <c r="AG548"/>
  <c r="AG547"/>
  <c r="AG546"/>
  <c r="AG545"/>
  <c r="AG544"/>
  <c r="AG543"/>
  <c r="AG542"/>
  <c r="AG541"/>
  <c r="AG540"/>
  <c r="AG539"/>
  <c r="AG528"/>
  <c r="AG527"/>
  <c r="AG526"/>
  <c r="AG525"/>
  <c r="AG524"/>
  <c r="AG523"/>
  <c r="AK417"/>
  <c r="AS417" s="1"/>
  <c r="AG417"/>
  <c r="AG416"/>
  <c r="AG415"/>
  <c r="AG414"/>
  <c r="AG413"/>
  <c r="AG412"/>
  <c r="AG411"/>
  <c r="AG410"/>
  <c r="AG409"/>
  <c r="AG408"/>
  <c r="AG407"/>
  <c r="AG399"/>
  <c r="AG398"/>
  <c r="AG397"/>
  <c r="AG396"/>
  <c r="AG395"/>
  <c r="AG394"/>
  <c r="AG393"/>
  <c r="AG392"/>
  <c r="AG391"/>
  <c r="AG390"/>
  <c r="AG294"/>
  <c r="AG293"/>
  <c r="AG292"/>
  <c r="AG291"/>
  <c r="AG290"/>
  <c r="AG289"/>
  <c r="AG288"/>
  <c r="AG287"/>
  <c r="AK264"/>
  <c r="AK263"/>
  <c r="AK262"/>
  <c r="AK261"/>
  <c r="AG254"/>
  <c r="AG253"/>
  <c r="AG252"/>
  <c r="AG251"/>
  <c r="AG250"/>
  <c r="AG249"/>
  <c r="AG248"/>
  <c r="AG247"/>
  <c r="AG246"/>
  <c r="AG245"/>
  <c r="AG244"/>
  <c r="AG243"/>
  <c r="AG242"/>
  <c r="AG241"/>
  <c r="AS197" l="1"/>
  <c r="AS198"/>
  <c r="AS199"/>
  <c r="AS200"/>
  <c r="AS201"/>
  <c r="AS202"/>
  <c r="AG197"/>
  <c r="AG198"/>
  <c r="AG199"/>
  <c r="AG200"/>
  <c r="AG201"/>
  <c r="AG202"/>
  <c r="AG203"/>
  <c r="AG204"/>
  <c r="AG205"/>
  <c r="AG206"/>
  <c r="AR311" l="1"/>
  <c r="O59" i="7" l="1"/>
  <c r="F67" i="5"/>
  <c r="P59" i="7"/>
  <c r="F270" i="5"/>
  <c r="AG270" s="1"/>
  <c r="AN270" s="1"/>
  <c r="K15" i="8" l="1"/>
  <c r="H121" i="11" l="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20"/>
  <c r="H327"/>
  <c r="H332" s="1"/>
  <c r="H325"/>
  <c r="H331" s="1"/>
  <c r="H324"/>
  <c r="H322"/>
  <c r="H321"/>
  <c r="H318"/>
  <c r="H317"/>
  <c r="H316"/>
  <c r="H315"/>
  <c r="H314"/>
  <c r="H313"/>
  <c r="H312"/>
  <c r="H311"/>
  <c r="F310"/>
  <c r="H310" s="1"/>
  <c r="F309"/>
  <c r="H309" s="1"/>
  <c r="F308"/>
  <c r="H308" s="1"/>
  <c r="F307"/>
  <c r="H307" s="1"/>
  <c r="F306"/>
  <c r="H306" s="1"/>
  <c r="F305"/>
  <c r="H305" s="1"/>
  <c r="F304"/>
  <c r="H304" s="1"/>
  <c r="F303"/>
  <c r="H303" s="1"/>
  <c r="F302"/>
  <c r="H302" s="1"/>
  <c r="F301"/>
  <c r="H301" s="1"/>
  <c r="F300"/>
  <c r="H300" s="1"/>
  <c r="F299"/>
  <c r="H299" s="1"/>
  <c r="F298"/>
  <c r="H298" s="1"/>
  <c r="F297"/>
  <c r="H297" s="1"/>
  <c r="F296"/>
  <c r="H296" s="1"/>
  <c r="F295"/>
  <c r="H295" s="1"/>
  <c r="F294"/>
  <c r="H294" s="1"/>
  <c r="F293"/>
  <c r="H293" s="1"/>
  <c r="F292"/>
  <c r="H292" s="1"/>
  <c r="F291"/>
  <c r="H291" s="1"/>
  <c r="H290"/>
  <c r="F290"/>
  <c r="F289"/>
  <c r="H289" s="1"/>
  <c r="H287"/>
  <c r="H286"/>
  <c r="H285"/>
  <c r="H284"/>
  <c r="H283"/>
  <c r="H281"/>
  <c r="H280"/>
  <c r="H279"/>
  <c r="H275"/>
  <c r="H274"/>
  <c r="H270"/>
  <c r="H269"/>
  <c r="H268"/>
  <c r="H262" s="1"/>
  <c r="H267"/>
  <c r="H265"/>
  <c r="H264"/>
  <c r="H258"/>
  <c r="H257"/>
  <c r="H256"/>
  <c r="H255"/>
  <c r="H254"/>
  <c r="H253"/>
  <c r="H252"/>
  <c r="H251"/>
  <c r="H250"/>
  <c r="H249"/>
  <c r="H248"/>
  <c r="H247"/>
  <c r="H246"/>
  <c r="H229" s="1"/>
  <c r="E229"/>
  <c r="H227"/>
  <c r="H226"/>
  <c r="H225" s="1"/>
  <c r="H209"/>
  <c r="H218" s="1"/>
  <c r="H207"/>
  <c r="H217" s="1"/>
  <c r="E111"/>
  <c r="H110"/>
  <c r="H109"/>
  <c r="H108"/>
  <c r="H97"/>
  <c r="H95"/>
  <c r="H94"/>
  <c r="H93"/>
  <c r="F92"/>
  <c r="H92" s="1"/>
  <c r="F91"/>
  <c r="H91" s="1"/>
  <c r="F90"/>
  <c r="H90" s="1"/>
  <c r="H88"/>
  <c r="H87"/>
  <c r="H86"/>
  <c r="H85"/>
  <c r="H84"/>
  <c r="H83"/>
  <c r="H82"/>
  <c r="H81"/>
  <c r="H80"/>
  <c r="H75"/>
  <c r="H74"/>
  <c r="H72"/>
  <c r="H70" s="1"/>
  <c r="H71"/>
  <c r="H68"/>
  <c r="H67" s="1"/>
  <c r="H63"/>
  <c r="H57" s="1"/>
  <c r="H58"/>
  <c r="E57"/>
  <c r="E56"/>
  <c r="H56" s="1"/>
  <c r="H54"/>
  <c r="H51"/>
  <c r="E50"/>
  <c r="H50" s="1"/>
  <c r="H48" s="1"/>
  <c r="H49"/>
  <c r="H47"/>
  <c r="H46"/>
  <c r="H45"/>
  <c r="H44"/>
  <c r="H42"/>
  <c r="H41"/>
  <c r="H40"/>
  <c r="H39"/>
  <c r="H38"/>
  <c r="H36"/>
  <c r="H35"/>
  <c r="H34"/>
  <c r="H33"/>
  <c r="H32"/>
  <c r="H31"/>
  <c r="H29"/>
  <c r="H28"/>
  <c r="H27"/>
  <c r="H26"/>
  <c r="H25"/>
  <c r="H24"/>
  <c r="H23"/>
  <c r="H22"/>
  <c r="H21" s="1"/>
  <c r="H19"/>
  <c r="H18"/>
  <c r="H17"/>
  <c r="H16"/>
  <c r="H15"/>
  <c r="H14"/>
  <c r="H13"/>
  <c r="H107" l="1"/>
  <c r="H43"/>
  <c r="H53"/>
  <c r="H282"/>
  <c r="H12"/>
  <c r="H37"/>
  <c r="H77"/>
  <c r="H272"/>
  <c r="H119"/>
  <c r="H117" s="1"/>
  <c r="H111" s="1"/>
  <c r="H106" s="1"/>
  <c r="H30"/>
  <c r="H288"/>
  <c r="H224" s="1"/>
  <c r="H20"/>
  <c r="H11" s="1"/>
  <c r="H102" s="1"/>
  <c r="H89"/>
  <c r="E48"/>
  <c r="P3" i="7"/>
  <c r="Q3"/>
  <c r="O3"/>
  <c r="H116" i="11" l="1"/>
  <c r="H216"/>
  <c r="H215"/>
  <c r="H330"/>
  <c r="H329"/>
  <c r="A13" i="23"/>
  <c r="FS115" i="38" l="1"/>
  <c r="FR115"/>
  <c r="FQ115"/>
  <c r="FP115"/>
  <c r="FO115"/>
  <c r="FN115"/>
  <c r="FD115"/>
  <c r="FC115"/>
  <c r="FB115"/>
  <c r="FA115"/>
  <c r="EZ115"/>
  <c r="EY115"/>
  <c r="EO115"/>
  <c r="EN115"/>
  <c r="EM115"/>
  <c r="EL115"/>
  <c r="EK115"/>
  <c r="EJ115"/>
  <c r="DZ115"/>
  <c r="DY115"/>
  <c r="DX115"/>
  <c r="DW115"/>
  <c r="DV115"/>
  <c r="DU115"/>
  <c r="DK115"/>
  <c r="DJ115"/>
  <c r="DI115"/>
  <c r="DH115"/>
  <c r="DG115"/>
  <c r="DF115"/>
  <c r="CV115"/>
  <c r="CU115"/>
  <c r="CT115"/>
  <c r="CS115"/>
  <c r="CR115"/>
  <c r="CQ115"/>
  <c r="CG115"/>
  <c r="CF115"/>
  <c r="CE115"/>
  <c r="CD115"/>
  <c r="CC115"/>
  <c r="CB115"/>
  <c r="BR115"/>
  <c r="BQ115"/>
  <c r="BP115"/>
  <c r="BO115"/>
  <c r="BN115"/>
  <c r="BM115"/>
  <c r="BC115"/>
  <c r="BB115"/>
  <c r="BA115"/>
  <c r="AZ115"/>
  <c r="AY115"/>
  <c r="AX115"/>
  <c r="AN115"/>
  <c r="AM115"/>
  <c r="AL115"/>
  <c r="AK115"/>
  <c r="AJ115"/>
  <c r="AI115"/>
  <c r="Y115"/>
  <c r="X115"/>
  <c r="W115"/>
  <c r="V115"/>
  <c r="U115"/>
  <c r="T115"/>
  <c r="J115"/>
  <c r="I115"/>
  <c r="H115"/>
  <c r="G115"/>
  <c r="F115"/>
  <c r="E115"/>
  <c r="D115"/>
  <c r="FS114"/>
  <c r="FR114"/>
  <c r="FQ114"/>
  <c r="FP114"/>
  <c r="FO114"/>
  <c r="FN114"/>
  <c r="FD114"/>
  <c r="FC114"/>
  <c r="FB114"/>
  <c r="FA114"/>
  <c r="EZ114"/>
  <c r="EY114"/>
  <c r="EO114"/>
  <c r="EN114"/>
  <c r="EM114"/>
  <c r="EL114"/>
  <c r="EK114"/>
  <c r="EJ114"/>
  <c r="DZ114"/>
  <c r="DY114"/>
  <c r="DX114"/>
  <c r="DW114"/>
  <c r="DV114"/>
  <c r="DU114"/>
  <c r="DK114"/>
  <c r="DJ114"/>
  <c r="DI114"/>
  <c r="DH114"/>
  <c r="DG114"/>
  <c r="DF114"/>
  <c r="CV114"/>
  <c r="CU114"/>
  <c r="CT114"/>
  <c r="CS114"/>
  <c r="CR114"/>
  <c r="CQ114"/>
  <c r="CG114"/>
  <c r="CF114"/>
  <c r="CE114"/>
  <c r="CD114"/>
  <c r="CC114"/>
  <c r="CB114"/>
  <c r="BR114"/>
  <c r="BQ114"/>
  <c r="BP114"/>
  <c r="BO114"/>
  <c r="BN114"/>
  <c r="BM114"/>
  <c r="BC114"/>
  <c r="BB114"/>
  <c r="BA114"/>
  <c r="AZ114"/>
  <c r="AY114"/>
  <c r="AX114"/>
  <c r="AN114"/>
  <c r="AM114"/>
  <c r="AL114"/>
  <c r="AK114"/>
  <c r="AJ114"/>
  <c r="AI114"/>
  <c r="Y114"/>
  <c r="X114"/>
  <c r="W114"/>
  <c r="V114"/>
  <c r="U114"/>
  <c r="T114"/>
  <c r="J114"/>
  <c r="I114"/>
  <c r="H114"/>
  <c r="G114"/>
  <c r="F114"/>
  <c r="E114"/>
  <c r="D114"/>
  <c r="FS113"/>
  <c r="FR113"/>
  <c r="FQ113"/>
  <c r="FP113"/>
  <c r="FO113"/>
  <c r="FN113"/>
  <c r="FD113"/>
  <c r="FC113"/>
  <c r="FB113"/>
  <c r="FA113"/>
  <c r="EZ113"/>
  <c r="EY113"/>
  <c r="EO113"/>
  <c r="EN113"/>
  <c r="EM113"/>
  <c r="EL113"/>
  <c r="EK113"/>
  <c r="EJ113"/>
  <c r="DZ113"/>
  <c r="DY113"/>
  <c r="DX113"/>
  <c r="DW113"/>
  <c r="DV113"/>
  <c r="DU113"/>
  <c r="DK113"/>
  <c r="DJ113"/>
  <c r="DI113"/>
  <c r="DH113"/>
  <c r="DG113"/>
  <c r="DF113"/>
  <c r="CV113"/>
  <c r="CU113"/>
  <c r="CT113"/>
  <c r="CS113"/>
  <c r="CR113"/>
  <c r="CQ113"/>
  <c r="CG113"/>
  <c r="CF113"/>
  <c r="CE113"/>
  <c r="CD113"/>
  <c r="CC113"/>
  <c r="CB113"/>
  <c r="BR113"/>
  <c r="BQ113"/>
  <c r="BP113"/>
  <c r="BO113"/>
  <c r="BN113"/>
  <c r="BM113"/>
  <c r="BC113"/>
  <c r="BB113"/>
  <c r="BA113"/>
  <c r="AZ113"/>
  <c r="AY113"/>
  <c r="AX113"/>
  <c r="AN113"/>
  <c r="AM113"/>
  <c r="AL113"/>
  <c r="AK113"/>
  <c r="AJ113"/>
  <c r="AI113"/>
  <c r="Y113"/>
  <c r="X113"/>
  <c r="W113"/>
  <c r="V113"/>
  <c r="U113"/>
  <c r="T113"/>
  <c r="J113"/>
  <c r="I113"/>
  <c r="H113"/>
  <c r="G113"/>
  <c r="F113"/>
  <c r="E113"/>
  <c r="D113"/>
  <c r="FS112"/>
  <c r="FR112"/>
  <c r="FQ112"/>
  <c r="FP112"/>
  <c r="FO112"/>
  <c r="FN112"/>
  <c r="FD112"/>
  <c r="FC112"/>
  <c r="FB112"/>
  <c r="FA112"/>
  <c r="EZ112"/>
  <c r="EY112"/>
  <c r="EO112"/>
  <c r="EN112"/>
  <c r="EM112"/>
  <c r="EL112"/>
  <c r="EK112"/>
  <c r="EJ112"/>
  <c r="DZ112"/>
  <c r="DY112"/>
  <c r="DX112"/>
  <c r="DW112"/>
  <c r="DV112"/>
  <c r="DU112"/>
  <c r="DK112"/>
  <c r="DJ112"/>
  <c r="DI112"/>
  <c r="DH112"/>
  <c r="DG112"/>
  <c r="DF112"/>
  <c r="CV112"/>
  <c r="CU112"/>
  <c r="CT112"/>
  <c r="CS112"/>
  <c r="CR112"/>
  <c r="CQ112"/>
  <c r="CG112"/>
  <c r="CF112"/>
  <c r="CE112"/>
  <c r="CD112"/>
  <c r="CC112"/>
  <c r="CB112"/>
  <c r="BR112"/>
  <c r="BQ112"/>
  <c r="BP112"/>
  <c r="BO112"/>
  <c r="BN112"/>
  <c r="BM112"/>
  <c r="BC112"/>
  <c r="BB112"/>
  <c r="BA112"/>
  <c r="AZ112"/>
  <c r="AY112"/>
  <c r="AX112"/>
  <c r="AN112"/>
  <c r="AM112"/>
  <c r="AL112"/>
  <c r="AK112"/>
  <c r="AJ112"/>
  <c r="AI112"/>
  <c r="Y112"/>
  <c r="X112"/>
  <c r="W112"/>
  <c r="V112"/>
  <c r="U112"/>
  <c r="T112"/>
  <c r="J112"/>
  <c r="I112"/>
  <c r="H112"/>
  <c r="G112"/>
  <c r="F112"/>
  <c r="E112"/>
  <c r="D112"/>
  <c r="FS111"/>
  <c r="FR111"/>
  <c r="FQ111"/>
  <c r="FP111"/>
  <c r="FO111"/>
  <c r="FN111"/>
  <c r="FD111"/>
  <c r="FC111"/>
  <c r="FB111"/>
  <c r="FA111"/>
  <c r="EZ111"/>
  <c r="EY111"/>
  <c r="EO111"/>
  <c r="EN111"/>
  <c r="EM111"/>
  <c r="EL111"/>
  <c r="EK111"/>
  <c r="EJ111"/>
  <c r="DZ111"/>
  <c r="DY111"/>
  <c r="DX111"/>
  <c r="DW111"/>
  <c r="DV111"/>
  <c r="DU111"/>
  <c r="DK111"/>
  <c r="DJ111"/>
  <c r="DI111"/>
  <c r="DH111"/>
  <c r="DG111"/>
  <c r="DF111"/>
  <c r="CV111"/>
  <c r="CU111"/>
  <c r="CT111"/>
  <c r="CS111"/>
  <c r="CR111"/>
  <c r="CQ111"/>
  <c r="CG111"/>
  <c r="CF111"/>
  <c r="CE111"/>
  <c r="CD111"/>
  <c r="CC111"/>
  <c r="CB111"/>
  <c r="BR111"/>
  <c r="BQ111"/>
  <c r="BP111"/>
  <c r="BO111"/>
  <c r="BN111"/>
  <c r="BM111"/>
  <c r="BC111"/>
  <c r="BB111"/>
  <c r="BA111"/>
  <c r="AZ111"/>
  <c r="AY111"/>
  <c r="AX111"/>
  <c r="AN111"/>
  <c r="AM111"/>
  <c r="AL111"/>
  <c r="AK111"/>
  <c r="AJ111"/>
  <c r="AI111"/>
  <c r="Y111"/>
  <c r="X111"/>
  <c r="W111"/>
  <c r="V111"/>
  <c r="U111"/>
  <c r="T111"/>
  <c r="J111"/>
  <c r="I111"/>
  <c r="H111"/>
  <c r="G111"/>
  <c r="F111"/>
  <c r="E111"/>
  <c r="D111"/>
  <c r="FS110"/>
  <c r="FR110"/>
  <c r="FQ110"/>
  <c r="FP110"/>
  <c r="FO110"/>
  <c r="FN110"/>
  <c r="FD110"/>
  <c r="FC110"/>
  <c r="FB110"/>
  <c r="FA110"/>
  <c r="EZ110"/>
  <c r="EY110"/>
  <c r="EO110"/>
  <c r="EN110"/>
  <c r="EM110"/>
  <c r="EL110"/>
  <c r="EK110"/>
  <c r="EJ110"/>
  <c r="DZ110"/>
  <c r="DY110"/>
  <c r="DX110"/>
  <c r="DW110"/>
  <c r="DV110"/>
  <c r="DU110"/>
  <c r="DK110"/>
  <c r="DJ110"/>
  <c r="DI110"/>
  <c r="DH110"/>
  <c r="DG110"/>
  <c r="DF110"/>
  <c r="CV110"/>
  <c r="CU110"/>
  <c r="CT110"/>
  <c r="CS110"/>
  <c r="CR110"/>
  <c r="CQ110"/>
  <c r="CG110"/>
  <c r="CF110"/>
  <c r="CE110"/>
  <c r="CD110"/>
  <c r="CC110"/>
  <c r="CB110"/>
  <c r="BR110"/>
  <c r="BQ110"/>
  <c r="BP110"/>
  <c r="BO110"/>
  <c r="BN110"/>
  <c r="BM110"/>
  <c r="BC110"/>
  <c r="BB110"/>
  <c r="BA110"/>
  <c r="AZ110"/>
  <c r="AY110"/>
  <c r="AX110"/>
  <c r="AN110"/>
  <c r="AM110"/>
  <c r="AL110"/>
  <c r="AK110"/>
  <c r="AJ110"/>
  <c r="AI110"/>
  <c r="Y110"/>
  <c r="X110"/>
  <c r="W110"/>
  <c r="V110"/>
  <c r="U110"/>
  <c r="T110"/>
  <c r="J110"/>
  <c r="I110"/>
  <c r="H110"/>
  <c r="G110"/>
  <c r="F110"/>
  <c r="E110"/>
  <c r="D110"/>
  <c r="FS109"/>
  <c r="FR109"/>
  <c r="FQ109"/>
  <c r="FP109"/>
  <c r="FO109"/>
  <c r="FN109"/>
  <c r="FD109"/>
  <c r="FC109"/>
  <c r="FB109"/>
  <c r="FA109"/>
  <c r="EZ109"/>
  <c r="EY109"/>
  <c r="EO109"/>
  <c r="EN109"/>
  <c r="EM109"/>
  <c r="EL109"/>
  <c r="EK109"/>
  <c r="EJ109"/>
  <c r="DZ109"/>
  <c r="DY109"/>
  <c r="DX109"/>
  <c r="DW109"/>
  <c r="DV109"/>
  <c r="DU109"/>
  <c r="DK109"/>
  <c r="DJ109"/>
  <c r="DI109"/>
  <c r="DH109"/>
  <c r="DG109"/>
  <c r="DF109"/>
  <c r="CV109"/>
  <c r="CU109"/>
  <c r="CT109"/>
  <c r="CS109"/>
  <c r="CR109"/>
  <c r="CQ109"/>
  <c r="CG109"/>
  <c r="CF109"/>
  <c r="CE109"/>
  <c r="CD109"/>
  <c r="CC109"/>
  <c r="CB109"/>
  <c r="BR109"/>
  <c r="BQ109"/>
  <c r="BP109"/>
  <c r="BO109"/>
  <c r="BN109"/>
  <c r="BM109"/>
  <c r="BC109"/>
  <c r="BB109"/>
  <c r="BA109"/>
  <c r="AZ109"/>
  <c r="AY109"/>
  <c r="AX109"/>
  <c r="AN109"/>
  <c r="AM109"/>
  <c r="AL109"/>
  <c r="AK109"/>
  <c r="AJ109"/>
  <c r="AI109"/>
  <c r="Y109"/>
  <c r="X109"/>
  <c r="W109"/>
  <c r="V109"/>
  <c r="U109"/>
  <c r="T109"/>
  <c r="J109"/>
  <c r="I109"/>
  <c r="H109"/>
  <c r="G109"/>
  <c r="F109"/>
  <c r="E109"/>
  <c r="D109"/>
  <c r="FS108"/>
  <c r="FR108"/>
  <c r="FQ108"/>
  <c r="FP108"/>
  <c r="FO108"/>
  <c r="FN108"/>
  <c r="FD108"/>
  <c r="FC108"/>
  <c r="FB108"/>
  <c r="FA108"/>
  <c r="EZ108"/>
  <c r="EY108"/>
  <c r="EO108"/>
  <c r="EN108"/>
  <c r="EM108"/>
  <c r="EL108"/>
  <c r="EK108"/>
  <c r="EJ108"/>
  <c r="DZ108"/>
  <c r="DY108"/>
  <c r="DX108"/>
  <c r="DW108"/>
  <c r="DV108"/>
  <c r="DU108"/>
  <c r="DK108"/>
  <c r="DJ108"/>
  <c r="DI108"/>
  <c r="DH108"/>
  <c r="DG108"/>
  <c r="DF108"/>
  <c r="CV108"/>
  <c r="CU108"/>
  <c r="CT108"/>
  <c r="CS108"/>
  <c r="CR108"/>
  <c r="CQ108"/>
  <c r="CG108"/>
  <c r="CF108"/>
  <c r="CE108"/>
  <c r="CD108"/>
  <c r="CC108"/>
  <c r="CB108"/>
  <c r="BR108"/>
  <c r="BQ108"/>
  <c r="BP108"/>
  <c r="BO108"/>
  <c r="BN108"/>
  <c r="BM108"/>
  <c r="BC108"/>
  <c r="BB108"/>
  <c r="BA108"/>
  <c r="AZ108"/>
  <c r="AY108"/>
  <c r="AX108"/>
  <c r="AN108"/>
  <c r="AM108"/>
  <c r="AL108"/>
  <c r="AK108"/>
  <c r="AJ108"/>
  <c r="AI108"/>
  <c r="Y108"/>
  <c r="X108"/>
  <c r="W108"/>
  <c r="V108"/>
  <c r="U108"/>
  <c r="T108"/>
  <c r="J108"/>
  <c r="I108"/>
  <c r="H108"/>
  <c r="G108"/>
  <c r="F108"/>
  <c r="E108"/>
  <c r="D108"/>
  <c r="FS107"/>
  <c r="FR107"/>
  <c r="FQ107"/>
  <c r="FP107"/>
  <c r="FO107"/>
  <c r="FN107"/>
  <c r="FD107"/>
  <c r="FC107"/>
  <c r="FB107"/>
  <c r="FA107"/>
  <c r="EZ107"/>
  <c r="EY107"/>
  <c r="EO107"/>
  <c r="EN107"/>
  <c r="EM107"/>
  <c r="EL107"/>
  <c r="EK107"/>
  <c r="EJ107"/>
  <c r="DZ107"/>
  <c r="DY107"/>
  <c r="DX107"/>
  <c r="DW107"/>
  <c r="DV107"/>
  <c r="DU107"/>
  <c r="DK107"/>
  <c r="DJ107"/>
  <c r="DI107"/>
  <c r="DH107"/>
  <c r="DG107"/>
  <c r="DF107"/>
  <c r="CV107"/>
  <c r="CU107"/>
  <c r="CT107"/>
  <c r="CS107"/>
  <c r="CR107"/>
  <c r="CQ107"/>
  <c r="CG107"/>
  <c r="CF107"/>
  <c r="CE107"/>
  <c r="CD107"/>
  <c r="CC107"/>
  <c r="CB107"/>
  <c r="BR107"/>
  <c r="BQ107"/>
  <c r="BP107"/>
  <c r="BO107"/>
  <c r="BN107"/>
  <c r="BM107"/>
  <c r="BC107"/>
  <c r="BB107"/>
  <c r="BA107"/>
  <c r="AZ107"/>
  <c r="AY107"/>
  <c r="AX107"/>
  <c r="AN107"/>
  <c r="AM107"/>
  <c r="AL107"/>
  <c r="AK107"/>
  <c r="AJ107"/>
  <c r="AI107"/>
  <c r="Y107"/>
  <c r="X107"/>
  <c r="W107"/>
  <c r="V107"/>
  <c r="U107"/>
  <c r="T107"/>
  <c r="J107"/>
  <c r="I107"/>
  <c r="H107"/>
  <c r="G107"/>
  <c r="F107"/>
  <c r="E107"/>
  <c r="D107"/>
  <c r="FS106"/>
  <c r="FR106"/>
  <c r="FQ106"/>
  <c r="FP106"/>
  <c r="FO106"/>
  <c r="FN106"/>
  <c r="FD106"/>
  <c r="FC106"/>
  <c r="FB106"/>
  <c r="FA106"/>
  <c r="EZ106"/>
  <c r="EY106"/>
  <c r="EO106"/>
  <c r="EN106"/>
  <c r="EM106"/>
  <c r="EL106"/>
  <c r="EK106"/>
  <c r="EJ106"/>
  <c r="DZ106"/>
  <c r="DY106"/>
  <c r="DX106"/>
  <c r="DW106"/>
  <c r="DV106"/>
  <c r="DU106"/>
  <c r="DK106"/>
  <c r="DJ106"/>
  <c r="DI106"/>
  <c r="DH106"/>
  <c r="DG106"/>
  <c r="DF106"/>
  <c r="CV106"/>
  <c r="CU106"/>
  <c r="CT106"/>
  <c r="CS106"/>
  <c r="CR106"/>
  <c r="CQ106"/>
  <c r="CG106"/>
  <c r="CF106"/>
  <c r="CE106"/>
  <c r="CD106"/>
  <c r="CC106"/>
  <c r="CB106"/>
  <c r="BR106"/>
  <c r="BQ106"/>
  <c r="BP106"/>
  <c r="BO106"/>
  <c r="BN106"/>
  <c r="BM106"/>
  <c r="BC106"/>
  <c r="BB106"/>
  <c r="BA106"/>
  <c r="AZ106"/>
  <c r="AY106"/>
  <c r="AX106"/>
  <c r="AN106"/>
  <c r="AM106"/>
  <c r="AL106"/>
  <c r="AK106"/>
  <c r="AJ106"/>
  <c r="AI106"/>
  <c r="Y106"/>
  <c r="X106"/>
  <c r="W106"/>
  <c r="V106"/>
  <c r="U106"/>
  <c r="T106"/>
  <c r="J106"/>
  <c r="I106"/>
  <c r="H106"/>
  <c r="G106"/>
  <c r="F106"/>
  <c r="E106"/>
  <c r="D106"/>
  <c r="FS105"/>
  <c r="FR105"/>
  <c r="FQ105"/>
  <c r="FP105"/>
  <c r="FO105"/>
  <c r="FN105"/>
  <c r="FD105"/>
  <c r="FC105"/>
  <c r="FB105"/>
  <c r="FA105"/>
  <c r="EZ105"/>
  <c r="EY105"/>
  <c r="EO105"/>
  <c r="EN105"/>
  <c r="EM105"/>
  <c r="EL105"/>
  <c r="EK105"/>
  <c r="EJ105"/>
  <c r="DZ105"/>
  <c r="DY105"/>
  <c r="DX105"/>
  <c r="DW105"/>
  <c r="DV105"/>
  <c r="DU105"/>
  <c r="DK105"/>
  <c r="DJ105"/>
  <c r="DI105"/>
  <c r="DH105"/>
  <c r="DG105"/>
  <c r="DF105"/>
  <c r="CV105"/>
  <c r="CU105"/>
  <c r="CT105"/>
  <c r="CS105"/>
  <c r="CR105"/>
  <c r="CQ105"/>
  <c r="CG105"/>
  <c r="CF105"/>
  <c r="CE105"/>
  <c r="CD105"/>
  <c r="CC105"/>
  <c r="CB105"/>
  <c r="BR105"/>
  <c r="BQ105"/>
  <c r="BP105"/>
  <c r="BO105"/>
  <c r="BN105"/>
  <c r="BM105"/>
  <c r="BC105"/>
  <c r="BB105"/>
  <c r="BA105"/>
  <c r="AZ105"/>
  <c r="AY105"/>
  <c r="AX105"/>
  <c r="AN105"/>
  <c r="AM105"/>
  <c r="AL105"/>
  <c r="AK105"/>
  <c r="AJ105"/>
  <c r="AI105"/>
  <c r="Y105"/>
  <c r="X105"/>
  <c r="W105"/>
  <c r="V105"/>
  <c r="U105"/>
  <c r="T105"/>
  <c r="J105"/>
  <c r="I105"/>
  <c r="H105"/>
  <c r="G105"/>
  <c r="F105"/>
  <c r="E105"/>
  <c r="D105"/>
  <c r="FS104"/>
  <c r="FR104"/>
  <c r="FQ104"/>
  <c r="FP104"/>
  <c r="FO104"/>
  <c r="FN104"/>
  <c r="FD104"/>
  <c r="FC104"/>
  <c r="FB104"/>
  <c r="FA104"/>
  <c r="EZ104"/>
  <c r="EY104"/>
  <c r="EO104"/>
  <c r="EN104"/>
  <c r="EM104"/>
  <c r="EL104"/>
  <c r="EK104"/>
  <c r="EJ104"/>
  <c r="DZ104"/>
  <c r="DY104"/>
  <c r="DX104"/>
  <c r="DW104"/>
  <c r="DV104"/>
  <c r="DU104"/>
  <c r="DK104"/>
  <c r="DJ104"/>
  <c r="DI104"/>
  <c r="DH104"/>
  <c r="DG104"/>
  <c r="DF104"/>
  <c r="CV104"/>
  <c r="CU104"/>
  <c r="CT104"/>
  <c r="CS104"/>
  <c r="CR104"/>
  <c r="CQ104"/>
  <c r="CG104"/>
  <c r="CF104"/>
  <c r="CE104"/>
  <c r="CD104"/>
  <c r="CC104"/>
  <c r="CB104"/>
  <c r="BR104"/>
  <c r="BQ104"/>
  <c r="BP104"/>
  <c r="BO104"/>
  <c r="BN104"/>
  <c r="BM104"/>
  <c r="BC104"/>
  <c r="BB104"/>
  <c r="BA104"/>
  <c r="AZ104"/>
  <c r="AY104"/>
  <c r="AX104"/>
  <c r="AN104"/>
  <c r="AM104"/>
  <c r="AL104"/>
  <c r="AK104"/>
  <c r="AJ104"/>
  <c r="AI104"/>
  <c r="Y104"/>
  <c r="X104"/>
  <c r="W104"/>
  <c r="V104"/>
  <c r="U104"/>
  <c r="T104"/>
  <c r="J104"/>
  <c r="I104"/>
  <c r="H104"/>
  <c r="G104"/>
  <c r="F104"/>
  <c r="E104"/>
  <c r="D104"/>
  <c r="FS103"/>
  <c r="FR103"/>
  <c r="FQ103"/>
  <c r="FP103"/>
  <c r="FO103"/>
  <c r="FN103"/>
  <c r="FD103"/>
  <c r="FC103"/>
  <c r="FB103"/>
  <c r="FA103"/>
  <c r="EZ103"/>
  <c r="EY103"/>
  <c r="EO103"/>
  <c r="EN103"/>
  <c r="EM103"/>
  <c r="EL103"/>
  <c r="EK103"/>
  <c r="EJ103"/>
  <c r="DZ103"/>
  <c r="DY103"/>
  <c r="DX103"/>
  <c r="DW103"/>
  <c r="DV103"/>
  <c r="DU103"/>
  <c r="DK103"/>
  <c r="DJ103"/>
  <c r="DI103"/>
  <c r="DH103"/>
  <c r="DG103"/>
  <c r="DF103"/>
  <c r="CV103"/>
  <c r="CU103"/>
  <c r="CT103"/>
  <c r="CS103"/>
  <c r="CR103"/>
  <c r="CQ103"/>
  <c r="CG103"/>
  <c r="CF103"/>
  <c r="CE103"/>
  <c r="CD103"/>
  <c r="CC103"/>
  <c r="CB103"/>
  <c r="BR103"/>
  <c r="BQ103"/>
  <c r="BP103"/>
  <c r="BO103"/>
  <c r="BN103"/>
  <c r="BM103"/>
  <c r="BC103"/>
  <c r="BB103"/>
  <c r="BA103"/>
  <c r="AZ103"/>
  <c r="AY103"/>
  <c r="AX103"/>
  <c r="AN103"/>
  <c r="AM103"/>
  <c r="AL103"/>
  <c r="AK103"/>
  <c r="AJ103"/>
  <c r="AI103"/>
  <c r="Y103"/>
  <c r="X103"/>
  <c r="W103"/>
  <c r="V103"/>
  <c r="U103"/>
  <c r="T103"/>
  <c r="J103"/>
  <c r="I103"/>
  <c r="H103"/>
  <c r="G103"/>
  <c r="F103"/>
  <c r="E103"/>
  <c r="D103"/>
  <c r="FS102"/>
  <c r="FR102"/>
  <c r="FQ102"/>
  <c r="FP102"/>
  <c r="FO102"/>
  <c r="FN102"/>
  <c r="FD102"/>
  <c r="FC102"/>
  <c r="FB102"/>
  <c r="FA102"/>
  <c r="EZ102"/>
  <c r="EY102"/>
  <c r="EO102"/>
  <c r="EN102"/>
  <c r="EM102"/>
  <c r="EL102"/>
  <c r="EK102"/>
  <c r="EJ102"/>
  <c r="DZ102"/>
  <c r="DY102"/>
  <c r="DX102"/>
  <c r="DW102"/>
  <c r="DV102"/>
  <c r="DU102"/>
  <c r="DK102"/>
  <c r="DJ102"/>
  <c r="DI102"/>
  <c r="DH102"/>
  <c r="DG102"/>
  <c r="DF102"/>
  <c r="CV102"/>
  <c r="CU102"/>
  <c r="CT102"/>
  <c r="CS102"/>
  <c r="CR102"/>
  <c r="CQ102"/>
  <c r="CG102"/>
  <c r="CF102"/>
  <c r="CE102"/>
  <c r="CD102"/>
  <c r="CC102"/>
  <c r="CB102"/>
  <c r="BR102"/>
  <c r="BQ102"/>
  <c r="BP102"/>
  <c r="BO102"/>
  <c r="BN102"/>
  <c r="BM102"/>
  <c r="BC102"/>
  <c r="BB102"/>
  <c r="BA102"/>
  <c r="AZ102"/>
  <c r="AY102"/>
  <c r="AX102"/>
  <c r="AN102"/>
  <c r="AM102"/>
  <c r="AL102"/>
  <c r="AK102"/>
  <c r="AJ102"/>
  <c r="AI102"/>
  <c r="Y102"/>
  <c r="X102"/>
  <c r="W102"/>
  <c r="V102"/>
  <c r="U102"/>
  <c r="T102"/>
  <c r="J102"/>
  <c r="I102"/>
  <c r="H102"/>
  <c r="G102"/>
  <c r="F102"/>
  <c r="E102"/>
  <c r="D102"/>
  <c r="FS101"/>
  <c r="FR101"/>
  <c r="FQ101"/>
  <c r="FP101"/>
  <c r="FO101"/>
  <c r="FN101"/>
  <c r="FD101"/>
  <c r="FC101"/>
  <c r="FB101"/>
  <c r="FA101"/>
  <c r="EZ101"/>
  <c r="EY101"/>
  <c r="EO101"/>
  <c r="EN101"/>
  <c r="EM101"/>
  <c r="EL101"/>
  <c r="EK101"/>
  <c r="EJ101"/>
  <c r="DZ101"/>
  <c r="DY101"/>
  <c r="DX101"/>
  <c r="DW101"/>
  <c r="DV101"/>
  <c r="DU101"/>
  <c r="DK101"/>
  <c r="DJ101"/>
  <c r="DI101"/>
  <c r="DH101"/>
  <c r="DG101"/>
  <c r="DF101"/>
  <c r="CV101"/>
  <c r="CU101"/>
  <c r="CT101"/>
  <c r="CS101"/>
  <c r="CR101"/>
  <c r="CQ101"/>
  <c r="CG101"/>
  <c r="CF101"/>
  <c r="CE101"/>
  <c r="CD101"/>
  <c r="CC101"/>
  <c r="CB101"/>
  <c r="BR101"/>
  <c r="BQ101"/>
  <c r="BP101"/>
  <c r="BO101"/>
  <c r="BN101"/>
  <c r="BM101"/>
  <c r="BC101"/>
  <c r="BB101"/>
  <c r="BA101"/>
  <c r="AZ101"/>
  <c r="AY101"/>
  <c r="AX101"/>
  <c r="AN101"/>
  <c r="AM101"/>
  <c r="AL101"/>
  <c r="AK101"/>
  <c r="AJ101"/>
  <c r="AI101"/>
  <c r="Y101"/>
  <c r="X101"/>
  <c r="W101"/>
  <c r="V101"/>
  <c r="U101"/>
  <c r="T101"/>
  <c r="J101"/>
  <c r="I101"/>
  <c r="H101"/>
  <c r="G101"/>
  <c r="F101"/>
  <c r="E101"/>
  <c r="D101"/>
  <c r="FS100"/>
  <c r="FR100"/>
  <c r="FQ100"/>
  <c r="FP100"/>
  <c r="FO100"/>
  <c r="FN100"/>
  <c r="FD100"/>
  <c r="FC100"/>
  <c r="FB100"/>
  <c r="FA100"/>
  <c r="EZ100"/>
  <c r="EY100"/>
  <c r="EO100"/>
  <c r="EN100"/>
  <c r="EM100"/>
  <c r="EL100"/>
  <c r="EK100"/>
  <c r="EJ100"/>
  <c r="DZ100"/>
  <c r="DY100"/>
  <c r="DX100"/>
  <c r="DW100"/>
  <c r="DV100"/>
  <c r="DU100"/>
  <c r="DK100"/>
  <c r="DJ100"/>
  <c r="DI100"/>
  <c r="DH100"/>
  <c r="DG100"/>
  <c r="DF100"/>
  <c r="CV100"/>
  <c r="CU100"/>
  <c r="CT100"/>
  <c r="CS100"/>
  <c r="CR100"/>
  <c r="CQ100"/>
  <c r="CG100"/>
  <c r="CF100"/>
  <c r="CE100"/>
  <c r="CD100"/>
  <c r="CC100"/>
  <c r="CB100"/>
  <c r="BR100"/>
  <c r="BQ100"/>
  <c r="BP100"/>
  <c r="BO100"/>
  <c r="BN100"/>
  <c r="BM100"/>
  <c r="BC100"/>
  <c r="BB100"/>
  <c r="BA100"/>
  <c r="AZ100"/>
  <c r="AY100"/>
  <c r="AX100"/>
  <c r="AN100"/>
  <c r="AM100"/>
  <c r="AL100"/>
  <c r="AK100"/>
  <c r="AJ100"/>
  <c r="AI100"/>
  <c r="Y100"/>
  <c r="X100"/>
  <c r="W100"/>
  <c r="V100"/>
  <c r="U100"/>
  <c r="T100"/>
  <c r="J100"/>
  <c r="I100"/>
  <c r="H100"/>
  <c r="G100"/>
  <c r="F100"/>
  <c r="E100"/>
  <c r="D100"/>
  <c r="FS99"/>
  <c r="FR99"/>
  <c r="FQ99"/>
  <c r="FP99"/>
  <c r="FO99"/>
  <c r="FN99"/>
  <c r="FD99"/>
  <c r="FC99"/>
  <c r="FB99"/>
  <c r="FA99"/>
  <c r="EZ99"/>
  <c r="EY99"/>
  <c r="EO99"/>
  <c r="EN99"/>
  <c r="EM99"/>
  <c r="EL99"/>
  <c r="EK99"/>
  <c r="EJ99"/>
  <c r="DZ99"/>
  <c r="DY99"/>
  <c r="DX99"/>
  <c r="DW99"/>
  <c r="DV99"/>
  <c r="DU99"/>
  <c r="DK99"/>
  <c r="DJ99"/>
  <c r="DI99"/>
  <c r="DH99"/>
  <c r="DG99"/>
  <c r="DF99"/>
  <c r="CV99"/>
  <c r="CU99"/>
  <c r="CT99"/>
  <c r="CS99"/>
  <c r="CR99"/>
  <c r="CQ99"/>
  <c r="CG99"/>
  <c r="CF99"/>
  <c r="CE99"/>
  <c r="CD99"/>
  <c r="CC99"/>
  <c r="CB99"/>
  <c r="BR99"/>
  <c r="BQ99"/>
  <c r="BP99"/>
  <c r="BO99"/>
  <c r="BN99"/>
  <c r="BM99"/>
  <c r="BC99"/>
  <c r="BB99"/>
  <c r="BA99"/>
  <c r="AZ99"/>
  <c r="AY99"/>
  <c r="AX99"/>
  <c r="AN99"/>
  <c r="AM99"/>
  <c r="AL99"/>
  <c r="AK99"/>
  <c r="AJ99"/>
  <c r="AI99"/>
  <c r="Y99"/>
  <c r="X99"/>
  <c r="W99"/>
  <c r="V99"/>
  <c r="U99"/>
  <c r="T99"/>
  <c r="J99"/>
  <c r="I99"/>
  <c r="H99"/>
  <c r="G99"/>
  <c r="F99"/>
  <c r="E99"/>
  <c r="D99"/>
  <c r="FS98"/>
  <c r="FR98"/>
  <c r="FQ98"/>
  <c r="FP98"/>
  <c r="FO98"/>
  <c r="FN98"/>
  <c r="FD98"/>
  <c r="FC98"/>
  <c r="FB98"/>
  <c r="FA98"/>
  <c r="EZ98"/>
  <c r="EY98"/>
  <c r="EO98"/>
  <c r="EN98"/>
  <c r="EM98"/>
  <c r="EL98"/>
  <c r="EK98"/>
  <c r="EJ98"/>
  <c r="DZ98"/>
  <c r="DY98"/>
  <c r="DX98"/>
  <c r="DW98"/>
  <c r="DV98"/>
  <c r="DU98"/>
  <c r="DK98"/>
  <c r="DJ98"/>
  <c r="DI98"/>
  <c r="DH98"/>
  <c r="DG98"/>
  <c r="DF98"/>
  <c r="CV98"/>
  <c r="CU98"/>
  <c r="CT98"/>
  <c r="CS98"/>
  <c r="CR98"/>
  <c r="CQ98"/>
  <c r="CG98"/>
  <c r="CF98"/>
  <c r="CE98"/>
  <c r="CD98"/>
  <c r="CC98"/>
  <c r="CB98"/>
  <c r="BR98"/>
  <c r="BQ98"/>
  <c r="BP98"/>
  <c r="BO98"/>
  <c r="BN98"/>
  <c r="BM98"/>
  <c r="BC98"/>
  <c r="BB98"/>
  <c r="BA98"/>
  <c r="AZ98"/>
  <c r="AY98"/>
  <c r="AX98"/>
  <c r="AN98"/>
  <c r="AM98"/>
  <c r="AL98"/>
  <c r="AK98"/>
  <c r="AJ98"/>
  <c r="AI98"/>
  <c r="Y98"/>
  <c r="X98"/>
  <c r="W98"/>
  <c r="V98"/>
  <c r="U98"/>
  <c r="T98"/>
  <c r="J98"/>
  <c r="I98"/>
  <c r="H98"/>
  <c r="G98"/>
  <c r="F98"/>
  <c r="E98"/>
  <c r="D98"/>
  <c r="FS97"/>
  <c r="FR97"/>
  <c r="FQ97"/>
  <c r="FP97"/>
  <c r="FO97"/>
  <c r="FN97"/>
  <c r="FD97"/>
  <c r="FC97"/>
  <c r="FB97"/>
  <c r="FA97"/>
  <c r="EZ97"/>
  <c r="EY97"/>
  <c r="EO97"/>
  <c r="EN97"/>
  <c r="EM97"/>
  <c r="EL97"/>
  <c r="EK97"/>
  <c r="EJ97"/>
  <c r="DZ97"/>
  <c r="DY97"/>
  <c r="DX97"/>
  <c r="DW97"/>
  <c r="DV97"/>
  <c r="DU97"/>
  <c r="DK97"/>
  <c r="DJ97"/>
  <c r="DI97"/>
  <c r="DH97"/>
  <c r="DG97"/>
  <c r="DF97"/>
  <c r="CV97"/>
  <c r="CU97"/>
  <c r="CT97"/>
  <c r="CS97"/>
  <c r="CR97"/>
  <c r="CQ97"/>
  <c r="CG97"/>
  <c r="CF97"/>
  <c r="CE97"/>
  <c r="CD97"/>
  <c r="CC97"/>
  <c r="CB97"/>
  <c r="BR97"/>
  <c r="BQ97"/>
  <c r="BP97"/>
  <c r="BO97"/>
  <c r="BN97"/>
  <c r="BM97"/>
  <c r="BC97"/>
  <c r="BB97"/>
  <c r="BA97"/>
  <c r="AZ97"/>
  <c r="AY97"/>
  <c r="AX97"/>
  <c r="AN97"/>
  <c r="AM97"/>
  <c r="AL97"/>
  <c r="AK97"/>
  <c r="AJ97"/>
  <c r="AI97"/>
  <c r="Y97"/>
  <c r="X97"/>
  <c r="W97"/>
  <c r="V97"/>
  <c r="U97"/>
  <c r="T97"/>
  <c r="J97"/>
  <c r="I97"/>
  <c r="H97"/>
  <c r="G97"/>
  <c r="F97"/>
  <c r="E97"/>
  <c r="D97"/>
  <c r="FS96"/>
  <c r="FR96"/>
  <c r="FQ96"/>
  <c r="FP96"/>
  <c r="FO96"/>
  <c r="FN96"/>
  <c r="FD96"/>
  <c r="FC96"/>
  <c r="FB96"/>
  <c r="FA96"/>
  <c r="EZ96"/>
  <c r="EY96"/>
  <c r="EO96"/>
  <c r="EN96"/>
  <c r="EM96"/>
  <c r="EL96"/>
  <c r="EK96"/>
  <c r="EJ96"/>
  <c r="DZ96"/>
  <c r="DY96"/>
  <c r="DX96"/>
  <c r="DW96"/>
  <c r="DV96"/>
  <c r="DU96"/>
  <c r="DK96"/>
  <c r="DJ96"/>
  <c r="DI96"/>
  <c r="DH96"/>
  <c r="DG96"/>
  <c r="DF96"/>
  <c r="CV96"/>
  <c r="CU96"/>
  <c r="CT96"/>
  <c r="CS96"/>
  <c r="CR96"/>
  <c r="CQ96"/>
  <c r="CG96"/>
  <c r="CF96"/>
  <c r="CE96"/>
  <c r="CD96"/>
  <c r="CC96"/>
  <c r="CB96"/>
  <c r="BR96"/>
  <c r="BQ96"/>
  <c r="BP96"/>
  <c r="BO96"/>
  <c r="BN96"/>
  <c r="BM96"/>
  <c r="BC96"/>
  <c r="BB96"/>
  <c r="BA96"/>
  <c r="AZ96"/>
  <c r="AY96"/>
  <c r="AX96"/>
  <c r="AN96"/>
  <c r="AM96"/>
  <c r="AL96"/>
  <c r="AK96"/>
  <c r="AJ96"/>
  <c r="AI96"/>
  <c r="Y96"/>
  <c r="X96"/>
  <c r="W96"/>
  <c r="V96"/>
  <c r="U96"/>
  <c r="T96"/>
  <c r="J96"/>
  <c r="I96"/>
  <c r="H96"/>
  <c r="G96"/>
  <c r="F96"/>
  <c r="E96"/>
  <c r="D96"/>
  <c r="FS95"/>
  <c r="FR95"/>
  <c r="FQ95"/>
  <c r="FP95"/>
  <c r="FO95"/>
  <c r="FN95"/>
  <c r="FD95"/>
  <c r="FC95"/>
  <c r="FB95"/>
  <c r="FA95"/>
  <c r="EZ95"/>
  <c r="EY95"/>
  <c r="EO95"/>
  <c r="EN95"/>
  <c r="EM95"/>
  <c r="EL95"/>
  <c r="EK95"/>
  <c r="EJ95"/>
  <c r="DZ95"/>
  <c r="DY95"/>
  <c r="DX95"/>
  <c r="DW95"/>
  <c r="DV95"/>
  <c r="DU95"/>
  <c r="DK95"/>
  <c r="DJ95"/>
  <c r="DI95"/>
  <c r="DH95"/>
  <c r="DG95"/>
  <c r="DF95"/>
  <c r="CV95"/>
  <c r="CU95"/>
  <c r="CT95"/>
  <c r="CS95"/>
  <c r="CR95"/>
  <c r="CQ95"/>
  <c r="CG95"/>
  <c r="CF95"/>
  <c r="CE95"/>
  <c r="CD95"/>
  <c r="CC95"/>
  <c r="CB95"/>
  <c r="BR95"/>
  <c r="BQ95"/>
  <c r="BP95"/>
  <c r="BO95"/>
  <c r="BN95"/>
  <c r="BM95"/>
  <c r="BC95"/>
  <c r="BB95"/>
  <c r="BA95"/>
  <c r="AZ95"/>
  <c r="AY95"/>
  <c r="AX95"/>
  <c r="AN95"/>
  <c r="AM95"/>
  <c r="AL95"/>
  <c r="AK95"/>
  <c r="AJ95"/>
  <c r="AI95"/>
  <c r="Y95"/>
  <c r="X95"/>
  <c r="W95"/>
  <c r="V95"/>
  <c r="U95"/>
  <c r="T95"/>
  <c r="J95"/>
  <c r="I95"/>
  <c r="H95"/>
  <c r="G95"/>
  <c r="F95"/>
  <c r="E95"/>
  <c r="D95"/>
  <c r="FS94"/>
  <c r="FR94"/>
  <c r="FQ94"/>
  <c r="FP94"/>
  <c r="FO94"/>
  <c r="FN94"/>
  <c r="FD94"/>
  <c r="FC94"/>
  <c r="FB94"/>
  <c r="FA94"/>
  <c r="EZ94"/>
  <c r="EY94"/>
  <c r="EO94"/>
  <c r="EN94"/>
  <c r="EM94"/>
  <c r="EL94"/>
  <c r="EK94"/>
  <c r="EJ94"/>
  <c r="DZ94"/>
  <c r="DY94"/>
  <c r="DX94"/>
  <c r="DW94"/>
  <c r="DV94"/>
  <c r="DU94"/>
  <c r="DK94"/>
  <c r="DJ94"/>
  <c r="DI94"/>
  <c r="DH94"/>
  <c r="DG94"/>
  <c r="DF94"/>
  <c r="CV94"/>
  <c r="CU94"/>
  <c r="CT94"/>
  <c r="CS94"/>
  <c r="CR94"/>
  <c r="CQ94"/>
  <c r="CG94"/>
  <c r="CF94"/>
  <c r="CE94"/>
  <c r="CD94"/>
  <c r="CC94"/>
  <c r="CB94"/>
  <c r="BR94"/>
  <c r="BQ94"/>
  <c r="BP94"/>
  <c r="BO94"/>
  <c r="BN94"/>
  <c r="BM94"/>
  <c r="BC94"/>
  <c r="BB94"/>
  <c r="BA94"/>
  <c r="AZ94"/>
  <c r="AY94"/>
  <c r="AX94"/>
  <c r="AN94"/>
  <c r="AM94"/>
  <c r="AL94"/>
  <c r="AK94"/>
  <c r="AJ94"/>
  <c r="AI94"/>
  <c r="Y94"/>
  <c r="X94"/>
  <c r="W94"/>
  <c r="V94"/>
  <c r="U94"/>
  <c r="T94"/>
  <c r="J94"/>
  <c r="I94"/>
  <c r="H94"/>
  <c r="G94"/>
  <c r="F94"/>
  <c r="E94"/>
  <c r="D94"/>
  <c r="FS93"/>
  <c r="FR93"/>
  <c r="FQ93"/>
  <c r="FP93"/>
  <c r="FO93"/>
  <c r="FN93"/>
  <c r="FD93"/>
  <c r="FC93"/>
  <c r="FB93"/>
  <c r="FA93"/>
  <c r="EZ93"/>
  <c r="EY93"/>
  <c r="EO93"/>
  <c r="EN93"/>
  <c r="EM93"/>
  <c r="EL93"/>
  <c r="EK93"/>
  <c r="EJ93"/>
  <c r="DZ93"/>
  <c r="DY93"/>
  <c r="DX93"/>
  <c r="DW93"/>
  <c r="DV93"/>
  <c r="DU93"/>
  <c r="DK93"/>
  <c r="DJ93"/>
  <c r="DI93"/>
  <c r="DH93"/>
  <c r="DG93"/>
  <c r="DF93"/>
  <c r="CV93"/>
  <c r="CU93"/>
  <c r="CT93"/>
  <c r="CS93"/>
  <c r="CR93"/>
  <c r="CQ93"/>
  <c r="CG93"/>
  <c r="CF93"/>
  <c r="CE93"/>
  <c r="CD93"/>
  <c r="CC93"/>
  <c r="CB93"/>
  <c r="BR93"/>
  <c r="BQ93"/>
  <c r="BP93"/>
  <c r="BO93"/>
  <c r="BN93"/>
  <c r="BM93"/>
  <c r="BC93"/>
  <c r="BB93"/>
  <c r="BA93"/>
  <c r="AZ93"/>
  <c r="AY93"/>
  <c r="AX93"/>
  <c r="AN93"/>
  <c r="AM93"/>
  <c r="AL93"/>
  <c r="AK93"/>
  <c r="AJ93"/>
  <c r="AI93"/>
  <c r="Y93"/>
  <c r="X93"/>
  <c r="W93"/>
  <c r="V93"/>
  <c r="U93"/>
  <c r="T93"/>
  <c r="J93"/>
  <c r="I93"/>
  <c r="H93"/>
  <c r="G93"/>
  <c r="F93"/>
  <c r="E93"/>
  <c r="D93"/>
  <c r="FS92"/>
  <c r="FR92"/>
  <c r="FQ92"/>
  <c r="FP92"/>
  <c r="FO92"/>
  <c r="FN92"/>
  <c r="FD92"/>
  <c r="FC92"/>
  <c r="FB92"/>
  <c r="FA92"/>
  <c r="EZ92"/>
  <c r="EY92"/>
  <c r="EO92"/>
  <c r="EN92"/>
  <c r="EM92"/>
  <c r="EL92"/>
  <c r="EK92"/>
  <c r="EJ92"/>
  <c r="DZ92"/>
  <c r="DY92"/>
  <c r="DX92"/>
  <c r="DW92"/>
  <c r="DV92"/>
  <c r="DU92"/>
  <c r="DK92"/>
  <c r="DJ92"/>
  <c r="DI92"/>
  <c r="DH92"/>
  <c r="DG92"/>
  <c r="DF92"/>
  <c r="CV92"/>
  <c r="CU92"/>
  <c r="CT92"/>
  <c r="CS92"/>
  <c r="CR92"/>
  <c r="CQ92"/>
  <c r="CG92"/>
  <c r="CF92"/>
  <c r="CE92"/>
  <c r="CD92"/>
  <c r="CC92"/>
  <c r="CB92"/>
  <c r="BR92"/>
  <c r="BQ92"/>
  <c r="BP92"/>
  <c r="BO92"/>
  <c r="BN92"/>
  <c r="BM92"/>
  <c r="BC92"/>
  <c r="BB92"/>
  <c r="BA92"/>
  <c r="AZ92"/>
  <c r="AY92"/>
  <c r="AX92"/>
  <c r="AN92"/>
  <c r="AM92"/>
  <c r="AL92"/>
  <c r="AK92"/>
  <c r="AJ92"/>
  <c r="AI92"/>
  <c r="Y92"/>
  <c r="X92"/>
  <c r="W92"/>
  <c r="V92"/>
  <c r="U92"/>
  <c r="T92"/>
  <c r="J92"/>
  <c r="I92"/>
  <c r="H92"/>
  <c r="G92"/>
  <c r="F92"/>
  <c r="E92"/>
  <c r="D92"/>
  <c r="FS91"/>
  <c r="FR91"/>
  <c r="FQ91"/>
  <c r="FP91"/>
  <c r="FO91"/>
  <c r="FN91"/>
  <c r="FD91"/>
  <c r="FC91"/>
  <c r="FB91"/>
  <c r="FA91"/>
  <c r="EZ91"/>
  <c r="EY91"/>
  <c r="EO91"/>
  <c r="EN91"/>
  <c r="EM91"/>
  <c r="EL91"/>
  <c r="EK91"/>
  <c r="EJ91"/>
  <c r="DZ91"/>
  <c r="DY91"/>
  <c r="DX91"/>
  <c r="DW91"/>
  <c r="DV91"/>
  <c r="DU91"/>
  <c r="DK91"/>
  <c r="DJ91"/>
  <c r="DI91"/>
  <c r="DH91"/>
  <c r="DG91"/>
  <c r="DF91"/>
  <c r="CV91"/>
  <c r="CU91"/>
  <c r="CT91"/>
  <c r="CS91"/>
  <c r="CR91"/>
  <c r="CQ91"/>
  <c r="CG91"/>
  <c r="CF91"/>
  <c r="CE91"/>
  <c r="CD91"/>
  <c r="CC91"/>
  <c r="CB91"/>
  <c r="BR91"/>
  <c r="BQ91"/>
  <c r="BP91"/>
  <c r="BO91"/>
  <c r="BN91"/>
  <c r="BM91"/>
  <c r="BC91"/>
  <c r="BB91"/>
  <c r="BA91"/>
  <c r="AZ91"/>
  <c r="AY91"/>
  <c r="AX91"/>
  <c r="AN91"/>
  <c r="AM91"/>
  <c r="AL91"/>
  <c r="AK91"/>
  <c r="AJ91"/>
  <c r="AI91"/>
  <c r="Y91"/>
  <c r="X91"/>
  <c r="W91"/>
  <c r="V91"/>
  <c r="U91"/>
  <c r="T91"/>
  <c r="J91"/>
  <c r="I91"/>
  <c r="H91"/>
  <c r="G91"/>
  <c r="F91"/>
  <c r="E91"/>
  <c r="D91"/>
  <c r="FS90"/>
  <c r="FR90"/>
  <c r="FQ90"/>
  <c r="FP90"/>
  <c r="FO90"/>
  <c r="FN90"/>
  <c r="FD90"/>
  <c r="FC90"/>
  <c r="FB90"/>
  <c r="FA90"/>
  <c r="EZ90"/>
  <c r="EY90"/>
  <c r="EO90"/>
  <c r="EN90"/>
  <c r="EM90"/>
  <c r="EL90"/>
  <c r="EK90"/>
  <c r="EJ90"/>
  <c r="DZ90"/>
  <c r="DY90"/>
  <c r="DX90"/>
  <c r="DW90"/>
  <c r="DV90"/>
  <c r="DU90"/>
  <c r="DK90"/>
  <c r="DJ90"/>
  <c r="DI90"/>
  <c r="DH90"/>
  <c r="DG90"/>
  <c r="DF90"/>
  <c r="CV90"/>
  <c r="CU90"/>
  <c r="CT90"/>
  <c r="CS90"/>
  <c r="CR90"/>
  <c r="CQ90"/>
  <c r="CG90"/>
  <c r="CF90"/>
  <c r="CE90"/>
  <c r="CD90"/>
  <c r="CC90"/>
  <c r="CB90"/>
  <c r="BR90"/>
  <c r="BQ90"/>
  <c r="BP90"/>
  <c r="BO90"/>
  <c r="BN90"/>
  <c r="BM90"/>
  <c r="BC90"/>
  <c r="BB90"/>
  <c r="BA90"/>
  <c r="AZ90"/>
  <c r="AY90"/>
  <c r="AX90"/>
  <c r="AN90"/>
  <c r="AM90"/>
  <c r="AL90"/>
  <c r="AK90"/>
  <c r="AJ90"/>
  <c r="AI90"/>
  <c r="Y90"/>
  <c r="X90"/>
  <c r="W90"/>
  <c r="V90"/>
  <c r="U90"/>
  <c r="T90"/>
  <c r="J90"/>
  <c r="I90"/>
  <c r="H90"/>
  <c r="G90"/>
  <c r="F90"/>
  <c r="E90"/>
  <c r="D90"/>
  <c r="FS89"/>
  <c r="FR89"/>
  <c r="FQ89"/>
  <c r="FP89"/>
  <c r="FO89"/>
  <c r="FN89"/>
  <c r="FD89"/>
  <c r="FC89"/>
  <c r="FB89"/>
  <c r="FA89"/>
  <c r="EZ89"/>
  <c r="EY89"/>
  <c r="EO89"/>
  <c r="EN89"/>
  <c r="EM89"/>
  <c r="EL89"/>
  <c r="EK89"/>
  <c r="EJ89"/>
  <c r="DZ89"/>
  <c r="DY89"/>
  <c r="DX89"/>
  <c r="DW89"/>
  <c r="DV89"/>
  <c r="DU89"/>
  <c r="DK89"/>
  <c r="DJ89"/>
  <c r="DI89"/>
  <c r="DH89"/>
  <c r="DG89"/>
  <c r="DF89"/>
  <c r="CV89"/>
  <c r="CU89"/>
  <c r="CT89"/>
  <c r="CS89"/>
  <c r="CR89"/>
  <c r="CQ89"/>
  <c r="CG89"/>
  <c r="CF89"/>
  <c r="CE89"/>
  <c r="CD89"/>
  <c r="CC89"/>
  <c r="CB89"/>
  <c r="BR89"/>
  <c r="BQ89"/>
  <c r="BP89"/>
  <c r="BO89"/>
  <c r="BN89"/>
  <c r="BM89"/>
  <c r="BC89"/>
  <c r="BB89"/>
  <c r="BA89"/>
  <c r="AZ89"/>
  <c r="AY89"/>
  <c r="AX89"/>
  <c r="AN89"/>
  <c r="AM89"/>
  <c r="AL89"/>
  <c r="AK89"/>
  <c r="AJ89"/>
  <c r="AI89"/>
  <c r="Y89"/>
  <c r="X89"/>
  <c r="W89"/>
  <c r="V89"/>
  <c r="U89"/>
  <c r="T89"/>
  <c r="J89"/>
  <c r="I89"/>
  <c r="H89"/>
  <c r="G89"/>
  <c r="F89"/>
  <c r="E89"/>
  <c r="D89"/>
  <c r="FS88"/>
  <c r="FR88"/>
  <c r="FQ88"/>
  <c r="FP88"/>
  <c r="FO88"/>
  <c r="FN88"/>
  <c r="FD88"/>
  <c r="FC88"/>
  <c r="FB88"/>
  <c r="FA88"/>
  <c r="EZ88"/>
  <c r="EY88"/>
  <c r="EO88"/>
  <c r="EN88"/>
  <c r="EM88"/>
  <c r="EL88"/>
  <c r="EK88"/>
  <c r="EJ88"/>
  <c r="DZ88"/>
  <c r="DY88"/>
  <c r="DX88"/>
  <c r="DW88"/>
  <c r="DV88"/>
  <c r="DU88"/>
  <c r="DK88"/>
  <c r="DJ88"/>
  <c r="DI88"/>
  <c r="DH88"/>
  <c r="DG88"/>
  <c r="DF88"/>
  <c r="CV88"/>
  <c r="CU88"/>
  <c r="CT88"/>
  <c r="CS88"/>
  <c r="CR88"/>
  <c r="CQ88"/>
  <c r="CG88"/>
  <c r="CF88"/>
  <c r="CE88"/>
  <c r="CD88"/>
  <c r="CC88"/>
  <c r="CB88"/>
  <c r="BR88"/>
  <c r="BQ88"/>
  <c r="BP88"/>
  <c r="BO88"/>
  <c r="BN88"/>
  <c r="BM88"/>
  <c r="BC88"/>
  <c r="BB88"/>
  <c r="BA88"/>
  <c r="AZ88"/>
  <c r="AY88"/>
  <c r="AX88"/>
  <c r="AN88"/>
  <c r="AM88"/>
  <c r="AL88"/>
  <c r="AK88"/>
  <c r="AJ88"/>
  <c r="AI88"/>
  <c r="Y88"/>
  <c r="X88"/>
  <c r="W88"/>
  <c r="V88"/>
  <c r="U88"/>
  <c r="T88"/>
  <c r="J88"/>
  <c r="I88"/>
  <c r="H88"/>
  <c r="G88"/>
  <c r="F88"/>
  <c r="E88"/>
  <c r="D88"/>
  <c r="FS87"/>
  <c r="FR87"/>
  <c r="FQ87"/>
  <c r="FP87"/>
  <c r="FO87"/>
  <c r="FN87"/>
  <c r="FD87"/>
  <c r="FC87"/>
  <c r="FB87"/>
  <c r="FA87"/>
  <c r="EZ87"/>
  <c r="EY87"/>
  <c r="EO87"/>
  <c r="EN87"/>
  <c r="EM87"/>
  <c r="EL87"/>
  <c r="EK87"/>
  <c r="EJ87"/>
  <c r="DZ87"/>
  <c r="DY87"/>
  <c r="DX87"/>
  <c r="DW87"/>
  <c r="DV87"/>
  <c r="DU87"/>
  <c r="DK87"/>
  <c r="DJ87"/>
  <c r="DI87"/>
  <c r="DH87"/>
  <c r="DG87"/>
  <c r="DF87"/>
  <c r="CV87"/>
  <c r="CU87"/>
  <c r="CT87"/>
  <c r="CS87"/>
  <c r="CR87"/>
  <c r="CQ87"/>
  <c r="CG87"/>
  <c r="CF87"/>
  <c r="CE87"/>
  <c r="CD87"/>
  <c r="CC87"/>
  <c r="CB87"/>
  <c r="BR87"/>
  <c r="BQ87"/>
  <c r="BP87"/>
  <c r="BO87"/>
  <c r="BN87"/>
  <c r="BM87"/>
  <c r="BC87"/>
  <c r="BB87"/>
  <c r="BA87"/>
  <c r="AZ87"/>
  <c r="AY87"/>
  <c r="AX87"/>
  <c r="AN87"/>
  <c r="AM87"/>
  <c r="AL87"/>
  <c r="AK87"/>
  <c r="AJ87"/>
  <c r="AI87"/>
  <c r="Y87"/>
  <c r="X87"/>
  <c r="W87"/>
  <c r="V87"/>
  <c r="U87"/>
  <c r="T87"/>
  <c r="J87"/>
  <c r="I87"/>
  <c r="H87"/>
  <c r="G87"/>
  <c r="F87"/>
  <c r="E87"/>
  <c r="D87"/>
  <c r="FS86"/>
  <c r="FR86"/>
  <c r="FQ86"/>
  <c r="FP86"/>
  <c r="FO86"/>
  <c r="FN86"/>
  <c r="FD86"/>
  <c r="FC86"/>
  <c r="FB86"/>
  <c r="FA86"/>
  <c r="EZ86"/>
  <c r="EY86"/>
  <c r="EO86"/>
  <c r="EN86"/>
  <c r="EM86"/>
  <c r="EL86"/>
  <c r="EK86"/>
  <c r="EJ86"/>
  <c r="DZ86"/>
  <c r="DY86"/>
  <c r="DX86"/>
  <c r="DW86"/>
  <c r="DV86"/>
  <c r="DU86"/>
  <c r="DK86"/>
  <c r="DJ86"/>
  <c r="DI86"/>
  <c r="DH86"/>
  <c r="DG86"/>
  <c r="DF86"/>
  <c r="CV86"/>
  <c r="CU86"/>
  <c r="CT86"/>
  <c r="CS86"/>
  <c r="CR86"/>
  <c r="CQ86"/>
  <c r="CG86"/>
  <c r="CF86"/>
  <c r="CE86"/>
  <c r="CD86"/>
  <c r="CC86"/>
  <c r="CB86"/>
  <c r="BR86"/>
  <c r="BQ86"/>
  <c r="BP86"/>
  <c r="BO86"/>
  <c r="BN86"/>
  <c r="BM86"/>
  <c r="BC86"/>
  <c r="BB86"/>
  <c r="BA86"/>
  <c r="AZ86"/>
  <c r="AY86"/>
  <c r="AX86"/>
  <c r="AN86"/>
  <c r="AM86"/>
  <c r="AL86"/>
  <c r="AK86"/>
  <c r="AJ86"/>
  <c r="AI86"/>
  <c r="Y86"/>
  <c r="X86"/>
  <c r="W86"/>
  <c r="V86"/>
  <c r="U86"/>
  <c r="T86"/>
  <c r="J86"/>
  <c r="I86"/>
  <c r="H86"/>
  <c r="G86"/>
  <c r="F86"/>
  <c r="E86"/>
  <c r="D86"/>
  <c r="FS85"/>
  <c r="FR85"/>
  <c r="FQ85"/>
  <c r="FP85"/>
  <c r="FO85"/>
  <c r="FN85"/>
  <c r="FD85"/>
  <c r="FC85"/>
  <c r="FB85"/>
  <c r="FA85"/>
  <c r="EZ85"/>
  <c r="EY85"/>
  <c r="EO85"/>
  <c r="EN85"/>
  <c r="EM85"/>
  <c r="EL85"/>
  <c r="EK85"/>
  <c r="EJ85"/>
  <c r="DZ85"/>
  <c r="DY85"/>
  <c r="DX85"/>
  <c r="DW85"/>
  <c r="DV85"/>
  <c r="DU85"/>
  <c r="DK85"/>
  <c r="DJ85"/>
  <c r="DI85"/>
  <c r="DH85"/>
  <c r="DG85"/>
  <c r="DF85"/>
  <c r="CV85"/>
  <c r="CU85"/>
  <c r="CT85"/>
  <c r="CS85"/>
  <c r="CR85"/>
  <c r="CQ85"/>
  <c r="CG85"/>
  <c r="CF85"/>
  <c r="CE85"/>
  <c r="CD85"/>
  <c r="CC85"/>
  <c r="CB85"/>
  <c r="BR85"/>
  <c r="BQ85"/>
  <c r="BP85"/>
  <c r="BO85"/>
  <c r="BN85"/>
  <c r="BM85"/>
  <c r="BC85"/>
  <c r="BB85"/>
  <c r="BA85"/>
  <c r="AZ85"/>
  <c r="AY85"/>
  <c r="AX85"/>
  <c r="AN85"/>
  <c r="AM85"/>
  <c r="AL85"/>
  <c r="AK85"/>
  <c r="AJ85"/>
  <c r="AI85"/>
  <c r="Y85"/>
  <c r="X85"/>
  <c r="W85"/>
  <c r="V85"/>
  <c r="U85"/>
  <c r="T85"/>
  <c r="J85"/>
  <c r="I85"/>
  <c r="H85"/>
  <c r="G85"/>
  <c r="F85"/>
  <c r="E85"/>
  <c r="D85"/>
  <c r="FS84"/>
  <c r="FR84"/>
  <c r="FQ84"/>
  <c r="FP84"/>
  <c r="FO84"/>
  <c r="FN84"/>
  <c r="FD84"/>
  <c r="FC84"/>
  <c r="FB84"/>
  <c r="FA84"/>
  <c r="EZ84"/>
  <c r="EY84"/>
  <c r="EO84"/>
  <c r="EN84"/>
  <c r="EM84"/>
  <c r="EL84"/>
  <c r="EK84"/>
  <c r="EJ84"/>
  <c r="DZ84"/>
  <c r="DY84"/>
  <c r="DX84"/>
  <c r="DW84"/>
  <c r="DV84"/>
  <c r="DU84"/>
  <c r="DK84"/>
  <c r="DJ84"/>
  <c r="DI84"/>
  <c r="DH84"/>
  <c r="DG84"/>
  <c r="DF84"/>
  <c r="CV84"/>
  <c r="CU84"/>
  <c r="CT84"/>
  <c r="CS84"/>
  <c r="CR84"/>
  <c r="CQ84"/>
  <c r="CG84"/>
  <c r="CF84"/>
  <c r="CE84"/>
  <c r="CD84"/>
  <c r="CC84"/>
  <c r="CB84"/>
  <c r="BR84"/>
  <c r="BQ84"/>
  <c r="BP84"/>
  <c r="BO84"/>
  <c r="BN84"/>
  <c r="BM84"/>
  <c r="BC84"/>
  <c r="BB84"/>
  <c r="BA84"/>
  <c r="AZ84"/>
  <c r="AY84"/>
  <c r="AX84"/>
  <c r="AN84"/>
  <c r="AM84"/>
  <c r="AL84"/>
  <c r="AK84"/>
  <c r="AJ84"/>
  <c r="AI84"/>
  <c r="Y84"/>
  <c r="X84"/>
  <c r="W84"/>
  <c r="V84"/>
  <c r="U84"/>
  <c r="T84"/>
  <c r="J84"/>
  <c r="I84"/>
  <c r="H84"/>
  <c r="G84"/>
  <c r="F84"/>
  <c r="E84"/>
  <c r="D84"/>
  <c r="FS83"/>
  <c r="FR83"/>
  <c r="FQ83"/>
  <c r="FP83"/>
  <c r="FO83"/>
  <c r="FN83"/>
  <c r="FD83"/>
  <c r="FC83"/>
  <c r="FB83"/>
  <c r="FA83"/>
  <c r="EZ83"/>
  <c r="EY83"/>
  <c r="EO83"/>
  <c r="EN83"/>
  <c r="EM83"/>
  <c r="EL83"/>
  <c r="EK83"/>
  <c r="EJ83"/>
  <c r="DZ83"/>
  <c r="DY83"/>
  <c r="DX83"/>
  <c r="DW83"/>
  <c r="DV83"/>
  <c r="DU83"/>
  <c r="DK83"/>
  <c r="DJ83"/>
  <c r="DI83"/>
  <c r="DH83"/>
  <c r="DG83"/>
  <c r="DF83"/>
  <c r="CV83"/>
  <c r="CU83"/>
  <c r="CT83"/>
  <c r="CS83"/>
  <c r="CR83"/>
  <c r="CQ83"/>
  <c r="CG83"/>
  <c r="CF83"/>
  <c r="CE83"/>
  <c r="CD83"/>
  <c r="CC83"/>
  <c r="CB83"/>
  <c r="BR83"/>
  <c r="BQ83"/>
  <c r="BP83"/>
  <c r="BO83"/>
  <c r="BN83"/>
  <c r="BM83"/>
  <c r="BC83"/>
  <c r="BB83"/>
  <c r="BA83"/>
  <c r="AZ83"/>
  <c r="AY83"/>
  <c r="AX83"/>
  <c r="AN83"/>
  <c r="AM83"/>
  <c r="AL83"/>
  <c r="AK83"/>
  <c r="AJ83"/>
  <c r="AI83"/>
  <c r="Y83"/>
  <c r="X83"/>
  <c r="W83"/>
  <c r="V83"/>
  <c r="U83"/>
  <c r="T83"/>
  <c r="J83"/>
  <c r="I83"/>
  <c r="H83"/>
  <c r="G83"/>
  <c r="F83"/>
  <c r="E83"/>
  <c r="D83"/>
  <c r="FS82"/>
  <c r="FR82"/>
  <c r="FQ82"/>
  <c r="FP82"/>
  <c r="FO82"/>
  <c r="FN82"/>
  <c r="FD82"/>
  <c r="FC82"/>
  <c r="FB82"/>
  <c r="FA82"/>
  <c r="EZ82"/>
  <c r="EY82"/>
  <c r="EO82"/>
  <c r="EN82"/>
  <c r="EM82"/>
  <c r="EL82"/>
  <c r="EK82"/>
  <c r="EJ82"/>
  <c r="DZ82"/>
  <c r="DY82"/>
  <c r="DX82"/>
  <c r="DW82"/>
  <c r="DV82"/>
  <c r="DU82"/>
  <c r="DK82"/>
  <c r="DJ82"/>
  <c r="DI82"/>
  <c r="DH82"/>
  <c r="DG82"/>
  <c r="DF82"/>
  <c r="CV82"/>
  <c r="CU82"/>
  <c r="CT82"/>
  <c r="CS82"/>
  <c r="CR82"/>
  <c r="CQ82"/>
  <c r="CG82"/>
  <c r="CF82"/>
  <c r="CE82"/>
  <c r="CD82"/>
  <c r="CC82"/>
  <c r="CB82"/>
  <c r="BR82"/>
  <c r="BQ82"/>
  <c r="BP82"/>
  <c r="BO82"/>
  <c r="BN82"/>
  <c r="BM82"/>
  <c r="BC82"/>
  <c r="BB82"/>
  <c r="BA82"/>
  <c r="AZ82"/>
  <c r="AY82"/>
  <c r="AX82"/>
  <c r="AN82"/>
  <c r="AM82"/>
  <c r="AL82"/>
  <c r="AK82"/>
  <c r="AJ82"/>
  <c r="AI82"/>
  <c r="Y82"/>
  <c r="X82"/>
  <c r="W82"/>
  <c r="V82"/>
  <c r="U82"/>
  <c r="T82"/>
  <c r="J82"/>
  <c r="I82"/>
  <c r="H82"/>
  <c r="G82"/>
  <c r="F82"/>
  <c r="E82"/>
  <c r="D82"/>
  <c r="FS81"/>
  <c r="FR81"/>
  <c r="FQ81"/>
  <c r="FP81"/>
  <c r="FO81"/>
  <c r="FN81"/>
  <c r="FD81"/>
  <c r="FC81"/>
  <c r="FB81"/>
  <c r="FA81"/>
  <c r="EZ81"/>
  <c r="EY81"/>
  <c r="EO81"/>
  <c r="EN81"/>
  <c r="EM81"/>
  <c r="EL81"/>
  <c r="EK81"/>
  <c r="EJ81"/>
  <c r="DZ81"/>
  <c r="DY81"/>
  <c r="DX81"/>
  <c r="DW81"/>
  <c r="DV81"/>
  <c r="DU81"/>
  <c r="DK81"/>
  <c r="DJ81"/>
  <c r="DI81"/>
  <c r="DH81"/>
  <c r="DG81"/>
  <c r="DF81"/>
  <c r="CV81"/>
  <c r="CU81"/>
  <c r="CT81"/>
  <c r="CS81"/>
  <c r="CR81"/>
  <c r="CQ81"/>
  <c r="CG81"/>
  <c r="CF81"/>
  <c r="CE81"/>
  <c r="CD81"/>
  <c r="CC81"/>
  <c r="CB81"/>
  <c r="BR81"/>
  <c r="BQ81"/>
  <c r="BP81"/>
  <c r="BO81"/>
  <c r="BN81"/>
  <c r="BM81"/>
  <c r="BC81"/>
  <c r="BB81"/>
  <c r="BA81"/>
  <c r="AZ81"/>
  <c r="AY81"/>
  <c r="AX81"/>
  <c r="AN81"/>
  <c r="AM81"/>
  <c r="AL81"/>
  <c r="AK81"/>
  <c r="AJ81"/>
  <c r="AI81"/>
  <c r="Y81"/>
  <c r="X81"/>
  <c r="W81"/>
  <c r="V81"/>
  <c r="U81"/>
  <c r="T81"/>
  <c r="J81"/>
  <c r="I81"/>
  <c r="H81"/>
  <c r="G81"/>
  <c r="F81"/>
  <c r="E81"/>
  <c r="D81"/>
  <c r="FS80"/>
  <c r="FR80"/>
  <c r="FQ80"/>
  <c r="FP80"/>
  <c r="FO80"/>
  <c r="FN80"/>
  <c r="FD80"/>
  <c r="FC80"/>
  <c r="FB80"/>
  <c r="FA80"/>
  <c r="EZ80"/>
  <c r="EY80"/>
  <c r="EO80"/>
  <c r="EN80"/>
  <c r="EM80"/>
  <c r="EL80"/>
  <c r="EK80"/>
  <c r="EJ80"/>
  <c r="DZ80"/>
  <c r="DY80"/>
  <c r="DX80"/>
  <c r="DW80"/>
  <c r="DV80"/>
  <c r="DU80"/>
  <c r="DK80"/>
  <c r="DJ80"/>
  <c r="DI80"/>
  <c r="DH80"/>
  <c r="DG80"/>
  <c r="DF80"/>
  <c r="CV80"/>
  <c r="CU80"/>
  <c r="CT80"/>
  <c r="CS80"/>
  <c r="CR80"/>
  <c r="CQ80"/>
  <c r="CG80"/>
  <c r="CF80"/>
  <c r="CE80"/>
  <c r="CD80"/>
  <c r="CC80"/>
  <c r="CB80"/>
  <c r="BR80"/>
  <c r="BQ80"/>
  <c r="BP80"/>
  <c r="BO80"/>
  <c r="BN80"/>
  <c r="BM80"/>
  <c r="BC80"/>
  <c r="BB80"/>
  <c r="BA80"/>
  <c r="AZ80"/>
  <c r="AY80"/>
  <c r="AX80"/>
  <c r="AN80"/>
  <c r="AM80"/>
  <c r="AL80"/>
  <c r="AK80"/>
  <c r="AJ80"/>
  <c r="AI80"/>
  <c r="Y80"/>
  <c r="X80"/>
  <c r="W80"/>
  <c r="V80"/>
  <c r="U80"/>
  <c r="T80"/>
  <c r="J80"/>
  <c r="I80"/>
  <c r="H80"/>
  <c r="G80"/>
  <c r="F80"/>
  <c r="E80"/>
  <c r="D80"/>
  <c r="FS79"/>
  <c r="FR79"/>
  <c r="FQ79"/>
  <c r="FP79"/>
  <c r="FO79"/>
  <c r="FN79"/>
  <c r="FD79"/>
  <c r="FC79"/>
  <c r="FB79"/>
  <c r="FA79"/>
  <c r="EZ79"/>
  <c r="EY79"/>
  <c r="EO79"/>
  <c r="EN79"/>
  <c r="EM79"/>
  <c r="EL79"/>
  <c r="EK79"/>
  <c r="EJ79"/>
  <c r="DZ79"/>
  <c r="DY79"/>
  <c r="DX79"/>
  <c r="DW79"/>
  <c r="DV79"/>
  <c r="DU79"/>
  <c r="DK79"/>
  <c r="DJ79"/>
  <c r="DI79"/>
  <c r="DH79"/>
  <c r="DG79"/>
  <c r="DF79"/>
  <c r="CV79"/>
  <c r="CU79"/>
  <c r="CT79"/>
  <c r="CS79"/>
  <c r="CR79"/>
  <c r="CQ79"/>
  <c r="CG79"/>
  <c r="CF79"/>
  <c r="CE79"/>
  <c r="CD79"/>
  <c r="CC79"/>
  <c r="CB79"/>
  <c r="BR79"/>
  <c r="BQ79"/>
  <c r="BP79"/>
  <c r="BO79"/>
  <c r="BN79"/>
  <c r="BM79"/>
  <c r="BC79"/>
  <c r="BB79"/>
  <c r="BA79"/>
  <c r="AZ79"/>
  <c r="AY79"/>
  <c r="AX79"/>
  <c r="AN79"/>
  <c r="AM79"/>
  <c r="AL79"/>
  <c r="AK79"/>
  <c r="AJ79"/>
  <c r="AI79"/>
  <c r="Y79"/>
  <c r="X79"/>
  <c r="W79"/>
  <c r="V79"/>
  <c r="U79"/>
  <c r="T79"/>
  <c r="J79"/>
  <c r="I79"/>
  <c r="H79"/>
  <c r="G79"/>
  <c r="F79"/>
  <c r="E79"/>
  <c r="D79"/>
  <c r="FS78"/>
  <c r="FR78"/>
  <c r="FQ78"/>
  <c r="FP78"/>
  <c r="FO78"/>
  <c r="FN78"/>
  <c r="FD78"/>
  <c r="FC78"/>
  <c r="FB78"/>
  <c r="FA78"/>
  <c r="EZ78"/>
  <c r="EY78"/>
  <c r="EO78"/>
  <c r="EN78"/>
  <c r="EM78"/>
  <c r="EL78"/>
  <c r="EK78"/>
  <c r="EJ78"/>
  <c r="DZ78"/>
  <c r="DY78"/>
  <c r="DX78"/>
  <c r="DW78"/>
  <c r="DV78"/>
  <c r="DU78"/>
  <c r="DK78"/>
  <c r="DJ78"/>
  <c r="DI78"/>
  <c r="DH78"/>
  <c r="DG78"/>
  <c r="DF78"/>
  <c r="CV78"/>
  <c r="CU78"/>
  <c r="CT78"/>
  <c r="CS78"/>
  <c r="CR78"/>
  <c r="CQ78"/>
  <c r="CG78"/>
  <c r="CF78"/>
  <c r="CE78"/>
  <c r="CD78"/>
  <c r="CC78"/>
  <c r="CB78"/>
  <c r="BR78"/>
  <c r="BQ78"/>
  <c r="BP78"/>
  <c r="BO78"/>
  <c r="BN78"/>
  <c r="BM78"/>
  <c r="BC78"/>
  <c r="BB78"/>
  <c r="BA78"/>
  <c r="AZ78"/>
  <c r="AY78"/>
  <c r="AX78"/>
  <c r="AN78"/>
  <c r="AM78"/>
  <c r="AL78"/>
  <c r="AK78"/>
  <c r="AJ78"/>
  <c r="AI78"/>
  <c r="Y78"/>
  <c r="X78"/>
  <c r="W78"/>
  <c r="V78"/>
  <c r="U78"/>
  <c r="T78"/>
  <c r="J78"/>
  <c r="I78"/>
  <c r="H78"/>
  <c r="G78"/>
  <c r="F78"/>
  <c r="E78"/>
  <c r="D78"/>
  <c r="FS77"/>
  <c r="FR77"/>
  <c r="FQ77"/>
  <c r="FP77"/>
  <c r="FO77"/>
  <c r="FN77"/>
  <c r="FD77"/>
  <c r="FC77"/>
  <c r="FB77"/>
  <c r="FA77"/>
  <c r="EZ77"/>
  <c r="EY77"/>
  <c r="EO77"/>
  <c r="EN77"/>
  <c r="EM77"/>
  <c r="EL77"/>
  <c r="EK77"/>
  <c r="EJ77"/>
  <c r="DZ77"/>
  <c r="DY77"/>
  <c r="DX77"/>
  <c r="DW77"/>
  <c r="DV77"/>
  <c r="DU77"/>
  <c r="DK77"/>
  <c r="DJ77"/>
  <c r="DI77"/>
  <c r="DH77"/>
  <c r="DG77"/>
  <c r="DF77"/>
  <c r="CV77"/>
  <c r="CU77"/>
  <c r="CT77"/>
  <c r="CS77"/>
  <c r="CR77"/>
  <c r="CQ77"/>
  <c r="CG77"/>
  <c r="CF77"/>
  <c r="CE77"/>
  <c r="CD77"/>
  <c r="CC77"/>
  <c r="CB77"/>
  <c r="BR77"/>
  <c r="BQ77"/>
  <c r="BP77"/>
  <c r="BO77"/>
  <c r="BN77"/>
  <c r="BM77"/>
  <c r="BC77"/>
  <c r="BB77"/>
  <c r="BA77"/>
  <c r="AZ77"/>
  <c r="AY77"/>
  <c r="AX77"/>
  <c r="AN77"/>
  <c r="AM77"/>
  <c r="AL77"/>
  <c r="AK77"/>
  <c r="AJ77"/>
  <c r="AI77"/>
  <c r="Y77"/>
  <c r="X77"/>
  <c r="W77"/>
  <c r="V77"/>
  <c r="U77"/>
  <c r="T77"/>
  <c r="J77"/>
  <c r="I77"/>
  <c r="H77"/>
  <c r="G77"/>
  <c r="F77"/>
  <c r="E77"/>
  <c r="D77"/>
  <c r="FS76"/>
  <c r="FR76"/>
  <c r="FQ76"/>
  <c r="FP76"/>
  <c r="FO76"/>
  <c r="FN76"/>
  <c r="FD76"/>
  <c r="FC76"/>
  <c r="FB76"/>
  <c r="FA76"/>
  <c r="EZ76"/>
  <c r="EY76"/>
  <c r="EO76"/>
  <c r="EN76"/>
  <c r="EM76"/>
  <c r="EL76"/>
  <c r="EK76"/>
  <c r="EJ76"/>
  <c r="DZ76"/>
  <c r="DY76"/>
  <c r="DX76"/>
  <c r="DW76"/>
  <c r="DV76"/>
  <c r="DU76"/>
  <c r="DK76"/>
  <c r="DJ76"/>
  <c r="DI76"/>
  <c r="DH76"/>
  <c r="DG76"/>
  <c r="DF76"/>
  <c r="CV76"/>
  <c r="CU76"/>
  <c r="CT76"/>
  <c r="CS76"/>
  <c r="CR76"/>
  <c r="CQ76"/>
  <c r="CG76"/>
  <c r="CF76"/>
  <c r="CE76"/>
  <c r="CD76"/>
  <c r="CC76"/>
  <c r="CB76"/>
  <c r="BR76"/>
  <c r="BQ76"/>
  <c r="BP76"/>
  <c r="BO76"/>
  <c r="BN76"/>
  <c r="BM76"/>
  <c r="BC76"/>
  <c r="BB76"/>
  <c r="BA76"/>
  <c r="AZ76"/>
  <c r="AY76"/>
  <c r="AX76"/>
  <c r="AN76"/>
  <c r="AM76"/>
  <c r="AL76"/>
  <c r="AK76"/>
  <c r="AJ76"/>
  <c r="AI76"/>
  <c r="Y76"/>
  <c r="X76"/>
  <c r="W76"/>
  <c r="V76"/>
  <c r="U76"/>
  <c r="T76"/>
  <c r="J76"/>
  <c r="I76"/>
  <c r="H76"/>
  <c r="G76"/>
  <c r="F76"/>
  <c r="E76"/>
  <c r="D76"/>
  <c r="FS75"/>
  <c r="FR75"/>
  <c r="FQ75"/>
  <c r="FP75"/>
  <c r="FO75"/>
  <c r="FN75"/>
  <c r="FD75"/>
  <c r="FC75"/>
  <c r="FB75"/>
  <c r="FA75"/>
  <c r="EZ75"/>
  <c r="EY75"/>
  <c r="EO75"/>
  <c r="EN75"/>
  <c r="EM75"/>
  <c r="EL75"/>
  <c r="EK75"/>
  <c r="EJ75"/>
  <c r="DZ75"/>
  <c r="DY75"/>
  <c r="DX75"/>
  <c r="DW75"/>
  <c r="DV75"/>
  <c r="DU75"/>
  <c r="DK75"/>
  <c r="DJ75"/>
  <c r="DI75"/>
  <c r="DH75"/>
  <c r="DG75"/>
  <c r="DF75"/>
  <c r="CV75"/>
  <c r="CU75"/>
  <c r="CT75"/>
  <c r="CS75"/>
  <c r="CR75"/>
  <c r="CQ75"/>
  <c r="CG75"/>
  <c r="CF75"/>
  <c r="CE75"/>
  <c r="CD75"/>
  <c r="CC75"/>
  <c r="CB75"/>
  <c r="BR75"/>
  <c r="BQ75"/>
  <c r="BP75"/>
  <c r="BO75"/>
  <c r="BN75"/>
  <c r="BM75"/>
  <c r="BC75"/>
  <c r="BB75"/>
  <c r="BA75"/>
  <c r="AZ75"/>
  <c r="AY75"/>
  <c r="AX75"/>
  <c r="AN75"/>
  <c r="AM75"/>
  <c r="AL75"/>
  <c r="AK75"/>
  <c r="AJ75"/>
  <c r="AI75"/>
  <c r="Y75"/>
  <c r="X75"/>
  <c r="W75"/>
  <c r="V75"/>
  <c r="U75"/>
  <c r="T75"/>
  <c r="J75"/>
  <c r="I75"/>
  <c r="H75"/>
  <c r="G75"/>
  <c r="F75"/>
  <c r="E75"/>
  <c r="D75"/>
  <c r="FS74"/>
  <c r="FR74"/>
  <c r="FQ74"/>
  <c r="FP74"/>
  <c r="FO74"/>
  <c r="FN74"/>
  <c r="FD74"/>
  <c r="FC74"/>
  <c r="FB74"/>
  <c r="FA74"/>
  <c r="EZ74"/>
  <c r="EY74"/>
  <c r="EO74"/>
  <c r="EN74"/>
  <c r="EM74"/>
  <c r="EL74"/>
  <c r="EK74"/>
  <c r="EJ74"/>
  <c r="DZ74"/>
  <c r="DY74"/>
  <c r="DX74"/>
  <c r="DW74"/>
  <c r="DV74"/>
  <c r="DU74"/>
  <c r="DK74"/>
  <c r="DJ74"/>
  <c r="DI74"/>
  <c r="DH74"/>
  <c r="DG74"/>
  <c r="DF74"/>
  <c r="CV74"/>
  <c r="CU74"/>
  <c r="CT74"/>
  <c r="CS74"/>
  <c r="CR74"/>
  <c r="CQ74"/>
  <c r="CG74"/>
  <c r="CF74"/>
  <c r="CE74"/>
  <c r="CD74"/>
  <c r="CC74"/>
  <c r="CB74"/>
  <c r="BR74"/>
  <c r="BQ74"/>
  <c r="BP74"/>
  <c r="BO74"/>
  <c r="BN74"/>
  <c r="BM74"/>
  <c r="BC74"/>
  <c r="BB74"/>
  <c r="BA74"/>
  <c r="AZ74"/>
  <c r="AY74"/>
  <c r="AX74"/>
  <c r="AN74"/>
  <c r="AM74"/>
  <c r="AL74"/>
  <c r="AK74"/>
  <c r="AJ74"/>
  <c r="AI74"/>
  <c r="Y74"/>
  <c r="X74"/>
  <c r="W74"/>
  <c r="V74"/>
  <c r="U74"/>
  <c r="T74"/>
  <c r="J74"/>
  <c r="I74"/>
  <c r="H74"/>
  <c r="G74"/>
  <c r="F74"/>
  <c r="E74"/>
  <c r="D74"/>
  <c r="FS73"/>
  <c r="FR73"/>
  <c r="FQ73"/>
  <c r="FP73"/>
  <c r="FO73"/>
  <c r="FN73"/>
  <c r="FD73"/>
  <c r="FC73"/>
  <c r="FB73"/>
  <c r="FA73"/>
  <c r="EZ73"/>
  <c r="EY73"/>
  <c r="EO73"/>
  <c r="EN73"/>
  <c r="EM73"/>
  <c r="EL73"/>
  <c r="EK73"/>
  <c r="EJ73"/>
  <c r="DZ73"/>
  <c r="DY73"/>
  <c r="DX73"/>
  <c r="DW73"/>
  <c r="DV73"/>
  <c r="DU73"/>
  <c r="DK73"/>
  <c r="DJ73"/>
  <c r="DI73"/>
  <c r="DH73"/>
  <c r="DG73"/>
  <c r="DF73"/>
  <c r="CV73"/>
  <c r="CU73"/>
  <c r="CT73"/>
  <c r="CS73"/>
  <c r="CR73"/>
  <c r="CQ73"/>
  <c r="CG73"/>
  <c r="CF73"/>
  <c r="CE73"/>
  <c r="CD73"/>
  <c r="CC73"/>
  <c r="CB73"/>
  <c r="BR73"/>
  <c r="BQ73"/>
  <c r="BP73"/>
  <c r="BO73"/>
  <c r="BN73"/>
  <c r="BM73"/>
  <c r="BC73"/>
  <c r="BB73"/>
  <c r="BA73"/>
  <c r="AZ73"/>
  <c r="AY73"/>
  <c r="AX73"/>
  <c r="AN73"/>
  <c r="AM73"/>
  <c r="AL73"/>
  <c r="AK73"/>
  <c r="AJ73"/>
  <c r="AI73"/>
  <c r="Y73"/>
  <c r="X73"/>
  <c r="W73"/>
  <c r="V73"/>
  <c r="U73"/>
  <c r="T73"/>
  <c r="J73"/>
  <c r="I73"/>
  <c r="H73"/>
  <c r="G73"/>
  <c r="F73"/>
  <c r="E73"/>
  <c r="D73"/>
  <c r="FS72"/>
  <c r="FR72"/>
  <c r="FQ72"/>
  <c r="FP72"/>
  <c r="FO72"/>
  <c r="FN72"/>
  <c r="FD72"/>
  <c r="FC72"/>
  <c r="FB72"/>
  <c r="FA72"/>
  <c r="EZ72"/>
  <c r="EY72"/>
  <c r="EO72"/>
  <c r="EN72"/>
  <c r="EM72"/>
  <c r="EL72"/>
  <c r="EK72"/>
  <c r="EJ72"/>
  <c r="DZ72"/>
  <c r="DY72"/>
  <c r="DX72"/>
  <c r="DW72"/>
  <c r="DV72"/>
  <c r="DU72"/>
  <c r="DK72"/>
  <c r="DJ72"/>
  <c r="DI72"/>
  <c r="DH72"/>
  <c r="DG72"/>
  <c r="DF72"/>
  <c r="CV72"/>
  <c r="CU72"/>
  <c r="CT72"/>
  <c r="CS72"/>
  <c r="CR72"/>
  <c r="CQ72"/>
  <c r="CG72"/>
  <c r="CF72"/>
  <c r="CE72"/>
  <c r="CD72"/>
  <c r="CC72"/>
  <c r="CB72"/>
  <c r="BR72"/>
  <c r="BQ72"/>
  <c r="BP72"/>
  <c r="BO72"/>
  <c r="BN72"/>
  <c r="BM72"/>
  <c r="BC72"/>
  <c r="BB72"/>
  <c r="BA72"/>
  <c r="AZ72"/>
  <c r="AY72"/>
  <c r="AX72"/>
  <c r="AN72"/>
  <c r="AM72"/>
  <c r="AL72"/>
  <c r="AK72"/>
  <c r="AJ72"/>
  <c r="AI72"/>
  <c r="Y72"/>
  <c r="X72"/>
  <c r="W72"/>
  <c r="V72"/>
  <c r="U72"/>
  <c r="T72"/>
  <c r="J72"/>
  <c r="I72"/>
  <c r="H72"/>
  <c r="G72"/>
  <c r="F72"/>
  <c r="E72"/>
  <c r="D72"/>
  <c r="FS71"/>
  <c r="FR71"/>
  <c r="FQ71"/>
  <c r="FP71"/>
  <c r="FO71"/>
  <c r="FN71"/>
  <c r="FD71"/>
  <c r="FC71"/>
  <c r="FB71"/>
  <c r="FA71"/>
  <c r="EZ71"/>
  <c r="EY71"/>
  <c r="EO71"/>
  <c r="EN71"/>
  <c r="EM71"/>
  <c r="EL71"/>
  <c r="EK71"/>
  <c r="EJ71"/>
  <c r="DZ71"/>
  <c r="DY71"/>
  <c r="DX71"/>
  <c r="DW71"/>
  <c r="DV71"/>
  <c r="DU71"/>
  <c r="DK71"/>
  <c r="DJ71"/>
  <c r="DI71"/>
  <c r="DH71"/>
  <c r="DG71"/>
  <c r="DF71"/>
  <c r="CV71"/>
  <c r="CU71"/>
  <c r="CT71"/>
  <c r="CS71"/>
  <c r="CR71"/>
  <c r="CQ71"/>
  <c r="CG71"/>
  <c r="CF71"/>
  <c r="CE71"/>
  <c r="CD71"/>
  <c r="CC71"/>
  <c r="CB71"/>
  <c r="BR71"/>
  <c r="BQ71"/>
  <c r="BP71"/>
  <c r="BO71"/>
  <c r="BN71"/>
  <c r="BM71"/>
  <c r="BC71"/>
  <c r="BB71"/>
  <c r="BA71"/>
  <c r="AZ71"/>
  <c r="AY71"/>
  <c r="AX71"/>
  <c r="AN71"/>
  <c r="AM71"/>
  <c r="AL71"/>
  <c r="AK71"/>
  <c r="AJ71"/>
  <c r="AI71"/>
  <c r="Y71"/>
  <c r="X71"/>
  <c r="W71"/>
  <c r="V71"/>
  <c r="U71"/>
  <c r="T71"/>
  <c r="J71"/>
  <c r="I71"/>
  <c r="H71"/>
  <c r="G71"/>
  <c r="F71"/>
  <c r="E71"/>
  <c r="D71"/>
  <c r="FS70"/>
  <c r="FR70"/>
  <c r="FQ70"/>
  <c r="FP70"/>
  <c r="FO70"/>
  <c r="FN70"/>
  <c r="FD70"/>
  <c r="FC70"/>
  <c r="FB70"/>
  <c r="FA70"/>
  <c r="EZ70"/>
  <c r="EY70"/>
  <c r="EO70"/>
  <c r="EN70"/>
  <c r="EM70"/>
  <c r="EL70"/>
  <c r="EK70"/>
  <c r="EJ70"/>
  <c r="DZ70"/>
  <c r="DY70"/>
  <c r="DX70"/>
  <c r="DW70"/>
  <c r="DV70"/>
  <c r="DU70"/>
  <c r="DK70"/>
  <c r="DJ70"/>
  <c r="DI70"/>
  <c r="DH70"/>
  <c r="DG70"/>
  <c r="DF70"/>
  <c r="CV70"/>
  <c r="CU70"/>
  <c r="CT70"/>
  <c r="CS70"/>
  <c r="CR70"/>
  <c r="CQ70"/>
  <c r="CG70"/>
  <c r="CF70"/>
  <c r="CE70"/>
  <c r="CD70"/>
  <c r="CC70"/>
  <c r="CB70"/>
  <c r="BR70"/>
  <c r="BQ70"/>
  <c r="BP70"/>
  <c r="BO70"/>
  <c r="BN70"/>
  <c r="BM70"/>
  <c r="BC70"/>
  <c r="BB70"/>
  <c r="BA70"/>
  <c r="AZ70"/>
  <c r="AY70"/>
  <c r="AX70"/>
  <c r="AN70"/>
  <c r="AM70"/>
  <c r="AL70"/>
  <c r="AK70"/>
  <c r="AJ70"/>
  <c r="AI70"/>
  <c r="Y70"/>
  <c r="X70"/>
  <c r="W70"/>
  <c r="V70"/>
  <c r="U70"/>
  <c r="T70"/>
  <c r="J70"/>
  <c r="I70"/>
  <c r="H70"/>
  <c r="G70"/>
  <c r="F70"/>
  <c r="E70"/>
  <c r="D70"/>
  <c r="FS69"/>
  <c r="FR69"/>
  <c r="FQ69"/>
  <c r="FP69"/>
  <c r="FO69"/>
  <c r="FN69"/>
  <c r="FD69"/>
  <c r="FC69"/>
  <c r="FB69"/>
  <c r="FA69"/>
  <c r="EZ69"/>
  <c r="EY69"/>
  <c r="EO69"/>
  <c r="EN69"/>
  <c r="EM69"/>
  <c r="EL69"/>
  <c r="EK69"/>
  <c r="EJ69"/>
  <c r="DZ69"/>
  <c r="DY69"/>
  <c r="DX69"/>
  <c r="DW69"/>
  <c r="DV69"/>
  <c r="DU69"/>
  <c r="DK69"/>
  <c r="DJ69"/>
  <c r="DI69"/>
  <c r="DH69"/>
  <c r="DG69"/>
  <c r="DF69"/>
  <c r="CV69"/>
  <c r="CU69"/>
  <c r="CT69"/>
  <c r="CS69"/>
  <c r="CR69"/>
  <c r="CQ69"/>
  <c r="CG69"/>
  <c r="CF69"/>
  <c r="CE69"/>
  <c r="CD69"/>
  <c r="CC69"/>
  <c r="CB69"/>
  <c r="BR69"/>
  <c r="BQ69"/>
  <c r="BP69"/>
  <c r="BO69"/>
  <c r="BN69"/>
  <c r="BM69"/>
  <c r="BC69"/>
  <c r="BB69"/>
  <c r="BA69"/>
  <c r="AZ69"/>
  <c r="AY69"/>
  <c r="AX69"/>
  <c r="AN69"/>
  <c r="AM69"/>
  <c r="AL69"/>
  <c r="AK69"/>
  <c r="AJ69"/>
  <c r="AI69"/>
  <c r="Y69"/>
  <c r="X69"/>
  <c r="W69"/>
  <c r="V69"/>
  <c r="U69"/>
  <c r="T69"/>
  <c r="J69"/>
  <c r="I69"/>
  <c r="H69"/>
  <c r="G69"/>
  <c r="F69"/>
  <c r="E69"/>
  <c r="D69"/>
  <c r="FS68"/>
  <c r="FR68"/>
  <c r="FQ68"/>
  <c r="FP68"/>
  <c r="FO68"/>
  <c r="FN68"/>
  <c r="FD68"/>
  <c r="FC68"/>
  <c r="FB68"/>
  <c r="FA68"/>
  <c r="EZ68"/>
  <c r="EY68"/>
  <c r="EO68"/>
  <c r="EN68"/>
  <c r="EM68"/>
  <c r="EL68"/>
  <c r="EK68"/>
  <c r="EJ68"/>
  <c r="DZ68"/>
  <c r="DY68"/>
  <c r="DX68"/>
  <c r="DW68"/>
  <c r="DV68"/>
  <c r="DU68"/>
  <c r="DK68"/>
  <c r="DJ68"/>
  <c r="DI68"/>
  <c r="DH68"/>
  <c r="DG68"/>
  <c r="DF68"/>
  <c r="CV68"/>
  <c r="CU68"/>
  <c r="CT68"/>
  <c r="CS68"/>
  <c r="CR68"/>
  <c r="CQ68"/>
  <c r="CG68"/>
  <c r="CF68"/>
  <c r="CE68"/>
  <c r="CD68"/>
  <c r="CC68"/>
  <c r="CB68"/>
  <c r="BR68"/>
  <c r="BQ68"/>
  <c r="BP68"/>
  <c r="BO68"/>
  <c r="BN68"/>
  <c r="BM68"/>
  <c r="BC68"/>
  <c r="BB68"/>
  <c r="BA68"/>
  <c r="AZ68"/>
  <c r="AY68"/>
  <c r="AX68"/>
  <c r="AN68"/>
  <c r="AM68"/>
  <c r="AL68"/>
  <c r="AK68"/>
  <c r="AJ68"/>
  <c r="AI68"/>
  <c r="Y68"/>
  <c r="X68"/>
  <c r="W68"/>
  <c r="V68"/>
  <c r="U68"/>
  <c r="T68"/>
  <c r="J68"/>
  <c r="I68"/>
  <c r="H68"/>
  <c r="G68"/>
  <c r="F68"/>
  <c r="E68"/>
  <c r="D68"/>
  <c r="FS67"/>
  <c r="FR67"/>
  <c r="FQ67"/>
  <c r="FP67"/>
  <c r="FO67"/>
  <c r="FN67"/>
  <c r="FD67"/>
  <c r="FC67"/>
  <c r="FB67"/>
  <c r="FA67"/>
  <c r="EZ67"/>
  <c r="EY67"/>
  <c r="EO67"/>
  <c r="EN67"/>
  <c r="EM67"/>
  <c r="EL67"/>
  <c r="EK67"/>
  <c r="EJ67"/>
  <c r="DZ67"/>
  <c r="DY67"/>
  <c r="DX67"/>
  <c r="DW67"/>
  <c r="DV67"/>
  <c r="DU67"/>
  <c r="DK67"/>
  <c r="DJ67"/>
  <c r="DI67"/>
  <c r="DH67"/>
  <c r="DG67"/>
  <c r="DF67"/>
  <c r="CV67"/>
  <c r="CU67"/>
  <c r="CT67"/>
  <c r="CS67"/>
  <c r="CR67"/>
  <c r="CQ67"/>
  <c r="CG67"/>
  <c r="CF67"/>
  <c r="CE67"/>
  <c r="CD67"/>
  <c r="CC67"/>
  <c r="CB67"/>
  <c r="BR67"/>
  <c r="BQ67"/>
  <c r="BP67"/>
  <c r="BO67"/>
  <c r="BN67"/>
  <c r="BM67"/>
  <c r="BC67"/>
  <c r="BB67"/>
  <c r="BA67"/>
  <c r="AZ67"/>
  <c r="AY67"/>
  <c r="AX67"/>
  <c r="AN67"/>
  <c r="AM67"/>
  <c r="AL67"/>
  <c r="AK67"/>
  <c r="AJ67"/>
  <c r="AI67"/>
  <c r="Y67"/>
  <c r="X67"/>
  <c r="W67"/>
  <c r="V67"/>
  <c r="U67"/>
  <c r="T67"/>
  <c r="J67"/>
  <c r="I67"/>
  <c r="H67"/>
  <c r="G67"/>
  <c r="F67"/>
  <c r="E67"/>
  <c r="D67"/>
  <c r="FS66"/>
  <c r="FR66"/>
  <c r="FQ66"/>
  <c r="FP66"/>
  <c r="FO66"/>
  <c r="FN66"/>
  <c r="FD66"/>
  <c r="FC66"/>
  <c r="FB66"/>
  <c r="FA66"/>
  <c r="EZ66"/>
  <c r="EY66"/>
  <c r="EO66"/>
  <c r="EN66"/>
  <c r="EM66"/>
  <c r="EL66"/>
  <c r="EK66"/>
  <c r="EJ66"/>
  <c r="DZ66"/>
  <c r="DY66"/>
  <c r="DX66"/>
  <c r="DW66"/>
  <c r="DV66"/>
  <c r="DU66"/>
  <c r="DK66"/>
  <c r="DJ66"/>
  <c r="DI66"/>
  <c r="DH66"/>
  <c r="DG66"/>
  <c r="DF66"/>
  <c r="CV66"/>
  <c r="CU66"/>
  <c r="CT66"/>
  <c r="CS66"/>
  <c r="CR66"/>
  <c r="CQ66"/>
  <c r="CG66"/>
  <c r="CF66"/>
  <c r="CE66"/>
  <c r="CD66"/>
  <c r="CC66"/>
  <c r="CB66"/>
  <c r="BR66"/>
  <c r="BQ66"/>
  <c r="BP66"/>
  <c r="BO66"/>
  <c r="BN66"/>
  <c r="BM66"/>
  <c r="BC66"/>
  <c r="BB66"/>
  <c r="BA66"/>
  <c r="AZ66"/>
  <c r="AY66"/>
  <c r="AX66"/>
  <c r="AN66"/>
  <c r="AM66"/>
  <c r="AL66"/>
  <c r="AK66"/>
  <c r="AJ66"/>
  <c r="AI66"/>
  <c r="Y66"/>
  <c r="X66"/>
  <c r="W66"/>
  <c r="V66"/>
  <c r="U66"/>
  <c r="T66"/>
  <c r="J66"/>
  <c r="I66"/>
  <c r="H66"/>
  <c r="G66"/>
  <c r="F66"/>
  <c r="E66"/>
  <c r="D66"/>
  <c r="FS65"/>
  <c r="FR65"/>
  <c r="FQ65"/>
  <c r="FP65"/>
  <c r="FO65"/>
  <c r="FN65"/>
  <c r="FD65"/>
  <c r="FC65"/>
  <c r="FB65"/>
  <c r="FA65"/>
  <c r="EZ65"/>
  <c r="EY65"/>
  <c r="EO65"/>
  <c r="EN65"/>
  <c r="EM65"/>
  <c r="EL65"/>
  <c r="EK65"/>
  <c r="EJ65"/>
  <c r="DZ65"/>
  <c r="DY65"/>
  <c r="DX65"/>
  <c r="DW65"/>
  <c r="DV65"/>
  <c r="DU65"/>
  <c r="DK65"/>
  <c r="DJ65"/>
  <c r="DI65"/>
  <c r="DH65"/>
  <c r="DG65"/>
  <c r="DF65"/>
  <c r="CV65"/>
  <c r="CU65"/>
  <c r="CT65"/>
  <c r="CS65"/>
  <c r="CR65"/>
  <c r="CQ65"/>
  <c r="CG65"/>
  <c r="CF65"/>
  <c r="CE65"/>
  <c r="CD65"/>
  <c r="CC65"/>
  <c r="CB65"/>
  <c r="BR65"/>
  <c r="BQ65"/>
  <c r="BP65"/>
  <c r="BO65"/>
  <c r="BN65"/>
  <c r="BM65"/>
  <c r="BC65"/>
  <c r="BB65"/>
  <c r="BA65"/>
  <c r="AZ65"/>
  <c r="AY65"/>
  <c r="AX65"/>
  <c r="AN65"/>
  <c r="AM65"/>
  <c r="AL65"/>
  <c r="AK65"/>
  <c r="AJ65"/>
  <c r="AI65"/>
  <c r="Y65"/>
  <c r="X65"/>
  <c r="W65"/>
  <c r="V65"/>
  <c r="U65"/>
  <c r="T65"/>
  <c r="J65"/>
  <c r="I65"/>
  <c r="H65"/>
  <c r="G65"/>
  <c r="F65"/>
  <c r="E65"/>
  <c r="D65"/>
  <c r="FS64"/>
  <c r="FR64"/>
  <c r="FQ64"/>
  <c r="FP64"/>
  <c r="FO64"/>
  <c r="FN64"/>
  <c r="FD64"/>
  <c r="FC64"/>
  <c r="FB64"/>
  <c r="FA64"/>
  <c r="EZ64"/>
  <c r="EY64"/>
  <c r="EO64"/>
  <c r="EN64"/>
  <c r="EM64"/>
  <c r="EL64"/>
  <c r="EK64"/>
  <c r="EJ64"/>
  <c r="DZ64"/>
  <c r="DY64"/>
  <c r="DX64"/>
  <c r="DW64"/>
  <c r="DV64"/>
  <c r="DU64"/>
  <c r="DK64"/>
  <c r="DJ64"/>
  <c r="DI64"/>
  <c r="DH64"/>
  <c r="DG64"/>
  <c r="DF64"/>
  <c r="CV64"/>
  <c r="CU64"/>
  <c r="CT64"/>
  <c r="CS64"/>
  <c r="CR64"/>
  <c r="CQ64"/>
  <c r="CG64"/>
  <c r="CF64"/>
  <c r="CE64"/>
  <c r="CD64"/>
  <c r="CC64"/>
  <c r="CB64"/>
  <c r="BR64"/>
  <c r="BQ64"/>
  <c r="BP64"/>
  <c r="BO64"/>
  <c r="BN64"/>
  <c r="BM64"/>
  <c r="BC64"/>
  <c r="BB64"/>
  <c r="BA64"/>
  <c r="AZ64"/>
  <c r="AY64"/>
  <c r="AX64"/>
  <c r="AN64"/>
  <c r="AM64"/>
  <c r="AL64"/>
  <c r="AK64"/>
  <c r="AJ64"/>
  <c r="AI64"/>
  <c r="Y64"/>
  <c r="X64"/>
  <c r="W64"/>
  <c r="V64"/>
  <c r="U64"/>
  <c r="T64"/>
  <c r="J64"/>
  <c r="I64"/>
  <c r="H64"/>
  <c r="G64"/>
  <c r="F64"/>
  <c r="E64"/>
  <c r="D64"/>
  <c r="FS63"/>
  <c r="FR63"/>
  <c r="FQ63"/>
  <c r="FP63"/>
  <c r="FO63"/>
  <c r="FN63"/>
  <c r="FD63"/>
  <c r="FC63"/>
  <c r="FB63"/>
  <c r="FA63"/>
  <c r="EZ63"/>
  <c r="EY63"/>
  <c r="EO63"/>
  <c r="EN63"/>
  <c r="EM63"/>
  <c r="EL63"/>
  <c r="EK63"/>
  <c r="EJ63"/>
  <c r="DZ63"/>
  <c r="DY63"/>
  <c r="DX63"/>
  <c r="DW63"/>
  <c r="DV63"/>
  <c r="DU63"/>
  <c r="DK63"/>
  <c r="DJ63"/>
  <c r="DI63"/>
  <c r="DH63"/>
  <c r="DG63"/>
  <c r="DF63"/>
  <c r="CV63"/>
  <c r="CU63"/>
  <c r="CT63"/>
  <c r="CS63"/>
  <c r="CR63"/>
  <c r="CQ63"/>
  <c r="CG63"/>
  <c r="CF63"/>
  <c r="CE63"/>
  <c r="CD63"/>
  <c r="CC63"/>
  <c r="CB63"/>
  <c r="BR63"/>
  <c r="BQ63"/>
  <c r="BP63"/>
  <c r="BO63"/>
  <c r="BN63"/>
  <c r="BM63"/>
  <c r="BC63"/>
  <c r="BB63"/>
  <c r="BA63"/>
  <c r="AZ63"/>
  <c r="AY63"/>
  <c r="AX63"/>
  <c r="AN63"/>
  <c r="AM63"/>
  <c r="AL63"/>
  <c r="AK63"/>
  <c r="AJ63"/>
  <c r="AI63"/>
  <c r="Y63"/>
  <c r="X63"/>
  <c r="W63"/>
  <c r="V63"/>
  <c r="U63"/>
  <c r="T63"/>
  <c r="J63"/>
  <c r="I63"/>
  <c r="H63"/>
  <c r="G63"/>
  <c r="F63"/>
  <c r="E63"/>
  <c r="D63"/>
  <c r="FS62"/>
  <c r="FR62"/>
  <c r="FQ62"/>
  <c r="FP62"/>
  <c r="FO62"/>
  <c r="FN62"/>
  <c r="FD62"/>
  <c r="FC62"/>
  <c r="FB62"/>
  <c r="FA62"/>
  <c r="EZ62"/>
  <c r="EY62"/>
  <c r="EO62"/>
  <c r="EN62"/>
  <c r="EM62"/>
  <c r="EL62"/>
  <c r="EK62"/>
  <c r="EJ62"/>
  <c r="DZ62"/>
  <c r="DY62"/>
  <c r="DX62"/>
  <c r="DW62"/>
  <c r="DV62"/>
  <c r="DU62"/>
  <c r="DK62"/>
  <c r="DJ62"/>
  <c r="DI62"/>
  <c r="DH62"/>
  <c r="DG62"/>
  <c r="DF62"/>
  <c r="CV62"/>
  <c r="CU62"/>
  <c r="CT62"/>
  <c r="CS62"/>
  <c r="CR62"/>
  <c r="CQ62"/>
  <c r="CG62"/>
  <c r="CF62"/>
  <c r="CE62"/>
  <c r="CD62"/>
  <c r="CC62"/>
  <c r="CB62"/>
  <c r="BR62"/>
  <c r="BQ62"/>
  <c r="BP62"/>
  <c r="BO62"/>
  <c r="BN62"/>
  <c r="BM62"/>
  <c r="BC62"/>
  <c r="BB62"/>
  <c r="BA62"/>
  <c r="AZ62"/>
  <c r="AY62"/>
  <c r="AX62"/>
  <c r="AN62"/>
  <c r="AM62"/>
  <c r="AL62"/>
  <c r="AK62"/>
  <c r="AJ62"/>
  <c r="AI62"/>
  <c r="Y62"/>
  <c r="X62"/>
  <c r="W62"/>
  <c r="V62"/>
  <c r="U62"/>
  <c r="T62"/>
  <c r="J62"/>
  <c r="I62"/>
  <c r="H62"/>
  <c r="G62"/>
  <c r="F62"/>
  <c r="E62"/>
  <c r="D62"/>
  <c r="FS61"/>
  <c r="FR61"/>
  <c r="FQ61"/>
  <c r="FP61"/>
  <c r="FO61"/>
  <c r="FN61"/>
  <c r="FD61"/>
  <c r="FC61"/>
  <c r="FB61"/>
  <c r="FA61"/>
  <c r="EZ61"/>
  <c r="EY61"/>
  <c r="EO61"/>
  <c r="EN61"/>
  <c r="EM61"/>
  <c r="EL61"/>
  <c r="EK61"/>
  <c r="EJ61"/>
  <c r="DZ61"/>
  <c r="DY61"/>
  <c r="DX61"/>
  <c r="DW61"/>
  <c r="DV61"/>
  <c r="DU61"/>
  <c r="DK61"/>
  <c r="DJ61"/>
  <c r="DI61"/>
  <c r="DH61"/>
  <c r="DG61"/>
  <c r="DF61"/>
  <c r="CV61"/>
  <c r="CU61"/>
  <c r="CT61"/>
  <c r="CS61"/>
  <c r="CR61"/>
  <c r="CQ61"/>
  <c r="CG61"/>
  <c r="CF61"/>
  <c r="CE61"/>
  <c r="CD61"/>
  <c r="CC61"/>
  <c r="CB61"/>
  <c r="BR61"/>
  <c r="BQ61"/>
  <c r="BP61"/>
  <c r="BO61"/>
  <c r="BN61"/>
  <c r="BM61"/>
  <c r="BC61"/>
  <c r="BB61"/>
  <c r="BA61"/>
  <c r="AZ61"/>
  <c r="AY61"/>
  <c r="AX61"/>
  <c r="AN61"/>
  <c r="AM61"/>
  <c r="AL61"/>
  <c r="AK61"/>
  <c r="AJ61"/>
  <c r="AI61"/>
  <c r="Y61"/>
  <c r="X61"/>
  <c r="W61"/>
  <c r="V61"/>
  <c r="U61"/>
  <c r="T61"/>
  <c r="J61"/>
  <c r="I61"/>
  <c r="H61"/>
  <c r="G61"/>
  <c r="F61"/>
  <c r="E61"/>
  <c r="D61"/>
  <c r="FS60"/>
  <c r="FR60"/>
  <c r="FQ60"/>
  <c r="FP60"/>
  <c r="FO60"/>
  <c r="FN60"/>
  <c r="FD60"/>
  <c r="FC60"/>
  <c r="FB60"/>
  <c r="FA60"/>
  <c r="EZ60"/>
  <c r="EY60"/>
  <c r="EO60"/>
  <c r="EN60"/>
  <c r="EM60"/>
  <c r="EL60"/>
  <c r="EK60"/>
  <c r="EJ60"/>
  <c r="DZ60"/>
  <c r="DY60"/>
  <c r="DX60"/>
  <c r="DW60"/>
  <c r="DV60"/>
  <c r="DU60"/>
  <c r="DK60"/>
  <c r="DJ60"/>
  <c r="DI60"/>
  <c r="DH60"/>
  <c r="DG60"/>
  <c r="DF60"/>
  <c r="CV60"/>
  <c r="CU60"/>
  <c r="CT60"/>
  <c r="CS60"/>
  <c r="CR60"/>
  <c r="CQ60"/>
  <c r="CG60"/>
  <c r="CF60"/>
  <c r="CE60"/>
  <c r="CD60"/>
  <c r="CC60"/>
  <c r="CB60"/>
  <c r="BR60"/>
  <c r="BQ60"/>
  <c r="BP60"/>
  <c r="BO60"/>
  <c r="BN60"/>
  <c r="BM60"/>
  <c r="BC60"/>
  <c r="BB60"/>
  <c r="BA60"/>
  <c r="AZ60"/>
  <c r="AY60"/>
  <c r="AX60"/>
  <c r="AN60"/>
  <c r="AM60"/>
  <c r="AL60"/>
  <c r="AK60"/>
  <c r="AJ60"/>
  <c r="AI60"/>
  <c r="Y60"/>
  <c r="X60"/>
  <c r="W60"/>
  <c r="V60"/>
  <c r="U60"/>
  <c r="T60"/>
  <c r="J60"/>
  <c r="I60"/>
  <c r="H60"/>
  <c r="G60"/>
  <c r="F60"/>
  <c r="E60"/>
  <c r="D60"/>
  <c r="FS59"/>
  <c r="FR59"/>
  <c r="FQ59"/>
  <c r="FP59"/>
  <c r="FO59"/>
  <c r="FN59"/>
  <c r="FD59"/>
  <c r="FC59"/>
  <c r="FB59"/>
  <c r="FA59"/>
  <c r="EZ59"/>
  <c r="EY59"/>
  <c r="EO59"/>
  <c r="EN59"/>
  <c r="EM59"/>
  <c r="EL59"/>
  <c r="EK59"/>
  <c r="EJ59"/>
  <c r="DZ59"/>
  <c r="DY59"/>
  <c r="DX59"/>
  <c r="DW59"/>
  <c r="DV59"/>
  <c r="DU59"/>
  <c r="DK59"/>
  <c r="DJ59"/>
  <c r="DI59"/>
  <c r="DH59"/>
  <c r="DG59"/>
  <c r="DF59"/>
  <c r="CV59"/>
  <c r="CU59"/>
  <c r="CT59"/>
  <c r="CS59"/>
  <c r="CR59"/>
  <c r="CQ59"/>
  <c r="CG59"/>
  <c r="CF59"/>
  <c r="CE59"/>
  <c r="CD59"/>
  <c r="CC59"/>
  <c r="CB59"/>
  <c r="BR59"/>
  <c r="BQ59"/>
  <c r="BP59"/>
  <c r="BO59"/>
  <c r="BN59"/>
  <c r="BM59"/>
  <c r="BC59"/>
  <c r="BB59"/>
  <c r="BA59"/>
  <c r="AZ59"/>
  <c r="AY59"/>
  <c r="AX59"/>
  <c r="AN59"/>
  <c r="AM59"/>
  <c r="AL59"/>
  <c r="AK59"/>
  <c r="AJ59"/>
  <c r="AI59"/>
  <c r="Y59"/>
  <c r="X59"/>
  <c r="W59"/>
  <c r="V59"/>
  <c r="U59"/>
  <c r="T59"/>
  <c r="J59"/>
  <c r="I59"/>
  <c r="H59"/>
  <c r="G59"/>
  <c r="F59"/>
  <c r="E59"/>
  <c r="D59"/>
  <c r="FS58"/>
  <c r="FR58"/>
  <c r="FQ58"/>
  <c r="FP58"/>
  <c r="FO58"/>
  <c r="FN58"/>
  <c r="FD58"/>
  <c r="FC58"/>
  <c r="FB58"/>
  <c r="FA58"/>
  <c r="EZ58"/>
  <c r="EY58"/>
  <c r="EO58"/>
  <c r="EN58"/>
  <c r="EM58"/>
  <c r="EL58"/>
  <c r="EK58"/>
  <c r="EJ58"/>
  <c r="DZ58"/>
  <c r="DY58"/>
  <c r="DX58"/>
  <c r="DW58"/>
  <c r="DV58"/>
  <c r="DU58"/>
  <c r="DK58"/>
  <c r="DJ58"/>
  <c r="DI58"/>
  <c r="DH58"/>
  <c r="DG58"/>
  <c r="DF58"/>
  <c r="CV58"/>
  <c r="CU58"/>
  <c r="CT58"/>
  <c r="CS58"/>
  <c r="CR58"/>
  <c r="CQ58"/>
  <c r="CG58"/>
  <c r="CF58"/>
  <c r="CE58"/>
  <c r="CD58"/>
  <c r="CC58"/>
  <c r="CB58"/>
  <c r="BR58"/>
  <c r="BQ58"/>
  <c r="BP58"/>
  <c r="BO58"/>
  <c r="BN58"/>
  <c r="BM58"/>
  <c r="BC58"/>
  <c r="BB58"/>
  <c r="BA58"/>
  <c r="AZ58"/>
  <c r="AY58"/>
  <c r="AX58"/>
  <c r="AN58"/>
  <c r="AM58"/>
  <c r="AL58"/>
  <c r="AK58"/>
  <c r="AJ58"/>
  <c r="AI58"/>
  <c r="Y58"/>
  <c r="X58"/>
  <c r="W58"/>
  <c r="V58"/>
  <c r="U58"/>
  <c r="T58"/>
  <c r="J58"/>
  <c r="I58"/>
  <c r="H58"/>
  <c r="G58"/>
  <c r="F58"/>
  <c r="E58"/>
  <c r="D58"/>
  <c r="FS57"/>
  <c r="FR57"/>
  <c r="FQ57"/>
  <c r="FP57"/>
  <c r="FO57"/>
  <c r="FN57"/>
  <c r="FD57"/>
  <c r="FC57"/>
  <c r="FB57"/>
  <c r="FA57"/>
  <c r="EZ57"/>
  <c r="EY57"/>
  <c r="EO57"/>
  <c r="EN57"/>
  <c r="EM57"/>
  <c r="EL57"/>
  <c r="EK57"/>
  <c r="EJ57"/>
  <c r="DZ57"/>
  <c r="DY57"/>
  <c r="DX57"/>
  <c r="DW57"/>
  <c r="DV57"/>
  <c r="DU57"/>
  <c r="DK57"/>
  <c r="DJ57"/>
  <c r="DI57"/>
  <c r="DH57"/>
  <c r="DG57"/>
  <c r="DF57"/>
  <c r="CV57"/>
  <c r="CU57"/>
  <c r="CT57"/>
  <c r="CS57"/>
  <c r="CR57"/>
  <c r="CQ57"/>
  <c r="CG57"/>
  <c r="CF57"/>
  <c r="CE57"/>
  <c r="CD57"/>
  <c r="CC57"/>
  <c r="CB57"/>
  <c r="BR57"/>
  <c r="BQ57"/>
  <c r="BP57"/>
  <c r="BO57"/>
  <c r="BN57"/>
  <c r="BM57"/>
  <c r="BC57"/>
  <c r="BB57"/>
  <c r="BA57"/>
  <c r="AZ57"/>
  <c r="AY57"/>
  <c r="AX57"/>
  <c r="AN57"/>
  <c r="AM57"/>
  <c r="AL57"/>
  <c r="AK57"/>
  <c r="AJ57"/>
  <c r="AI57"/>
  <c r="Y57"/>
  <c r="X57"/>
  <c r="W57"/>
  <c r="V57"/>
  <c r="U57"/>
  <c r="T57"/>
  <c r="J57"/>
  <c r="I57"/>
  <c r="H57"/>
  <c r="G57"/>
  <c r="F57"/>
  <c r="E57"/>
  <c r="D57"/>
  <c r="FS56"/>
  <c r="FR56"/>
  <c r="FQ56"/>
  <c r="FP56"/>
  <c r="FO56"/>
  <c r="FN56"/>
  <c r="FD56"/>
  <c r="FC56"/>
  <c r="FB56"/>
  <c r="FA56"/>
  <c r="EZ56"/>
  <c r="EY56"/>
  <c r="EO56"/>
  <c r="EN56"/>
  <c r="EM56"/>
  <c r="EL56"/>
  <c r="EK56"/>
  <c r="EJ56"/>
  <c r="DZ56"/>
  <c r="DY56"/>
  <c r="DX56"/>
  <c r="DW56"/>
  <c r="DV56"/>
  <c r="DU56"/>
  <c r="DK56"/>
  <c r="DJ56"/>
  <c r="DI56"/>
  <c r="DH56"/>
  <c r="DG56"/>
  <c r="DF56"/>
  <c r="CV56"/>
  <c r="CU56"/>
  <c r="CT56"/>
  <c r="CS56"/>
  <c r="CR56"/>
  <c r="CQ56"/>
  <c r="CG56"/>
  <c r="CF56"/>
  <c r="CE56"/>
  <c r="CD56"/>
  <c r="CC56"/>
  <c r="CB56"/>
  <c r="BR56"/>
  <c r="BQ56"/>
  <c r="BP56"/>
  <c r="BO56"/>
  <c r="BN56"/>
  <c r="BM56"/>
  <c r="BC56"/>
  <c r="BB56"/>
  <c r="BA56"/>
  <c r="AZ56"/>
  <c r="AY56"/>
  <c r="AX56"/>
  <c r="AN56"/>
  <c r="AM56"/>
  <c r="AL56"/>
  <c r="AK56"/>
  <c r="AJ56"/>
  <c r="AI56"/>
  <c r="Y56"/>
  <c r="X56"/>
  <c r="W56"/>
  <c r="V56"/>
  <c r="U56"/>
  <c r="T56"/>
  <c r="J56"/>
  <c r="I56"/>
  <c r="H56"/>
  <c r="G56"/>
  <c r="F56"/>
  <c r="E56"/>
  <c r="D56"/>
  <c r="FS55"/>
  <c r="FR55"/>
  <c r="FQ55"/>
  <c r="FP55"/>
  <c r="FO55"/>
  <c r="FN55"/>
  <c r="FD55"/>
  <c r="FC55"/>
  <c r="FB55"/>
  <c r="FA55"/>
  <c r="EZ55"/>
  <c r="EY55"/>
  <c r="EO55"/>
  <c r="EN55"/>
  <c r="EM55"/>
  <c r="EL55"/>
  <c r="EK55"/>
  <c r="EJ55"/>
  <c r="DZ55"/>
  <c r="DY55"/>
  <c r="DX55"/>
  <c r="DW55"/>
  <c r="DV55"/>
  <c r="DU55"/>
  <c r="DK55"/>
  <c r="DJ55"/>
  <c r="DI55"/>
  <c r="DH55"/>
  <c r="DG55"/>
  <c r="DF55"/>
  <c r="CV55"/>
  <c r="CU55"/>
  <c r="CT55"/>
  <c r="CS55"/>
  <c r="CR55"/>
  <c r="CQ55"/>
  <c r="CG55"/>
  <c r="CF55"/>
  <c r="CE55"/>
  <c r="CD55"/>
  <c r="CC55"/>
  <c r="CB55"/>
  <c r="BR55"/>
  <c r="BQ55"/>
  <c r="BP55"/>
  <c r="BO55"/>
  <c r="BN55"/>
  <c r="BM55"/>
  <c r="BC55"/>
  <c r="BB55"/>
  <c r="BA55"/>
  <c r="AZ55"/>
  <c r="AY55"/>
  <c r="AX55"/>
  <c r="AN55"/>
  <c r="AM55"/>
  <c r="AL55"/>
  <c r="AK55"/>
  <c r="AJ55"/>
  <c r="AI55"/>
  <c r="Y55"/>
  <c r="X55"/>
  <c r="W55"/>
  <c r="V55"/>
  <c r="U55"/>
  <c r="T55"/>
  <c r="J55"/>
  <c r="I55"/>
  <c r="H55"/>
  <c r="G55"/>
  <c r="F55"/>
  <c r="E55"/>
  <c r="D55"/>
  <c r="FS54"/>
  <c r="FR54"/>
  <c r="FQ54"/>
  <c r="FP54"/>
  <c r="FO54"/>
  <c r="FN54"/>
  <c r="FD54"/>
  <c r="FC54"/>
  <c r="FB54"/>
  <c r="FA54"/>
  <c r="EZ54"/>
  <c r="EY54"/>
  <c r="EO54"/>
  <c r="EN54"/>
  <c r="EM54"/>
  <c r="EL54"/>
  <c r="EK54"/>
  <c r="EJ54"/>
  <c r="DZ54"/>
  <c r="DY54"/>
  <c r="DX54"/>
  <c r="DW54"/>
  <c r="DV54"/>
  <c r="DU54"/>
  <c r="DK54"/>
  <c r="DJ54"/>
  <c r="DI54"/>
  <c r="DH54"/>
  <c r="DG54"/>
  <c r="DF54"/>
  <c r="CV54"/>
  <c r="CU54"/>
  <c r="CT54"/>
  <c r="CS54"/>
  <c r="CR54"/>
  <c r="CQ54"/>
  <c r="CG54"/>
  <c r="CF54"/>
  <c r="CE54"/>
  <c r="CD54"/>
  <c r="CC54"/>
  <c r="CB54"/>
  <c r="BR54"/>
  <c r="BQ54"/>
  <c r="BP54"/>
  <c r="BO54"/>
  <c r="BN54"/>
  <c r="BM54"/>
  <c r="BC54"/>
  <c r="BB54"/>
  <c r="BA54"/>
  <c r="AZ54"/>
  <c r="AY54"/>
  <c r="AX54"/>
  <c r="AN54"/>
  <c r="AM54"/>
  <c r="AL54"/>
  <c r="AK54"/>
  <c r="AJ54"/>
  <c r="AI54"/>
  <c r="Y54"/>
  <c r="X54"/>
  <c r="W54"/>
  <c r="V54"/>
  <c r="U54"/>
  <c r="T54"/>
  <c r="J54"/>
  <c r="I54"/>
  <c r="H54"/>
  <c r="G54"/>
  <c r="F54"/>
  <c r="E54"/>
  <c r="D54"/>
  <c r="FS53"/>
  <c r="FR53"/>
  <c r="FQ53"/>
  <c r="FP53"/>
  <c r="FO53"/>
  <c r="FN53"/>
  <c r="FD53"/>
  <c r="FC53"/>
  <c r="FB53"/>
  <c r="FA53"/>
  <c r="EZ53"/>
  <c r="EY53"/>
  <c r="EO53"/>
  <c r="EN53"/>
  <c r="EM53"/>
  <c r="EL53"/>
  <c r="EK53"/>
  <c r="EJ53"/>
  <c r="DZ53"/>
  <c r="DY53"/>
  <c r="DX53"/>
  <c r="DW53"/>
  <c r="DV53"/>
  <c r="DU53"/>
  <c r="DK53"/>
  <c r="DJ53"/>
  <c r="DI53"/>
  <c r="DH53"/>
  <c r="DG53"/>
  <c r="DF53"/>
  <c r="CV53"/>
  <c r="CU53"/>
  <c r="CT53"/>
  <c r="CS53"/>
  <c r="CR53"/>
  <c r="CQ53"/>
  <c r="CG53"/>
  <c r="CF53"/>
  <c r="CE53"/>
  <c r="CD53"/>
  <c r="CC53"/>
  <c r="CB53"/>
  <c r="BR53"/>
  <c r="BQ53"/>
  <c r="BP53"/>
  <c r="BO53"/>
  <c r="BN53"/>
  <c r="BM53"/>
  <c r="BC53"/>
  <c r="BB53"/>
  <c r="BA53"/>
  <c r="AZ53"/>
  <c r="AY53"/>
  <c r="AX53"/>
  <c r="AN53"/>
  <c r="AM53"/>
  <c r="AL53"/>
  <c r="AK53"/>
  <c r="AJ53"/>
  <c r="AI53"/>
  <c r="Y53"/>
  <c r="X53"/>
  <c r="W53"/>
  <c r="V53"/>
  <c r="U53"/>
  <c r="T53"/>
  <c r="J53"/>
  <c r="I53"/>
  <c r="H53"/>
  <c r="G53"/>
  <c r="F53"/>
  <c r="E53"/>
  <c r="D53"/>
  <c r="FS52"/>
  <c r="FR52"/>
  <c r="FQ52"/>
  <c r="FP52"/>
  <c r="FO52"/>
  <c r="FN52"/>
  <c r="FD52"/>
  <c r="FC52"/>
  <c r="FB52"/>
  <c r="FA52"/>
  <c r="EZ52"/>
  <c r="EY52"/>
  <c r="EO52"/>
  <c r="EN52"/>
  <c r="EM52"/>
  <c r="EL52"/>
  <c r="EK52"/>
  <c r="EJ52"/>
  <c r="DZ52"/>
  <c r="DY52"/>
  <c r="DX52"/>
  <c r="DW52"/>
  <c r="DV52"/>
  <c r="DU52"/>
  <c r="DK52"/>
  <c r="DJ52"/>
  <c r="DI52"/>
  <c r="DH52"/>
  <c r="DG52"/>
  <c r="DF52"/>
  <c r="CV52"/>
  <c r="CU52"/>
  <c r="CT52"/>
  <c r="CS52"/>
  <c r="CR52"/>
  <c r="CQ52"/>
  <c r="CG52"/>
  <c r="CF52"/>
  <c r="CE52"/>
  <c r="CD52"/>
  <c r="CC52"/>
  <c r="CB52"/>
  <c r="BR52"/>
  <c r="BQ52"/>
  <c r="BP52"/>
  <c r="BO52"/>
  <c r="BN52"/>
  <c r="BM52"/>
  <c r="BC52"/>
  <c r="BB52"/>
  <c r="BA52"/>
  <c r="AZ52"/>
  <c r="AY52"/>
  <c r="AX52"/>
  <c r="AN52"/>
  <c r="AM52"/>
  <c r="AL52"/>
  <c r="AK52"/>
  <c r="AJ52"/>
  <c r="AI52"/>
  <c r="Y52"/>
  <c r="X52"/>
  <c r="W52"/>
  <c r="V52"/>
  <c r="U52"/>
  <c r="T52"/>
  <c r="J52"/>
  <c r="I52"/>
  <c r="H52"/>
  <c r="G52"/>
  <c r="F52"/>
  <c r="E52"/>
  <c r="D52"/>
  <c r="FS51"/>
  <c r="FR51"/>
  <c r="FQ51"/>
  <c r="FP51"/>
  <c r="FO51"/>
  <c r="FN51"/>
  <c r="FD51"/>
  <c r="FC51"/>
  <c r="FB51"/>
  <c r="FA51"/>
  <c r="EZ51"/>
  <c r="EY51"/>
  <c r="EO51"/>
  <c r="EN51"/>
  <c r="EM51"/>
  <c r="EL51"/>
  <c r="EK51"/>
  <c r="EJ51"/>
  <c r="DZ51"/>
  <c r="DY51"/>
  <c r="DX51"/>
  <c r="DW51"/>
  <c r="DV51"/>
  <c r="DU51"/>
  <c r="DK51"/>
  <c r="DJ51"/>
  <c r="DI51"/>
  <c r="DH51"/>
  <c r="DG51"/>
  <c r="DF51"/>
  <c r="CV51"/>
  <c r="CU51"/>
  <c r="CT51"/>
  <c r="CS51"/>
  <c r="CR51"/>
  <c r="CQ51"/>
  <c r="CG51"/>
  <c r="CF51"/>
  <c r="CE51"/>
  <c r="CD51"/>
  <c r="CC51"/>
  <c r="CB51"/>
  <c r="BR51"/>
  <c r="BQ51"/>
  <c r="BP51"/>
  <c r="BO51"/>
  <c r="BN51"/>
  <c r="BM51"/>
  <c r="BC51"/>
  <c r="BB51"/>
  <c r="BA51"/>
  <c r="AZ51"/>
  <c r="AY51"/>
  <c r="AX51"/>
  <c r="AN51"/>
  <c r="AM51"/>
  <c r="AL51"/>
  <c r="AK51"/>
  <c r="AJ51"/>
  <c r="AI51"/>
  <c r="Y51"/>
  <c r="X51"/>
  <c r="W51"/>
  <c r="V51"/>
  <c r="U51"/>
  <c r="T51"/>
  <c r="J51"/>
  <c r="I51"/>
  <c r="H51"/>
  <c r="G51"/>
  <c r="F51"/>
  <c r="E51"/>
  <c r="D51"/>
  <c r="FS50"/>
  <c r="FR50"/>
  <c r="FQ50"/>
  <c r="FP50"/>
  <c r="FO50"/>
  <c r="FN50"/>
  <c r="FD50"/>
  <c r="FC50"/>
  <c r="FB50"/>
  <c r="FA50"/>
  <c r="EZ50"/>
  <c r="EY50"/>
  <c r="EO50"/>
  <c r="EN50"/>
  <c r="EM50"/>
  <c r="EL50"/>
  <c r="EK50"/>
  <c r="EJ50"/>
  <c r="DZ50"/>
  <c r="DY50"/>
  <c r="DX50"/>
  <c r="DW50"/>
  <c r="DV50"/>
  <c r="DU50"/>
  <c r="DK50"/>
  <c r="DJ50"/>
  <c r="DI50"/>
  <c r="DH50"/>
  <c r="DG50"/>
  <c r="DF50"/>
  <c r="CV50"/>
  <c r="CU50"/>
  <c r="CT50"/>
  <c r="CS50"/>
  <c r="CR50"/>
  <c r="CQ50"/>
  <c r="CG50"/>
  <c r="CF50"/>
  <c r="CE50"/>
  <c r="CD50"/>
  <c r="CC50"/>
  <c r="CB50"/>
  <c r="BR50"/>
  <c r="BQ50"/>
  <c r="BP50"/>
  <c r="BO50"/>
  <c r="BN50"/>
  <c r="BM50"/>
  <c r="BC50"/>
  <c r="BB50"/>
  <c r="BA50"/>
  <c r="AZ50"/>
  <c r="AY50"/>
  <c r="AX50"/>
  <c r="AN50"/>
  <c r="AM50"/>
  <c r="AL50"/>
  <c r="AK50"/>
  <c r="AJ50"/>
  <c r="AI50"/>
  <c r="Y50"/>
  <c r="X50"/>
  <c r="W50"/>
  <c r="V50"/>
  <c r="U50"/>
  <c r="T50"/>
  <c r="J50"/>
  <c r="I50"/>
  <c r="H50"/>
  <c r="G50"/>
  <c r="F50"/>
  <c r="E50"/>
  <c r="D50"/>
  <c r="FS49"/>
  <c r="FR49"/>
  <c r="FQ49"/>
  <c r="FP49"/>
  <c r="FO49"/>
  <c r="FN49"/>
  <c r="FD49"/>
  <c r="FC49"/>
  <c r="FB49"/>
  <c r="FA49"/>
  <c r="EZ49"/>
  <c r="EY49"/>
  <c r="EO49"/>
  <c r="EN49"/>
  <c r="EM49"/>
  <c r="EL49"/>
  <c r="EK49"/>
  <c r="EJ49"/>
  <c r="DZ49"/>
  <c r="DY49"/>
  <c r="DX49"/>
  <c r="DW49"/>
  <c r="DV49"/>
  <c r="DU49"/>
  <c r="DK49"/>
  <c r="DJ49"/>
  <c r="DI49"/>
  <c r="DH49"/>
  <c r="DG49"/>
  <c r="DF49"/>
  <c r="CV49"/>
  <c r="CU49"/>
  <c r="CT49"/>
  <c r="CS49"/>
  <c r="CR49"/>
  <c r="CQ49"/>
  <c r="CG49"/>
  <c r="CF49"/>
  <c r="CE49"/>
  <c r="CD49"/>
  <c r="CC49"/>
  <c r="CB49"/>
  <c r="BR49"/>
  <c r="BQ49"/>
  <c r="BP49"/>
  <c r="BO49"/>
  <c r="BN49"/>
  <c r="BM49"/>
  <c r="BC49"/>
  <c r="BB49"/>
  <c r="BA49"/>
  <c r="AZ49"/>
  <c r="AY49"/>
  <c r="AX49"/>
  <c r="AN49"/>
  <c r="AM49"/>
  <c r="AL49"/>
  <c r="AK49"/>
  <c r="AJ49"/>
  <c r="AI49"/>
  <c r="Y49"/>
  <c r="X49"/>
  <c r="W49"/>
  <c r="V49"/>
  <c r="U49"/>
  <c r="T49"/>
  <c r="J49"/>
  <c r="I49"/>
  <c r="H49"/>
  <c r="G49"/>
  <c r="F49"/>
  <c r="E49"/>
  <c r="D49"/>
  <c r="FS48"/>
  <c r="FR48"/>
  <c r="FQ48"/>
  <c r="FP48"/>
  <c r="FO48"/>
  <c r="FN48"/>
  <c r="FD48"/>
  <c r="FC48"/>
  <c r="FB48"/>
  <c r="FA48"/>
  <c r="EZ48"/>
  <c r="EY48"/>
  <c r="EO48"/>
  <c r="EN48"/>
  <c r="EM48"/>
  <c r="EL48"/>
  <c r="EK48"/>
  <c r="EJ48"/>
  <c r="DZ48"/>
  <c r="DY48"/>
  <c r="DX48"/>
  <c r="DW48"/>
  <c r="DV48"/>
  <c r="DU48"/>
  <c r="DK48"/>
  <c r="DJ48"/>
  <c r="DI48"/>
  <c r="DH48"/>
  <c r="DG48"/>
  <c r="DF48"/>
  <c r="CV48"/>
  <c r="CU48"/>
  <c r="CT48"/>
  <c r="CS48"/>
  <c r="CR48"/>
  <c r="CQ48"/>
  <c r="CG48"/>
  <c r="CF48"/>
  <c r="CE48"/>
  <c r="CD48"/>
  <c r="CC48"/>
  <c r="CB48"/>
  <c r="BR48"/>
  <c r="BQ48"/>
  <c r="BP48"/>
  <c r="BO48"/>
  <c r="BN48"/>
  <c r="BM48"/>
  <c r="BC48"/>
  <c r="BB48"/>
  <c r="BA48"/>
  <c r="AZ48"/>
  <c r="AY48"/>
  <c r="AX48"/>
  <c r="AN48"/>
  <c r="AM48"/>
  <c r="AL48"/>
  <c r="AK48"/>
  <c r="AJ48"/>
  <c r="AI48"/>
  <c r="Y48"/>
  <c r="X48"/>
  <c r="W48"/>
  <c r="V48"/>
  <c r="U48"/>
  <c r="T48"/>
  <c r="J48"/>
  <c r="I48"/>
  <c r="H48"/>
  <c r="G48"/>
  <c r="F48"/>
  <c r="E48"/>
  <c r="D48"/>
  <c r="FS47"/>
  <c r="FR47"/>
  <c r="FQ47"/>
  <c r="FP47"/>
  <c r="FO47"/>
  <c r="FN47"/>
  <c r="FD47"/>
  <c r="FC47"/>
  <c r="FB47"/>
  <c r="FA47"/>
  <c r="EZ47"/>
  <c r="EY47"/>
  <c r="EO47"/>
  <c r="EN47"/>
  <c r="EM47"/>
  <c r="EL47"/>
  <c r="EK47"/>
  <c r="EJ47"/>
  <c r="DZ47"/>
  <c r="DY47"/>
  <c r="DX47"/>
  <c r="DW47"/>
  <c r="DV47"/>
  <c r="DU47"/>
  <c r="DK47"/>
  <c r="DJ47"/>
  <c r="DI47"/>
  <c r="DH47"/>
  <c r="DG47"/>
  <c r="DF47"/>
  <c r="CV47"/>
  <c r="CU47"/>
  <c r="CT47"/>
  <c r="CS47"/>
  <c r="CR47"/>
  <c r="CQ47"/>
  <c r="CG47"/>
  <c r="CF47"/>
  <c r="CE47"/>
  <c r="CD47"/>
  <c r="CC47"/>
  <c r="CB47"/>
  <c r="BR47"/>
  <c r="BQ47"/>
  <c r="BP47"/>
  <c r="BO47"/>
  <c r="BN47"/>
  <c r="BM47"/>
  <c r="BC47"/>
  <c r="BB47"/>
  <c r="BA47"/>
  <c r="AZ47"/>
  <c r="AY47"/>
  <c r="AX47"/>
  <c r="AN47"/>
  <c r="AM47"/>
  <c r="AL47"/>
  <c r="AK47"/>
  <c r="AJ47"/>
  <c r="AI47"/>
  <c r="Y47"/>
  <c r="X47"/>
  <c r="W47"/>
  <c r="V47"/>
  <c r="U47"/>
  <c r="T47"/>
  <c r="J47"/>
  <c r="I47"/>
  <c r="H47"/>
  <c r="G47"/>
  <c r="F47"/>
  <c r="E47"/>
  <c r="D47"/>
  <c r="FS46"/>
  <c r="FR46"/>
  <c r="FQ46"/>
  <c r="FP46"/>
  <c r="FO46"/>
  <c r="FN46"/>
  <c r="FD46"/>
  <c r="FC46"/>
  <c r="FB46"/>
  <c r="FA46"/>
  <c r="EZ46"/>
  <c r="EY46"/>
  <c r="EO46"/>
  <c r="EN46"/>
  <c r="EM46"/>
  <c r="EL46"/>
  <c r="EK46"/>
  <c r="EJ46"/>
  <c r="DZ46"/>
  <c r="DY46"/>
  <c r="DX46"/>
  <c r="DW46"/>
  <c r="DV46"/>
  <c r="DU46"/>
  <c r="DK46"/>
  <c r="DJ46"/>
  <c r="DI46"/>
  <c r="DH46"/>
  <c r="DG46"/>
  <c r="DF46"/>
  <c r="CV46"/>
  <c r="CU46"/>
  <c r="CT46"/>
  <c r="CS46"/>
  <c r="CR46"/>
  <c r="CQ46"/>
  <c r="CG46"/>
  <c r="CF46"/>
  <c r="CE46"/>
  <c r="CD46"/>
  <c r="CC46"/>
  <c r="CB46"/>
  <c r="BR46"/>
  <c r="BQ46"/>
  <c r="BP46"/>
  <c r="BO46"/>
  <c r="BN46"/>
  <c r="BM46"/>
  <c r="BC46"/>
  <c r="BB46"/>
  <c r="BA46"/>
  <c r="AZ46"/>
  <c r="AY46"/>
  <c r="AX46"/>
  <c r="AN46"/>
  <c r="AM46"/>
  <c r="AL46"/>
  <c r="AK46"/>
  <c r="AJ46"/>
  <c r="AI46"/>
  <c r="Y46"/>
  <c r="X46"/>
  <c r="W46"/>
  <c r="V46"/>
  <c r="U46"/>
  <c r="T46"/>
  <c r="J46"/>
  <c r="I46"/>
  <c r="H46"/>
  <c r="G46"/>
  <c r="F46"/>
  <c r="E46"/>
  <c r="D46"/>
  <c r="FS45"/>
  <c r="FR45"/>
  <c r="FQ45"/>
  <c r="FP45"/>
  <c r="FO45"/>
  <c r="FN45"/>
  <c r="FD45"/>
  <c r="FC45"/>
  <c r="FB45"/>
  <c r="FA45"/>
  <c r="EZ45"/>
  <c r="EY45"/>
  <c r="EO45"/>
  <c r="EN45"/>
  <c r="EM45"/>
  <c r="EL45"/>
  <c r="EK45"/>
  <c r="EJ45"/>
  <c r="DZ45"/>
  <c r="DY45"/>
  <c r="DX45"/>
  <c r="DW45"/>
  <c r="DV45"/>
  <c r="DU45"/>
  <c r="DK45"/>
  <c r="DJ45"/>
  <c r="DI45"/>
  <c r="DH45"/>
  <c r="DG45"/>
  <c r="DF45"/>
  <c r="CV45"/>
  <c r="CU45"/>
  <c r="CT45"/>
  <c r="CS45"/>
  <c r="CR45"/>
  <c r="CQ45"/>
  <c r="CG45"/>
  <c r="CF45"/>
  <c r="CE45"/>
  <c r="CD45"/>
  <c r="CC45"/>
  <c r="CB45"/>
  <c r="BR45"/>
  <c r="BQ45"/>
  <c r="BP45"/>
  <c r="BO45"/>
  <c r="BN45"/>
  <c r="BM45"/>
  <c r="BC45"/>
  <c r="BB45"/>
  <c r="BA45"/>
  <c r="AZ45"/>
  <c r="AY45"/>
  <c r="AX45"/>
  <c r="AN45"/>
  <c r="AM45"/>
  <c r="AL45"/>
  <c r="AK45"/>
  <c r="AJ45"/>
  <c r="AI45"/>
  <c r="Y45"/>
  <c r="X45"/>
  <c r="W45"/>
  <c r="V45"/>
  <c r="U45"/>
  <c r="T45"/>
  <c r="J45"/>
  <c r="I45"/>
  <c r="H45"/>
  <c r="G45"/>
  <c r="F45"/>
  <c r="E45"/>
  <c r="D45"/>
  <c r="FS44"/>
  <c r="FR44"/>
  <c r="FQ44"/>
  <c r="FP44"/>
  <c r="FO44"/>
  <c r="FN44"/>
  <c r="FD44"/>
  <c r="FC44"/>
  <c r="FB44"/>
  <c r="FA44"/>
  <c r="EZ44"/>
  <c r="EY44"/>
  <c r="EO44"/>
  <c r="EN44"/>
  <c r="EM44"/>
  <c r="EL44"/>
  <c r="EK44"/>
  <c r="EJ44"/>
  <c r="DZ44"/>
  <c r="DY44"/>
  <c r="DX44"/>
  <c r="DW44"/>
  <c r="DV44"/>
  <c r="DU44"/>
  <c r="DK44"/>
  <c r="DJ44"/>
  <c r="DI44"/>
  <c r="DH44"/>
  <c r="DG44"/>
  <c r="DF44"/>
  <c r="CV44"/>
  <c r="CU44"/>
  <c r="CT44"/>
  <c r="CS44"/>
  <c r="CR44"/>
  <c r="CQ44"/>
  <c r="CG44"/>
  <c r="CF44"/>
  <c r="CE44"/>
  <c r="CD44"/>
  <c r="CC44"/>
  <c r="CB44"/>
  <c r="BR44"/>
  <c r="BQ44"/>
  <c r="BP44"/>
  <c r="BO44"/>
  <c r="BN44"/>
  <c r="BM44"/>
  <c r="BC44"/>
  <c r="BB44"/>
  <c r="BA44"/>
  <c r="AZ44"/>
  <c r="AY44"/>
  <c r="AX44"/>
  <c r="AN44"/>
  <c r="AM44"/>
  <c r="AL44"/>
  <c r="AK44"/>
  <c r="AJ44"/>
  <c r="AI44"/>
  <c r="Y44"/>
  <c r="X44"/>
  <c r="W44"/>
  <c r="V44"/>
  <c r="U44"/>
  <c r="T44"/>
  <c r="J44"/>
  <c r="I44"/>
  <c r="H44"/>
  <c r="G44"/>
  <c r="F44"/>
  <c r="E44"/>
  <c r="D44"/>
  <c r="FS43"/>
  <c r="FR43"/>
  <c r="FQ43"/>
  <c r="FP43"/>
  <c r="FO43"/>
  <c r="FN43"/>
  <c r="FD43"/>
  <c r="FC43"/>
  <c r="FB43"/>
  <c r="FA43"/>
  <c r="EZ43"/>
  <c r="EY43"/>
  <c r="EO43"/>
  <c r="EN43"/>
  <c r="EM43"/>
  <c r="EL43"/>
  <c r="EK43"/>
  <c r="EJ43"/>
  <c r="DZ43"/>
  <c r="DY43"/>
  <c r="DX43"/>
  <c r="DW43"/>
  <c r="DV43"/>
  <c r="DU43"/>
  <c r="DK43"/>
  <c r="DJ43"/>
  <c r="DI43"/>
  <c r="DH43"/>
  <c r="DG43"/>
  <c r="DF43"/>
  <c r="CV43"/>
  <c r="CU43"/>
  <c r="CT43"/>
  <c r="CS43"/>
  <c r="CR43"/>
  <c r="CQ43"/>
  <c r="CG43"/>
  <c r="CF43"/>
  <c r="CE43"/>
  <c r="CD43"/>
  <c r="CC43"/>
  <c r="CB43"/>
  <c r="BR43"/>
  <c r="BQ43"/>
  <c r="BP43"/>
  <c r="BO43"/>
  <c r="BN43"/>
  <c r="BM43"/>
  <c r="BC43"/>
  <c r="BB43"/>
  <c r="BA43"/>
  <c r="AZ43"/>
  <c r="AY43"/>
  <c r="AX43"/>
  <c r="AN43"/>
  <c r="AM43"/>
  <c r="AL43"/>
  <c r="AK43"/>
  <c r="AJ43"/>
  <c r="AI43"/>
  <c r="Y43"/>
  <c r="X43"/>
  <c r="W43"/>
  <c r="V43"/>
  <c r="U43"/>
  <c r="T43"/>
  <c r="J43"/>
  <c r="I43"/>
  <c r="H43"/>
  <c r="G43"/>
  <c r="F43"/>
  <c r="E43"/>
  <c r="D43"/>
  <c r="FS42"/>
  <c r="FR42"/>
  <c r="FQ42"/>
  <c r="FP42"/>
  <c r="FO42"/>
  <c r="FN42"/>
  <c r="FD42"/>
  <c r="FC42"/>
  <c r="FB42"/>
  <c r="FA42"/>
  <c r="EZ42"/>
  <c r="EY42"/>
  <c r="EO42"/>
  <c r="EN42"/>
  <c r="EM42"/>
  <c r="EL42"/>
  <c r="EK42"/>
  <c r="EJ42"/>
  <c r="DZ42"/>
  <c r="DY42"/>
  <c r="DX42"/>
  <c r="DW42"/>
  <c r="DV42"/>
  <c r="DU42"/>
  <c r="DK42"/>
  <c r="DJ42"/>
  <c r="DI42"/>
  <c r="DH42"/>
  <c r="DG42"/>
  <c r="DF42"/>
  <c r="CV42"/>
  <c r="CU42"/>
  <c r="CT42"/>
  <c r="CS42"/>
  <c r="CR42"/>
  <c r="CQ42"/>
  <c r="CG42"/>
  <c r="CF42"/>
  <c r="CE42"/>
  <c r="CD42"/>
  <c r="CC42"/>
  <c r="CB42"/>
  <c r="BR42"/>
  <c r="BQ42"/>
  <c r="BP42"/>
  <c r="BO42"/>
  <c r="BN42"/>
  <c r="BM42"/>
  <c r="BC42"/>
  <c r="BB42"/>
  <c r="BA42"/>
  <c r="AZ42"/>
  <c r="AY42"/>
  <c r="AX42"/>
  <c r="AN42"/>
  <c r="AM42"/>
  <c r="AL42"/>
  <c r="AK42"/>
  <c r="AJ42"/>
  <c r="AI42"/>
  <c r="Y42"/>
  <c r="X42"/>
  <c r="W42"/>
  <c r="V42"/>
  <c r="U42"/>
  <c r="T42"/>
  <c r="J42"/>
  <c r="I42"/>
  <c r="H42"/>
  <c r="G42"/>
  <c r="F42"/>
  <c r="E42"/>
  <c r="D42"/>
  <c r="FS41"/>
  <c r="FR41"/>
  <c r="FQ41"/>
  <c r="FP41"/>
  <c r="FO41"/>
  <c r="FN41"/>
  <c r="FD41"/>
  <c r="FC41"/>
  <c r="FB41"/>
  <c r="FA41"/>
  <c r="EZ41"/>
  <c r="EY41"/>
  <c r="EO41"/>
  <c r="EN41"/>
  <c r="EM41"/>
  <c r="EL41"/>
  <c r="EK41"/>
  <c r="EJ41"/>
  <c r="DZ41"/>
  <c r="DY41"/>
  <c r="DX41"/>
  <c r="DW41"/>
  <c r="DV41"/>
  <c r="DU41"/>
  <c r="DK41"/>
  <c r="DJ41"/>
  <c r="DI41"/>
  <c r="DH41"/>
  <c r="DG41"/>
  <c r="DF41"/>
  <c r="CV41"/>
  <c r="CU41"/>
  <c r="CT41"/>
  <c r="CS41"/>
  <c r="CR41"/>
  <c r="CQ41"/>
  <c r="CG41"/>
  <c r="CF41"/>
  <c r="CE41"/>
  <c r="CD41"/>
  <c r="CC41"/>
  <c r="CB41"/>
  <c r="BR41"/>
  <c r="BQ41"/>
  <c r="BP41"/>
  <c r="BO41"/>
  <c r="BN41"/>
  <c r="BM41"/>
  <c r="BC41"/>
  <c r="BB41"/>
  <c r="BA41"/>
  <c r="AZ41"/>
  <c r="AY41"/>
  <c r="AX41"/>
  <c r="AN41"/>
  <c r="AM41"/>
  <c r="AL41"/>
  <c r="AK41"/>
  <c r="AJ41"/>
  <c r="AI41"/>
  <c r="Y41"/>
  <c r="X41"/>
  <c r="W41"/>
  <c r="V41"/>
  <c r="U41"/>
  <c r="T41"/>
  <c r="J41"/>
  <c r="I41"/>
  <c r="H41"/>
  <c r="G41"/>
  <c r="F41"/>
  <c r="E41"/>
  <c r="D41"/>
  <c r="FS40"/>
  <c r="FR40"/>
  <c r="FQ40"/>
  <c r="FP40"/>
  <c r="FO40"/>
  <c r="FN40"/>
  <c r="FD40"/>
  <c r="FC40"/>
  <c r="FB40"/>
  <c r="FA40"/>
  <c r="EZ40"/>
  <c r="EY40"/>
  <c r="EO40"/>
  <c r="EN40"/>
  <c r="EM40"/>
  <c r="EL40"/>
  <c r="EK40"/>
  <c r="EJ40"/>
  <c r="DZ40"/>
  <c r="DY40"/>
  <c r="DX40"/>
  <c r="DW40"/>
  <c r="DV40"/>
  <c r="DU40"/>
  <c r="DK40"/>
  <c r="DJ40"/>
  <c r="DI40"/>
  <c r="DH40"/>
  <c r="DG40"/>
  <c r="DF40"/>
  <c r="CV40"/>
  <c r="CU40"/>
  <c r="CT40"/>
  <c r="CS40"/>
  <c r="CR40"/>
  <c r="CQ40"/>
  <c r="CG40"/>
  <c r="CF40"/>
  <c r="CE40"/>
  <c r="CD40"/>
  <c r="CC40"/>
  <c r="CB40"/>
  <c r="BR40"/>
  <c r="BQ40"/>
  <c r="BP40"/>
  <c r="BO40"/>
  <c r="BN40"/>
  <c r="BM40"/>
  <c r="BC40"/>
  <c r="BB40"/>
  <c r="BA40"/>
  <c r="AZ40"/>
  <c r="AY40"/>
  <c r="AX40"/>
  <c r="AN40"/>
  <c r="AM40"/>
  <c r="AL40"/>
  <c r="AK40"/>
  <c r="AJ40"/>
  <c r="AI40"/>
  <c r="Y40"/>
  <c r="X40"/>
  <c r="W40"/>
  <c r="V40"/>
  <c r="U40"/>
  <c r="T40"/>
  <c r="J40"/>
  <c r="I40"/>
  <c r="H40"/>
  <c r="G40"/>
  <c r="F40"/>
  <c r="E40"/>
  <c r="D40"/>
  <c r="FS39"/>
  <c r="FR39"/>
  <c r="FQ39"/>
  <c r="FP39"/>
  <c r="FO39"/>
  <c r="FN39"/>
  <c r="FD39"/>
  <c r="FC39"/>
  <c r="FB39"/>
  <c r="FA39"/>
  <c r="EZ39"/>
  <c r="EY39"/>
  <c r="EO39"/>
  <c r="EN39"/>
  <c r="EM39"/>
  <c r="EL39"/>
  <c r="EK39"/>
  <c r="EJ39"/>
  <c r="DZ39"/>
  <c r="DY39"/>
  <c r="DX39"/>
  <c r="DW39"/>
  <c r="DV39"/>
  <c r="DU39"/>
  <c r="DK39"/>
  <c r="DJ39"/>
  <c r="DI39"/>
  <c r="DH39"/>
  <c r="DG39"/>
  <c r="DF39"/>
  <c r="CV39"/>
  <c r="CU39"/>
  <c r="CT39"/>
  <c r="CS39"/>
  <c r="CR39"/>
  <c r="CQ39"/>
  <c r="CG39"/>
  <c r="CF39"/>
  <c r="CE39"/>
  <c r="CD39"/>
  <c r="CC39"/>
  <c r="CB39"/>
  <c r="BR39"/>
  <c r="BQ39"/>
  <c r="BP39"/>
  <c r="BO39"/>
  <c r="BN39"/>
  <c r="BM39"/>
  <c r="BC39"/>
  <c r="BB39"/>
  <c r="BA39"/>
  <c r="AZ39"/>
  <c r="AY39"/>
  <c r="AX39"/>
  <c r="AN39"/>
  <c r="AM39"/>
  <c r="AL39"/>
  <c r="AK39"/>
  <c r="AJ39"/>
  <c r="AI39"/>
  <c r="Y39"/>
  <c r="X39"/>
  <c r="W39"/>
  <c r="V39"/>
  <c r="U39"/>
  <c r="T39"/>
  <c r="J39"/>
  <c r="I39"/>
  <c r="H39"/>
  <c r="G39"/>
  <c r="F39"/>
  <c r="E39"/>
  <c r="D39"/>
  <c r="FS38"/>
  <c r="FR38"/>
  <c r="FQ38"/>
  <c r="FP38"/>
  <c r="FO38"/>
  <c r="FN38"/>
  <c r="FD38"/>
  <c r="FC38"/>
  <c r="FB38"/>
  <c r="FA38"/>
  <c r="EZ38"/>
  <c r="EY38"/>
  <c r="EO38"/>
  <c r="EN38"/>
  <c r="EM38"/>
  <c r="EL38"/>
  <c r="EK38"/>
  <c r="EJ38"/>
  <c r="DZ38"/>
  <c r="DY38"/>
  <c r="DX38"/>
  <c r="DW38"/>
  <c r="DV38"/>
  <c r="DU38"/>
  <c r="DK38"/>
  <c r="DJ38"/>
  <c r="DI38"/>
  <c r="DH38"/>
  <c r="DG38"/>
  <c r="DF38"/>
  <c r="CV38"/>
  <c r="CU38"/>
  <c r="CT38"/>
  <c r="CS38"/>
  <c r="CR38"/>
  <c r="CQ38"/>
  <c r="CG38"/>
  <c r="CF38"/>
  <c r="CE38"/>
  <c r="CD38"/>
  <c r="CC38"/>
  <c r="CB38"/>
  <c r="BR38"/>
  <c r="BQ38"/>
  <c r="BP38"/>
  <c r="BO38"/>
  <c r="BN38"/>
  <c r="BM38"/>
  <c r="BC38"/>
  <c r="BB38"/>
  <c r="BA38"/>
  <c r="AZ38"/>
  <c r="AY38"/>
  <c r="AX38"/>
  <c r="AN38"/>
  <c r="AM38"/>
  <c r="AL38"/>
  <c r="AK38"/>
  <c r="AJ38"/>
  <c r="AI38"/>
  <c r="Y38"/>
  <c r="X38"/>
  <c r="W38"/>
  <c r="V38"/>
  <c r="U38"/>
  <c r="T38"/>
  <c r="J38"/>
  <c r="I38"/>
  <c r="H38"/>
  <c r="G38"/>
  <c r="F38"/>
  <c r="E38"/>
  <c r="D38"/>
  <c r="FS37"/>
  <c r="FR37"/>
  <c r="FQ37"/>
  <c r="FP37"/>
  <c r="FO37"/>
  <c r="FN37"/>
  <c r="FD37"/>
  <c r="FC37"/>
  <c r="FB37"/>
  <c r="FA37"/>
  <c r="EZ37"/>
  <c r="EY37"/>
  <c r="EO37"/>
  <c r="EN37"/>
  <c r="EM37"/>
  <c r="EL37"/>
  <c r="EK37"/>
  <c r="EJ37"/>
  <c r="DZ37"/>
  <c r="DY37"/>
  <c r="DX37"/>
  <c r="DW37"/>
  <c r="DV37"/>
  <c r="DU37"/>
  <c r="DK37"/>
  <c r="DJ37"/>
  <c r="DI37"/>
  <c r="DH37"/>
  <c r="DG37"/>
  <c r="DF37"/>
  <c r="CV37"/>
  <c r="CU37"/>
  <c r="CT37"/>
  <c r="CS37"/>
  <c r="CR37"/>
  <c r="CQ37"/>
  <c r="CG37"/>
  <c r="CF37"/>
  <c r="CE37"/>
  <c r="CD37"/>
  <c r="CC37"/>
  <c r="CB37"/>
  <c r="BR37"/>
  <c r="BQ37"/>
  <c r="BP37"/>
  <c r="BO37"/>
  <c r="BN37"/>
  <c r="BM37"/>
  <c r="BC37"/>
  <c r="BB37"/>
  <c r="BA37"/>
  <c r="AZ37"/>
  <c r="AY37"/>
  <c r="AX37"/>
  <c r="AN37"/>
  <c r="AM37"/>
  <c r="AL37"/>
  <c r="AK37"/>
  <c r="AJ37"/>
  <c r="AI37"/>
  <c r="Y37"/>
  <c r="X37"/>
  <c r="W37"/>
  <c r="V37"/>
  <c r="U37"/>
  <c r="T37"/>
  <c r="J37"/>
  <c r="I37"/>
  <c r="H37"/>
  <c r="G37"/>
  <c r="F37"/>
  <c r="E37"/>
  <c r="D37"/>
  <c r="FS36"/>
  <c r="FR36"/>
  <c r="FQ36"/>
  <c r="FP36"/>
  <c r="FO36"/>
  <c r="FN36"/>
  <c r="FD36"/>
  <c r="FC36"/>
  <c r="FB36"/>
  <c r="FA36"/>
  <c r="EZ36"/>
  <c r="EY36"/>
  <c r="EO36"/>
  <c r="EN36"/>
  <c r="EM36"/>
  <c r="EL36"/>
  <c r="EK36"/>
  <c r="EJ36"/>
  <c r="DZ36"/>
  <c r="DY36"/>
  <c r="DX36"/>
  <c r="DW36"/>
  <c r="DV36"/>
  <c r="DU36"/>
  <c r="DK36"/>
  <c r="DJ36"/>
  <c r="DI36"/>
  <c r="DH36"/>
  <c r="DG36"/>
  <c r="DF36"/>
  <c r="CV36"/>
  <c r="CU36"/>
  <c r="CT36"/>
  <c r="CS36"/>
  <c r="CR36"/>
  <c r="CQ36"/>
  <c r="CG36"/>
  <c r="CF36"/>
  <c r="CE36"/>
  <c r="CD36"/>
  <c r="CC36"/>
  <c r="CB36"/>
  <c r="BS36"/>
  <c r="BR36"/>
  <c r="BQ36"/>
  <c r="BP36"/>
  <c r="BO36"/>
  <c r="BN36"/>
  <c r="BM36"/>
  <c r="BC36"/>
  <c r="BB36"/>
  <c r="BA36"/>
  <c r="AZ36"/>
  <c r="AY36"/>
  <c r="AX36"/>
  <c r="AN36"/>
  <c r="AM36"/>
  <c r="AL36"/>
  <c r="AK36"/>
  <c r="AJ36"/>
  <c r="AI36"/>
  <c r="Y36"/>
  <c r="X36"/>
  <c r="W36"/>
  <c r="V36"/>
  <c r="U36"/>
  <c r="T36"/>
  <c r="J36"/>
  <c r="I36"/>
  <c r="H36"/>
  <c r="G36"/>
  <c r="F36"/>
  <c r="E36"/>
  <c r="D36"/>
  <c r="FT35"/>
  <c r="FS35"/>
  <c r="FR35"/>
  <c r="FQ35"/>
  <c r="FP35"/>
  <c r="FO35"/>
  <c r="FN35"/>
  <c r="FD35"/>
  <c r="FC35"/>
  <c r="FB35"/>
  <c r="FA35"/>
  <c r="EZ35"/>
  <c r="EY35"/>
  <c r="EO35"/>
  <c r="EN35"/>
  <c r="EM35"/>
  <c r="EL35"/>
  <c r="EK35"/>
  <c r="EJ35"/>
  <c r="DZ35"/>
  <c r="DY35"/>
  <c r="DX35"/>
  <c r="DW35"/>
  <c r="DV35"/>
  <c r="DU35"/>
  <c r="DK35"/>
  <c r="DJ35"/>
  <c r="DI35"/>
  <c r="DH35"/>
  <c r="DG35"/>
  <c r="DF35"/>
  <c r="CV35"/>
  <c r="CU35"/>
  <c r="CT35"/>
  <c r="CS35"/>
  <c r="CR35"/>
  <c r="CQ35"/>
  <c r="CG35"/>
  <c r="CF35"/>
  <c r="CE35"/>
  <c r="CD35"/>
  <c r="CC35"/>
  <c r="CB35"/>
  <c r="BR35"/>
  <c r="BQ35"/>
  <c r="BP35"/>
  <c r="BO35"/>
  <c r="BN35"/>
  <c r="BM35"/>
  <c r="BC35"/>
  <c r="BB35"/>
  <c r="BA35"/>
  <c r="AZ35"/>
  <c r="AY35"/>
  <c r="AX35"/>
  <c r="AN35"/>
  <c r="AM35"/>
  <c r="AL35"/>
  <c r="AK35"/>
  <c r="AJ35"/>
  <c r="AI35"/>
  <c r="Y35"/>
  <c r="X35"/>
  <c r="W35"/>
  <c r="V35"/>
  <c r="U35"/>
  <c r="T35"/>
  <c r="J35"/>
  <c r="I35"/>
  <c r="H35"/>
  <c r="G35"/>
  <c r="F35"/>
  <c r="E35"/>
  <c r="D35"/>
  <c r="FS34"/>
  <c r="FR34"/>
  <c r="FQ34"/>
  <c r="FP34"/>
  <c r="FO34"/>
  <c r="FN34"/>
  <c r="FD34"/>
  <c r="FC34"/>
  <c r="FB34"/>
  <c r="FA34"/>
  <c r="EZ34"/>
  <c r="EY34"/>
  <c r="EO34"/>
  <c r="EN34"/>
  <c r="EM34"/>
  <c r="EL34"/>
  <c r="EK34"/>
  <c r="EJ34"/>
  <c r="DZ34"/>
  <c r="DY34"/>
  <c r="DX34"/>
  <c r="DW34"/>
  <c r="DV34"/>
  <c r="DU34"/>
  <c r="DK34"/>
  <c r="DJ34"/>
  <c r="DI34"/>
  <c r="DH34"/>
  <c r="DG34"/>
  <c r="DF34"/>
  <c r="CW34"/>
  <c r="CV34"/>
  <c r="CU34"/>
  <c r="CT34"/>
  <c r="CS34"/>
  <c r="CR34"/>
  <c r="CQ34"/>
  <c r="CG34"/>
  <c r="CF34"/>
  <c r="CE34"/>
  <c r="CD34"/>
  <c r="CC34"/>
  <c r="CB34"/>
  <c r="BR34"/>
  <c r="BQ34"/>
  <c r="BP34"/>
  <c r="BO34"/>
  <c r="BN34"/>
  <c r="BM34"/>
  <c r="BC34"/>
  <c r="BB34"/>
  <c r="BA34"/>
  <c r="AZ34"/>
  <c r="AY34"/>
  <c r="AX34"/>
  <c r="AN34"/>
  <c r="AM34"/>
  <c r="AL34"/>
  <c r="AK34"/>
  <c r="AJ34"/>
  <c r="AI34"/>
  <c r="Y34"/>
  <c r="X34"/>
  <c r="W34"/>
  <c r="V34"/>
  <c r="U34"/>
  <c r="T34"/>
  <c r="J34"/>
  <c r="I34"/>
  <c r="H34"/>
  <c r="G34"/>
  <c r="F34"/>
  <c r="E34"/>
  <c r="D34"/>
  <c r="FS33"/>
  <c r="FR33"/>
  <c r="FQ33"/>
  <c r="FP33"/>
  <c r="FO33"/>
  <c r="FN33"/>
  <c r="FD33"/>
  <c r="FC33"/>
  <c r="FB33"/>
  <c r="FA33"/>
  <c r="EZ33"/>
  <c r="EY33"/>
  <c r="EO33"/>
  <c r="EN33"/>
  <c r="EM33"/>
  <c r="EL33"/>
  <c r="EK33"/>
  <c r="EJ33"/>
  <c r="DZ33"/>
  <c r="DY33"/>
  <c r="DX33"/>
  <c r="DW33"/>
  <c r="DV33"/>
  <c r="DU33"/>
  <c r="DK33"/>
  <c r="DJ33"/>
  <c r="DI33"/>
  <c r="DH33"/>
  <c r="DG33"/>
  <c r="DF33"/>
  <c r="CV33"/>
  <c r="CU33"/>
  <c r="CT33"/>
  <c r="CS33"/>
  <c r="CR33"/>
  <c r="CQ33"/>
  <c r="CG33"/>
  <c r="CF33"/>
  <c r="CE33"/>
  <c r="CD33"/>
  <c r="CC33"/>
  <c r="CB33"/>
  <c r="BR33"/>
  <c r="BQ33"/>
  <c r="BP33"/>
  <c r="BO33"/>
  <c r="BN33"/>
  <c r="BM33"/>
  <c r="BC33"/>
  <c r="BB33"/>
  <c r="BA33"/>
  <c r="AZ33"/>
  <c r="AY33"/>
  <c r="AX33"/>
  <c r="AN33"/>
  <c r="AM33"/>
  <c r="AL33"/>
  <c r="AK33"/>
  <c r="AJ33"/>
  <c r="AI33"/>
  <c r="Y33"/>
  <c r="X33"/>
  <c r="W33"/>
  <c r="V33"/>
  <c r="U33"/>
  <c r="T33"/>
  <c r="J33"/>
  <c r="I33"/>
  <c r="H33"/>
  <c r="G33"/>
  <c r="F33"/>
  <c r="E33"/>
  <c r="D33"/>
  <c r="FS32"/>
  <c r="FR32"/>
  <c r="FQ32"/>
  <c r="FP32"/>
  <c r="FO32"/>
  <c r="FN32"/>
  <c r="FD32"/>
  <c r="FC32"/>
  <c r="FB32"/>
  <c r="FA32"/>
  <c r="EZ32"/>
  <c r="EY32"/>
  <c r="EQ32"/>
  <c r="EO32"/>
  <c r="EN32"/>
  <c r="EM32"/>
  <c r="EL32"/>
  <c r="EK32"/>
  <c r="EJ32"/>
  <c r="DZ32"/>
  <c r="DY32"/>
  <c r="DX32"/>
  <c r="DW32"/>
  <c r="DV32"/>
  <c r="DU32"/>
  <c r="DK32"/>
  <c r="DJ32"/>
  <c r="DI32"/>
  <c r="DH32"/>
  <c r="DG32"/>
  <c r="DF32"/>
  <c r="CV32"/>
  <c r="CU32"/>
  <c r="CT32"/>
  <c r="CS32"/>
  <c r="CR32"/>
  <c r="CQ32"/>
  <c r="CG32"/>
  <c r="CF32"/>
  <c r="CE32"/>
  <c r="CD32"/>
  <c r="CC32"/>
  <c r="CB32"/>
  <c r="BS32"/>
  <c r="BR32"/>
  <c r="BQ32"/>
  <c r="BP32"/>
  <c r="BO32"/>
  <c r="BN32"/>
  <c r="BM32"/>
  <c r="BC32"/>
  <c r="BB32"/>
  <c r="BA32"/>
  <c r="AZ32"/>
  <c r="AY32"/>
  <c r="AX32"/>
  <c r="AN32"/>
  <c r="AM32"/>
  <c r="AL32"/>
  <c r="AK32"/>
  <c r="AJ32"/>
  <c r="AI32"/>
  <c r="Y32"/>
  <c r="X32"/>
  <c r="W32"/>
  <c r="V32"/>
  <c r="U32"/>
  <c r="T32"/>
  <c r="J32"/>
  <c r="I32"/>
  <c r="H32"/>
  <c r="G32"/>
  <c r="F32"/>
  <c r="E32"/>
  <c r="D32"/>
  <c r="FS31"/>
  <c r="FR31"/>
  <c r="FQ31"/>
  <c r="FP31"/>
  <c r="FO31"/>
  <c r="FN31"/>
  <c r="FD31"/>
  <c r="FC31"/>
  <c r="FB31"/>
  <c r="FA31"/>
  <c r="EZ31"/>
  <c r="EY31"/>
  <c r="EO31"/>
  <c r="EN31"/>
  <c r="EM31"/>
  <c r="EL31"/>
  <c r="EK31"/>
  <c r="EJ31"/>
  <c r="DZ31"/>
  <c r="DY31"/>
  <c r="DX31"/>
  <c r="DW31"/>
  <c r="DV31"/>
  <c r="DU31"/>
  <c r="DK31"/>
  <c r="DJ31"/>
  <c r="DI31"/>
  <c r="DH31"/>
  <c r="DG31"/>
  <c r="DF31"/>
  <c r="CV31"/>
  <c r="CU31"/>
  <c r="CT31"/>
  <c r="CS31"/>
  <c r="CR31"/>
  <c r="CQ31"/>
  <c r="CG31"/>
  <c r="CF31"/>
  <c r="CE31"/>
  <c r="CD31"/>
  <c r="CC31"/>
  <c r="CB31"/>
  <c r="BR31"/>
  <c r="BQ31"/>
  <c r="BP31"/>
  <c r="BO31"/>
  <c r="BN31"/>
  <c r="BM31"/>
  <c r="BC31"/>
  <c r="BB31"/>
  <c r="BA31"/>
  <c r="AZ31"/>
  <c r="AY31"/>
  <c r="AX31"/>
  <c r="AN31"/>
  <c r="AM31"/>
  <c r="AL31"/>
  <c r="AK31"/>
  <c r="AJ31"/>
  <c r="AI31"/>
  <c r="Y31"/>
  <c r="X31"/>
  <c r="W31"/>
  <c r="V31"/>
  <c r="U31"/>
  <c r="T31"/>
  <c r="J31"/>
  <c r="I31"/>
  <c r="H31"/>
  <c r="G31"/>
  <c r="F31"/>
  <c r="E31"/>
  <c r="D31"/>
  <c r="FS30"/>
  <c r="FR30"/>
  <c r="FQ30"/>
  <c r="FP30"/>
  <c r="FO30"/>
  <c r="FN30"/>
  <c r="FD30"/>
  <c r="FC30"/>
  <c r="FB30"/>
  <c r="FA30"/>
  <c r="EZ30"/>
  <c r="EY30"/>
  <c r="EO30"/>
  <c r="EN30"/>
  <c r="EM30"/>
  <c r="EL30"/>
  <c r="EK30"/>
  <c r="EJ30"/>
  <c r="DZ30"/>
  <c r="DY30"/>
  <c r="DX30"/>
  <c r="DW30"/>
  <c r="DV30"/>
  <c r="DU30"/>
  <c r="DK30"/>
  <c r="DJ30"/>
  <c r="DI30"/>
  <c r="DH30"/>
  <c r="DG30"/>
  <c r="DF30"/>
  <c r="CV30"/>
  <c r="CU30"/>
  <c r="CT30"/>
  <c r="CS30"/>
  <c r="CR30"/>
  <c r="CQ30"/>
  <c r="CG30"/>
  <c r="CF30"/>
  <c r="CE30"/>
  <c r="CD30"/>
  <c r="CC30"/>
  <c r="CB30"/>
  <c r="BR30"/>
  <c r="BQ30"/>
  <c r="BP30"/>
  <c r="BO30"/>
  <c r="BN30"/>
  <c r="BM30"/>
  <c r="BC30"/>
  <c r="BB30"/>
  <c r="BA30"/>
  <c r="AZ30"/>
  <c r="AY30"/>
  <c r="AX30"/>
  <c r="AN30"/>
  <c r="AM30"/>
  <c r="AL30"/>
  <c r="AK30"/>
  <c r="AJ30"/>
  <c r="AI30"/>
  <c r="Y30"/>
  <c r="X30"/>
  <c r="W30"/>
  <c r="V30"/>
  <c r="U30"/>
  <c r="T30"/>
  <c r="J30"/>
  <c r="I30"/>
  <c r="H30"/>
  <c r="G30"/>
  <c r="F30"/>
  <c r="E30"/>
  <c r="D30"/>
  <c r="FS29"/>
  <c r="FR29"/>
  <c r="FQ29"/>
  <c r="FP29"/>
  <c r="FO29"/>
  <c r="FN29"/>
  <c r="FD29"/>
  <c r="FC29"/>
  <c r="FB29"/>
  <c r="FA29"/>
  <c r="EZ29"/>
  <c r="EY29"/>
  <c r="EO29"/>
  <c r="EN29"/>
  <c r="EM29"/>
  <c r="EL29"/>
  <c r="EK29"/>
  <c r="EJ29"/>
  <c r="DZ29"/>
  <c r="DY29"/>
  <c r="DX29"/>
  <c r="DW29"/>
  <c r="DV29"/>
  <c r="DU29"/>
  <c r="DK29"/>
  <c r="DJ29"/>
  <c r="DI29"/>
  <c r="DH29"/>
  <c r="DG29"/>
  <c r="DF29"/>
  <c r="CV29"/>
  <c r="CU29"/>
  <c r="CT29"/>
  <c r="CS29"/>
  <c r="CR29"/>
  <c r="CQ29"/>
  <c r="CG29"/>
  <c r="CF29"/>
  <c r="CE29"/>
  <c r="CD29"/>
  <c r="CC29"/>
  <c r="CB29"/>
  <c r="BR29"/>
  <c r="BQ29"/>
  <c r="BP29"/>
  <c r="BO29"/>
  <c r="BN29"/>
  <c r="BM29"/>
  <c r="BC29"/>
  <c r="BB29"/>
  <c r="BA29"/>
  <c r="AZ29"/>
  <c r="AY29"/>
  <c r="AX29"/>
  <c r="AN29"/>
  <c r="AM29"/>
  <c r="AL29"/>
  <c r="AK29"/>
  <c r="AJ29"/>
  <c r="AI29"/>
  <c r="Y29"/>
  <c r="X29"/>
  <c r="W29"/>
  <c r="V29"/>
  <c r="U29"/>
  <c r="T29"/>
  <c r="J29"/>
  <c r="I29"/>
  <c r="H29"/>
  <c r="G29"/>
  <c r="F29"/>
  <c r="E29"/>
  <c r="D29"/>
  <c r="FS28"/>
  <c r="FR28"/>
  <c r="FQ28"/>
  <c r="FP28"/>
  <c r="FO28"/>
  <c r="FN28"/>
  <c r="FD28"/>
  <c r="FC28"/>
  <c r="FB28"/>
  <c r="FA28"/>
  <c r="EZ28"/>
  <c r="EY28"/>
  <c r="EO28"/>
  <c r="EN28"/>
  <c r="EM28"/>
  <c r="EL28"/>
  <c r="EK28"/>
  <c r="EJ28"/>
  <c r="DZ28"/>
  <c r="DY28"/>
  <c r="DX28"/>
  <c r="DW28"/>
  <c r="DV28"/>
  <c r="DU28"/>
  <c r="DK28"/>
  <c r="DJ28"/>
  <c r="DI28"/>
  <c r="DH28"/>
  <c r="DG28"/>
  <c r="DF28"/>
  <c r="CV28"/>
  <c r="CU28"/>
  <c r="CT28"/>
  <c r="CS28"/>
  <c r="CR28"/>
  <c r="CQ28"/>
  <c r="CG28"/>
  <c r="CF28"/>
  <c r="CE28"/>
  <c r="CD28"/>
  <c r="CC28"/>
  <c r="CB28"/>
  <c r="BR28"/>
  <c r="BQ28"/>
  <c r="BP28"/>
  <c r="BO28"/>
  <c r="BN28"/>
  <c r="BM28"/>
  <c r="BC28"/>
  <c r="BB28"/>
  <c r="BA28"/>
  <c r="AZ28"/>
  <c r="AY28"/>
  <c r="AX28"/>
  <c r="AN28"/>
  <c r="AM28"/>
  <c r="AL28"/>
  <c r="AK28"/>
  <c r="AJ28"/>
  <c r="AI28"/>
  <c r="AA28"/>
  <c r="Y28"/>
  <c r="X28"/>
  <c r="W28"/>
  <c r="V28"/>
  <c r="U28"/>
  <c r="T28"/>
  <c r="J28"/>
  <c r="I28"/>
  <c r="H28"/>
  <c r="G28"/>
  <c r="F28"/>
  <c r="E28"/>
  <c r="D28"/>
  <c r="FS27"/>
  <c r="FR27"/>
  <c r="FQ27"/>
  <c r="FP27"/>
  <c r="FO27"/>
  <c r="FN27"/>
  <c r="FD27"/>
  <c r="FC27"/>
  <c r="FB27"/>
  <c r="FA27"/>
  <c r="EZ27"/>
  <c r="EY27"/>
  <c r="EO27"/>
  <c r="EN27"/>
  <c r="EM27"/>
  <c r="EL27"/>
  <c r="EK27"/>
  <c r="EJ27"/>
  <c r="DZ27"/>
  <c r="DY27"/>
  <c r="DX27"/>
  <c r="DW27"/>
  <c r="DV27"/>
  <c r="DU27"/>
  <c r="DK27"/>
  <c r="DJ27"/>
  <c r="DI27"/>
  <c r="DH27"/>
  <c r="DG27"/>
  <c r="DF27"/>
  <c r="CV27"/>
  <c r="CU27"/>
  <c r="CT27"/>
  <c r="CS27"/>
  <c r="CR27"/>
  <c r="CQ27"/>
  <c r="CG27"/>
  <c r="CF27"/>
  <c r="CE27"/>
  <c r="CD27"/>
  <c r="CC27"/>
  <c r="CB27"/>
  <c r="BR27"/>
  <c r="BQ27"/>
  <c r="BP27"/>
  <c r="BO27"/>
  <c r="BN27"/>
  <c r="BM27"/>
  <c r="BC27"/>
  <c r="BB27"/>
  <c r="BA27"/>
  <c r="AZ27"/>
  <c r="AY27"/>
  <c r="AX27"/>
  <c r="AN27"/>
  <c r="AM27"/>
  <c r="AL27"/>
  <c r="AK27"/>
  <c r="AJ27"/>
  <c r="AI27"/>
  <c r="Y27"/>
  <c r="X27"/>
  <c r="W27"/>
  <c r="V27"/>
  <c r="U27"/>
  <c r="T27"/>
  <c r="J27"/>
  <c r="I27"/>
  <c r="H27"/>
  <c r="G27"/>
  <c r="F27"/>
  <c r="E27"/>
  <c r="D27"/>
  <c r="FS26"/>
  <c r="FR26"/>
  <c r="FQ26"/>
  <c r="FP26"/>
  <c r="FO26"/>
  <c r="FN26"/>
  <c r="FD26"/>
  <c r="FC26"/>
  <c r="FB26"/>
  <c r="FA26"/>
  <c r="EZ26"/>
  <c r="EY26"/>
  <c r="EO26"/>
  <c r="EN26"/>
  <c r="EM26"/>
  <c r="EL26"/>
  <c r="EK26"/>
  <c r="EJ26"/>
  <c r="DZ26"/>
  <c r="DY26"/>
  <c r="DX26"/>
  <c r="DW26"/>
  <c r="DV26"/>
  <c r="DU26"/>
  <c r="DK26"/>
  <c r="DJ26"/>
  <c r="DI26"/>
  <c r="DH26"/>
  <c r="DG26"/>
  <c r="DF26"/>
  <c r="CW26"/>
  <c r="CV26"/>
  <c r="CU26"/>
  <c r="CT26"/>
  <c r="CS26"/>
  <c r="CR26"/>
  <c r="CQ26"/>
  <c r="CG26"/>
  <c r="CF26"/>
  <c r="CE26"/>
  <c r="CD26"/>
  <c r="CC26"/>
  <c r="CB26"/>
  <c r="BR26"/>
  <c r="BQ26"/>
  <c r="BP26"/>
  <c r="BO26"/>
  <c r="BN26"/>
  <c r="BM26"/>
  <c r="BC26"/>
  <c r="BB26"/>
  <c r="BA26"/>
  <c r="AZ26"/>
  <c r="AY26"/>
  <c r="AX26"/>
  <c r="AN26"/>
  <c r="AM26"/>
  <c r="AL26"/>
  <c r="AK26"/>
  <c r="AJ26"/>
  <c r="AI26"/>
  <c r="Y26"/>
  <c r="X26"/>
  <c r="W26"/>
  <c r="V26"/>
  <c r="U26"/>
  <c r="T26"/>
  <c r="J26"/>
  <c r="I26"/>
  <c r="H26"/>
  <c r="G26"/>
  <c r="F26"/>
  <c r="E26"/>
  <c r="D26"/>
  <c r="FS25"/>
  <c r="FR25"/>
  <c r="FQ25"/>
  <c r="FP25"/>
  <c r="FO25"/>
  <c r="FN25"/>
  <c r="FD25"/>
  <c r="FC25"/>
  <c r="FB25"/>
  <c r="FA25"/>
  <c r="EZ25"/>
  <c r="EY25"/>
  <c r="EO25"/>
  <c r="EN25"/>
  <c r="EM25"/>
  <c r="EL25"/>
  <c r="EK25"/>
  <c r="EJ25"/>
  <c r="DZ25"/>
  <c r="DY25"/>
  <c r="DX25"/>
  <c r="DW25"/>
  <c r="DV25"/>
  <c r="DU25"/>
  <c r="DK25"/>
  <c r="DJ25"/>
  <c r="DI25"/>
  <c r="DH25"/>
  <c r="DG25"/>
  <c r="DF25"/>
  <c r="CV25"/>
  <c r="CU25"/>
  <c r="CT25"/>
  <c r="CS25"/>
  <c r="CR25"/>
  <c r="CQ25"/>
  <c r="CG25"/>
  <c r="CF25"/>
  <c r="CE25"/>
  <c r="CD25"/>
  <c r="CC25"/>
  <c r="CB25"/>
  <c r="BR25"/>
  <c r="BQ25"/>
  <c r="BP25"/>
  <c r="BO25"/>
  <c r="BN25"/>
  <c r="BM25"/>
  <c r="BC25"/>
  <c r="BB25"/>
  <c r="BA25"/>
  <c r="AZ25"/>
  <c r="AY25"/>
  <c r="AX25"/>
  <c r="AN25"/>
  <c r="AM25"/>
  <c r="AL25"/>
  <c r="AK25"/>
  <c r="AJ25"/>
  <c r="AI25"/>
  <c r="Y25"/>
  <c r="X25"/>
  <c r="W25"/>
  <c r="V25"/>
  <c r="U25"/>
  <c r="T25"/>
  <c r="J25"/>
  <c r="I25"/>
  <c r="H25"/>
  <c r="G25"/>
  <c r="F25"/>
  <c r="E25"/>
  <c r="D25"/>
  <c r="FS24"/>
  <c r="FR24"/>
  <c r="FQ24"/>
  <c r="FP24"/>
  <c r="FO24"/>
  <c r="FN24"/>
  <c r="FD24"/>
  <c r="FC24"/>
  <c r="FB24"/>
  <c r="FA24"/>
  <c r="EZ24"/>
  <c r="EY24"/>
  <c r="EO24"/>
  <c r="EN24"/>
  <c r="EM24"/>
  <c r="EL24"/>
  <c r="EK24"/>
  <c r="EJ24"/>
  <c r="DZ24"/>
  <c r="DY24"/>
  <c r="DX24"/>
  <c r="DW24"/>
  <c r="DV24"/>
  <c r="DU24"/>
  <c r="DK24"/>
  <c r="DJ24"/>
  <c r="DI24"/>
  <c r="DH24"/>
  <c r="DG24"/>
  <c r="DF24"/>
  <c r="CV24"/>
  <c r="CU24"/>
  <c r="CT24"/>
  <c r="CS24"/>
  <c r="CR24"/>
  <c r="CQ24"/>
  <c r="CG24"/>
  <c r="CF24"/>
  <c r="CE24"/>
  <c r="CD24"/>
  <c r="CC24"/>
  <c r="CB24"/>
  <c r="BR24"/>
  <c r="BQ24"/>
  <c r="BP24"/>
  <c r="BO24"/>
  <c r="BN24"/>
  <c r="BM24"/>
  <c r="BC24"/>
  <c r="BB24"/>
  <c r="BA24"/>
  <c r="AZ24"/>
  <c r="AY24"/>
  <c r="AX24"/>
  <c r="AN24"/>
  <c r="AM24"/>
  <c r="AL24"/>
  <c r="AK24"/>
  <c r="AJ24"/>
  <c r="AI24"/>
  <c r="Y24"/>
  <c r="X24"/>
  <c r="W24"/>
  <c r="V24"/>
  <c r="U24"/>
  <c r="T24"/>
  <c r="J24"/>
  <c r="I24"/>
  <c r="H24"/>
  <c r="G24"/>
  <c r="F24"/>
  <c r="E24"/>
  <c r="D24"/>
  <c r="FS23"/>
  <c r="FR23"/>
  <c r="FQ23"/>
  <c r="FP23"/>
  <c r="FO23"/>
  <c r="FN23"/>
  <c r="FD23"/>
  <c r="FC23"/>
  <c r="FB23"/>
  <c r="FA23"/>
  <c r="EZ23"/>
  <c r="EY23"/>
  <c r="EO23"/>
  <c r="EN23"/>
  <c r="EM23"/>
  <c r="EL23"/>
  <c r="EK23"/>
  <c r="EJ23"/>
  <c r="DZ23"/>
  <c r="DY23"/>
  <c r="DX23"/>
  <c r="DW23"/>
  <c r="DV23"/>
  <c r="DU23"/>
  <c r="DK23"/>
  <c r="DJ23"/>
  <c r="DI23"/>
  <c r="DH23"/>
  <c r="DG23"/>
  <c r="DF23"/>
  <c r="CV23"/>
  <c r="CU23"/>
  <c r="CT23"/>
  <c r="CS23"/>
  <c r="CR23"/>
  <c r="CX23" s="1"/>
  <c r="CQ23"/>
  <c r="CG23"/>
  <c r="CF23"/>
  <c r="CE23"/>
  <c r="CD23"/>
  <c r="CC23"/>
  <c r="CB23"/>
  <c r="BR23"/>
  <c r="BQ23"/>
  <c r="BP23"/>
  <c r="BO23"/>
  <c r="BN23"/>
  <c r="BM23"/>
  <c r="BC23"/>
  <c r="BB23"/>
  <c r="BA23"/>
  <c r="AZ23"/>
  <c r="AY23"/>
  <c r="AX23"/>
  <c r="AN23"/>
  <c r="AM23"/>
  <c r="AL23"/>
  <c r="AK23"/>
  <c r="AJ23"/>
  <c r="AI23"/>
  <c r="Y23"/>
  <c r="X23"/>
  <c r="W23"/>
  <c r="V23"/>
  <c r="U23"/>
  <c r="T23"/>
  <c r="J23"/>
  <c r="I23"/>
  <c r="H23"/>
  <c r="G23"/>
  <c r="F23"/>
  <c r="E23"/>
  <c r="D23"/>
  <c r="FS22"/>
  <c r="FR22"/>
  <c r="FQ22"/>
  <c r="FP22"/>
  <c r="FO22"/>
  <c r="FN22"/>
  <c r="FD22"/>
  <c r="FC22"/>
  <c r="FB22"/>
  <c r="FA22"/>
  <c r="EZ22"/>
  <c r="EY22"/>
  <c r="EO22"/>
  <c r="EN22"/>
  <c r="EM22"/>
  <c r="EL22"/>
  <c r="EK22"/>
  <c r="EJ22"/>
  <c r="DZ22"/>
  <c r="DY22"/>
  <c r="DX22"/>
  <c r="DW22"/>
  <c r="DV22"/>
  <c r="DU22"/>
  <c r="DK22"/>
  <c r="DJ22"/>
  <c r="DI22"/>
  <c r="DH22"/>
  <c r="DG22"/>
  <c r="DF22"/>
  <c r="CV22"/>
  <c r="CU22"/>
  <c r="CT22"/>
  <c r="CS22"/>
  <c r="CR22"/>
  <c r="CQ22"/>
  <c r="CG22"/>
  <c r="CF22"/>
  <c r="CE22"/>
  <c r="CD22"/>
  <c r="CC22"/>
  <c r="CB22"/>
  <c r="BR22"/>
  <c r="BQ22"/>
  <c r="BP22"/>
  <c r="BO22"/>
  <c r="BN22"/>
  <c r="BM22"/>
  <c r="BC22"/>
  <c r="BB22"/>
  <c r="BA22"/>
  <c r="AZ22"/>
  <c r="AY22"/>
  <c r="AX22"/>
  <c r="AO22"/>
  <c r="AN22"/>
  <c r="AM22"/>
  <c r="AL22"/>
  <c r="AK22"/>
  <c r="AJ22"/>
  <c r="AI22"/>
  <c r="Y22"/>
  <c r="X22"/>
  <c r="W22"/>
  <c r="V22"/>
  <c r="U22"/>
  <c r="T22"/>
  <c r="J22"/>
  <c r="I22"/>
  <c r="H22"/>
  <c r="G22"/>
  <c r="F22"/>
  <c r="E22"/>
  <c r="D22"/>
  <c r="FT21"/>
  <c r="FS21"/>
  <c r="FR21"/>
  <c r="FQ21"/>
  <c r="FP21"/>
  <c r="FO21"/>
  <c r="FN21"/>
  <c r="FD21"/>
  <c r="FC21"/>
  <c r="FB21"/>
  <c r="FA21"/>
  <c r="EZ21"/>
  <c r="EY21"/>
  <c r="EO21"/>
  <c r="EN21"/>
  <c r="EM21"/>
  <c r="EL21"/>
  <c r="EK21"/>
  <c r="EJ21"/>
  <c r="DZ21"/>
  <c r="DY21"/>
  <c r="DX21"/>
  <c r="DW21"/>
  <c r="DV21"/>
  <c r="DU21"/>
  <c r="DK21"/>
  <c r="DJ21"/>
  <c r="DI21"/>
  <c r="DH21"/>
  <c r="DG21"/>
  <c r="DF21"/>
  <c r="CV21"/>
  <c r="CU21"/>
  <c r="CT21"/>
  <c r="CS21"/>
  <c r="CR21"/>
  <c r="CQ21"/>
  <c r="CG21"/>
  <c r="CF21"/>
  <c r="CE21"/>
  <c r="CD21"/>
  <c r="CC21"/>
  <c r="CB21"/>
  <c r="BR21"/>
  <c r="BQ21"/>
  <c r="BP21"/>
  <c r="BO21"/>
  <c r="BN21"/>
  <c r="BM21"/>
  <c r="BC21"/>
  <c r="BB21"/>
  <c r="BA21"/>
  <c r="AZ21"/>
  <c r="AY21"/>
  <c r="AX21"/>
  <c r="AN21"/>
  <c r="AM21"/>
  <c r="AL21"/>
  <c r="AK21"/>
  <c r="AJ21"/>
  <c r="AI21"/>
  <c r="Y21"/>
  <c r="X21"/>
  <c r="W21"/>
  <c r="V21"/>
  <c r="U21"/>
  <c r="T21"/>
  <c r="J21"/>
  <c r="I21"/>
  <c r="H21"/>
  <c r="G21"/>
  <c r="F21"/>
  <c r="E21"/>
  <c r="D21"/>
  <c r="FS20"/>
  <c r="FR20"/>
  <c r="FQ20"/>
  <c r="FP20"/>
  <c r="FO20"/>
  <c r="FN20"/>
  <c r="FD20"/>
  <c r="FC20"/>
  <c r="FB20"/>
  <c r="FA20"/>
  <c r="EZ20"/>
  <c r="EY20"/>
  <c r="EO20"/>
  <c r="EN20"/>
  <c r="EM20"/>
  <c r="EL20"/>
  <c r="EK20"/>
  <c r="EJ20"/>
  <c r="DZ20"/>
  <c r="DY20"/>
  <c r="DX20"/>
  <c r="DW20"/>
  <c r="DV20"/>
  <c r="DU20"/>
  <c r="DK20"/>
  <c r="DJ20"/>
  <c r="DI20"/>
  <c r="DH20"/>
  <c r="DG20"/>
  <c r="DF20"/>
  <c r="CV20"/>
  <c r="CU20"/>
  <c r="CT20"/>
  <c r="CS20"/>
  <c r="CR20"/>
  <c r="CQ20"/>
  <c r="CG20"/>
  <c r="CF20"/>
  <c r="CE20"/>
  <c r="CD20"/>
  <c r="CC20"/>
  <c r="CB20"/>
  <c r="BR20"/>
  <c r="BQ20"/>
  <c r="BP20"/>
  <c r="BO20"/>
  <c r="BN20"/>
  <c r="BM20"/>
  <c r="BC20"/>
  <c r="BB20"/>
  <c r="BA20"/>
  <c r="AZ20"/>
  <c r="AY20"/>
  <c r="AX20"/>
  <c r="AN20"/>
  <c r="AM20"/>
  <c r="AL20"/>
  <c r="AK20"/>
  <c r="AJ20"/>
  <c r="AI20"/>
  <c r="Y20"/>
  <c r="X20"/>
  <c r="W20"/>
  <c r="V20"/>
  <c r="U20"/>
  <c r="T20"/>
  <c r="J20"/>
  <c r="I20"/>
  <c r="H20"/>
  <c r="G20"/>
  <c r="F20"/>
  <c r="E20"/>
  <c r="D20"/>
  <c r="FS19"/>
  <c r="FR19"/>
  <c r="FQ19"/>
  <c r="FP19"/>
  <c r="FO19"/>
  <c r="FN19"/>
  <c r="FD19"/>
  <c r="FC19"/>
  <c r="FB19"/>
  <c r="FA19"/>
  <c r="EZ19"/>
  <c r="EY19"/>
  <c r="EO19"/>
  <c r="EN19"/>
  <c r="EM19"/>
  <c r="EL19"/>
  <c r="EK19"/>
  <c r="EJ19"/>
  <c r="EP19" s="1"/>
  <c r="DZ19"/>
  <c r="DY19"/>
  <c r="DX19"/>
  <c r="DW19"/>
  <c r="DV19"/>
  <c r="DU19"/>
  <c r="DK19"/>
  <c r="DJ19"/>
  <c r="DI19"/>
  <c r="DH19"/>
  <c r="DG19"/>
  <c r="DF19"/>
  <c r="CV19"/>
  <c r="CU19"/>
  <c r="CT19"/>
  <c r="CS19"/>
  <c r="CR19"/>
  <c r="CQ19"/>
  <c r="CG19"/>
  <c r="CF19"/>
  <c r="CE19"/>
  <c r="CD19"/>
  <c r="CC19"/>
  <c r="CB19"/>
  <c r="BR19"/>
  <c r="BQ19"/>
  <c r="BP19"/>
  <c r="BO19"/>
  <c r="BN19"/>
  <c r="BM19"/>
  <c r="BC19"/>
  <c r="BB19"/>
  <c r="BA19"/>
  <c r="AZ19"/>
  <c r="AY19"/>
  <c r="AX19"/>
  <c r="AN19"/>
  <c r="AM19"/>
  <c r="AL19"/>
  <c r="AK19"/>
  <c r="AJ19"/>
  <c r="AI19"/>
  <c r="Y19"/>
  <c r="X19"/>
  <c r="W19"/>
  <c r="V19"/>
  <c r="U19"/>
  <c r="T19"/>
  <c r="J19"/>
  <c r="I19"/>
  <c r="H19"/>
  <c r="G19"/>
  <c r="F19"/>
  <c r="E19"/>
  <c r="D19"/>
  <c r="FS18"/>
  <c r="FR18"/>
  <c r="FQ18"/>
  <c r="FP18"/>
  <c r="FO18"/>
  <c r="FN18"/>
  <c r="FE18"/>
  <c r="FD18"/>
  <c r="FC18"/>
  <c r="FB18"/>
  <c r="FA18"/>
  <c r="EZ18"/>
  <c r="EY18"/>
  <c r="EO18"/>
  <c r="EN18"/>
  <c r="EM18"/>
  <c r="EL18"/>
  <c r="EK18"/>
  <c r="EJ18"/>
  <c r="DZ18"/>
  <c r="DY18"/>
  <c r="DX18"/>
  <c r="DW18"/>
  <c r="DV18"/>
  <c r="DU18"/>
  <c r="DK18"/>
  <c r="DJ18"/>
  <c r="DI18"/>
  <c r="DH18"/>
  <c r="DG18"/>
  <c r="DF18"/>
  <c r="CV18"/>
  <c r="CU18"/>
  <c r="CT18"/>
  <c r="CS18"/>
  <c r="CR18"/>
  <c r="CQ18"/>
  <c r="CG18"/>
  <c r="CF18"/>
  <c r="CE18"/>
  <c r="CD18"/>
  <c r="CC18"/>
  <c r="CB18"/>
  <c r="BR18"/>
  <c r="BQ18"/>
  <c r="BP18"/>
  <c r="BO18"/>
  <c r="BN18"/>
  <c r="BM18"/>
  <c r="BC18"/>
  <c r="BB18"/>
  <c r="BA18"/>
  <c r="AZ18"/>
  <c r="AY18"/>
  <c r="AX18"/>
  <c r="AN18"/>
  <c r="AM18"/>
  <c r="AL18"/>
  <c r="AK18"/>
  <c r="AJ18"/>
  <c r="AI18"/>
  <c r="Y18"/>
  <c r="X18"/>
  <c r="W18"/>
  <c r="V18"/>
  <c r="U18"/>
  <c r="T18"/>
  <c r="J18"/>
  <c r="I18"/>
  <c r="H18"/>
  <c r="G18"/>
  <c r="F18"/>
  <c r="E18"/>
  <c r="D18"/>
  <c r="FS17"/>
  <c r="FR17"/>
  <c r="FQ17"/>
  <c r="FP17"/>
  <c r="FO17"/>
  <c r="FN17"/>
  <c r="FD17"/>
  <c r="FC17"/>
  <c r="FB17"/>
  <c r="FA17"/>
  <c r="EZ17"/>
  <c r="EY17"/>
  <c r="EO17"/>
  <c r="EN17"/>
  <c r="EM17"/>
  <c r="EL17"/>
  <c r="EK17"/>
  <c r="EJ17"/>
  <c r="DZ17"/>
  <c r="DY17"/>
  <c r="DX17"/>
  <c r="DW17"/>
  <c r="DV17"/>
  <c r="DU17"/>
  <c r="DK17"/>
  <c r="DJ17"/>
  <c r="DI17"/>
  <c r="DH17"/>
  <c r="DG17"/>
  <c r="DF17"/>
  <c r="CV17"/>
  <c r="CU17"/>
  <c r="CT17"/>
  <c r="CS17"/>
  <c r="CR17"/>
  <c r="CQ17"/>
  <c r="CG17"/>
  <c r="CF17"/>
  <c r="CE17"/>
  <c r="CD17"/>
  <c r="CC17"/>
  <c r="CB17"/>
  <c r="BR17"/>
  <c r="BQ17"/>
  <c r="BP17"/>
  <c r="BO17"/>
  <c r="BN17"/>
  <c r="BM17"/>
  <c r="BC17"/>
  <c r="BB17"/>
  <c r="BA17"/>
  <c r="AZ17"/>
  <c r="AY17"/>
  <c r="AX17"/>
  <c r="AN17"/>
  <c r="AM17"/>
  <c r="AL17"/>
  <c r="AK17"/>
  <c r="AJ17"/>
  <c r="AI17"/>
  <c r="Y17"/>
  <c r="X17"/>
  <c r="W17"/>
  <c r="V17"/>
  <c r="U17"/>
  <c r="T17"/>
  <c r="J17"/>
  <c r="I17"/>
  <c r="H17"/>
  <c r="G17"/>
  <c r="F17"/>
  <c r="E17"/>
  <c r="D17"/>
  <c r="FS16"/>
  <c r="FR16"/>
  <c r="FQ16"/>
  <c r="FP16"/>
  <c r="FO16"/>
  <c r="FN16"/>
  <c r="FD16"/>
  <c r="FC16"/>
  <c r="FB16"/>
  <c r="FA16"/>
  <c r="EZ16"/>
  <c r="EY16"/>
  <c r="EO16"/>
  <c r="EN16"/>
  <c r="EM16"/>
  <c r="EL16"/>
  <c r="EK16"/>
  <c r="EJ16"/>
  <c r="EA16"/>
  <c r="DZ16"/>
  <c r="DY16"/>
  <c r="DX16"/>
  <c r="DW16"/>
  <c r="DV16"/>
  <c r="DU16"/>
  <c r="DK16"/>
  <c r="DJ16"/>
  <c r="DI16"/>
  <c r="DH16"/>
  <c r="DG16"/>
  <c r="DF16"/>
  <c r="CV16"/>
  <c r="CU16"/>
  <c r="CT16"/>
  <c r="CS16"/>
  <c r="CR16"/>
  <c r="CQ16"/>
  <c r="CG16"/>
  <c r="CF16"/>
  <c r="CE16"/>
  <c r="CD16"/>
  <c r="CC16"/>
  <c r="CB16"/>
  <c r="BR16"/>
  <c r="BQ16"/>
  <c r="BP16"/>
  <c r="BO16"/>
  <c r="BN16"/>
  <c r="BM16"/>
  <c r="BC16"/>
  <c r="BB16"/>
  <c r="BA16"/>
  <c r="AZ16"/>
  <c r="AY16"/>
  <c r="AX16"/>
  <c r="AN16"/>
  <c r="AM16"/>
  <c r="AL16"/>
  <c r="AK16"/>
  <c r="AJ16"/>
  <c r="AI16"/>
  <c r="Y16"/>
  <c r="X16"/>
  <c r="W16"/>
  <c r="V16"/>
  <c r="U16"/>
  <c r="T16"/>
  <c r="J16"/>
  <c r="I16"/>
  <c r="H16"/>
  <c r="G16"/>
  <c r="F16"/>
  <c r="E16"/>
  <c r="D16"/>
  <c r="FT15"/>
  <c r="FS15"/>
  <c r="FR15"/>
  <c r="FQ15"/>
  <c r="FP15"/>
  <c r="FP116" s="1"/>
  <c r="FO15"/>
  <c r="FN15"/>
  <c r="FD15"/>
  <c r="FC15"/>
  <c r="FB15"/>
  <c r="FA15"/>
  <c r="EZ15"/>
  <c r="EY15"/>
  <c r="EO15"/>
  <c r="EN15"/>
  <c r="EM15"/>
  <c r="EL15"/>
  <c r="EK15"/>
  <c r="EJ15"/>
  <c r="DZ15"/>
  <c r="DY15"/>
  <c r="DX15"/>
  <c r="DW15"/>
  <c r="DV15"/>
  <c r="EB15" s="1"/>
  <c r="DU15"/>
  <c r="DK15"/>
  <c r="DJ15"/>
  <c r="DI15"/>
  <c r="DH15"/>
  <c r="DG15"/>
  <c r="DF15"/>
  <c r="CV15"/>
  <c r="CV116" s="1"/>
  <c r="CU15"/>
  <c r="CT15"/>
  <c r="CS15"/>
  <c r="CR15"/>
  <c r="CR116" s="1"/>
  <c r="CQ15"/>
  <c r="CG15"/>
  <c r="CF15"/>
  <c r="CE15"/>
  <c r="CD15"/>
  <c r="CC15"/>
  <c r="CB15"/>
  <c r="BR15"/>
  <c r="BQ15"/>
  <c r="BP15"/>
  <c r="BO15"/>
  <c r="BN15"/>
  <c r="BM15"/>
  <c r="BC15"/>
  <c r="BB15"/>
  <c r="BA15"/>
  <c r="AZ15"/>
  <c r="AY15"/>
  <c r="AX15"/>
  <c r="AN15"/>
  <c r="AM15"/>
  <c r="AL15"/>
  <c r="AK15"/>
  <c r="AJ15"/>
  <c r="AI15"/>
  <c r="Y15"/>
  <c r="X15"/>
  <c r="W15"/>
  <c r="V15"/>
  <c r="U15"/>
  <c r="T15"/>
  <c r="J15"/>
  <c r="I15"/>
  <c r="H15"/>
  <c r="G15"/>
  <c r="F15"/>
  <c r="E15"/>
  <c r="D15"/>
  <c r="FY11"/>
  <c r="FU11"/>
  <c r="FU16" s="1"/>
  <c r="FT11"/>
  <c r="FT29" s="1"/>
  <c r="FR11"/>
  <c r="FV19" s="1"/>
  <c r="FJ11"/>
  <c r="FF11"/>
  <c r="FE11"/>
  <c r="FC11"/>
  <c r="FG32" s="1"/>
  <c r="EU11"/>
  <c r="EQ11"/>
  <c r="EP11"/>
  <c r="EP47" s="1"/>
  <c r="EN11"/>
  <c r="ES16" s="1"/>
  <c r="EF11"/>
  <c r="EB11"/>
  <c r="EA11"/>
  <c r="EA28" s="1"/>
  <c r="DY11"/>
  <c r="ED31" s="1"/>
  <c r="DQ11"/>
  <c r="DM11"/>
  <c r="DL11"/>
  <c r="DL25" s="1"/>
  <c r="DJ11"/>
  <c r="DO34" s="1"/>
  <c r="DB11"/>
  <c r="CX11"/>
  <c r="CW11"/>
  <c r="CW46" s="1"/>
  <c r="CU11"/>
  <c r="CZ25" s="1"/>
  <c r="CM11"/>
  <c r="CI11"/>
  <c r="CH11"/>
  <c r="CH31" s="1"/>
  <c r="CF11"/>
  <c r="CJ21" s="1"/>
  <c r="BX11"/>
  <c r="BT11"/>
  <c r="BT41" s="1"/>
  <c r="BS11"/>
  <c r="BS60" s="1"/>
  <c r="BQ11"/>
  <c r="BU18" s="1"/>
  <c r="BI11"/>
  <c r="BE11"/>
  <c r="BE30" s="1"/>
  <c r="BD11"/>
  <c r="BD71" s="1"/>
  <c r="BB11"/>
  <c r="BG28" s="1"/>
  <c r="AT11"/>
  <c r="AP11"/>
  <c r="AP27" s="1"/>
  <c r="AO11"/>
  <c r="AO30" s="1"/>
  <c r="AM11"/>
  <c r="AQ28" s="1"/>
  <c r="AE11"/>
  <c r="AA11"/>
  <c r="Z11"/>
  <c r="Z43" s="1"/>
  <c r="X11"/>
  <c r="AB17" s="1"/>
  <c r="P11"/>
  <c r="L11"/>
  <c r="K11"/>
  <c r="K32" s="1"/>
  <c r="I11"/>
  <c r="N19" s="1"/>
  <c r="I27" i="37"/>
  <c r="O27" s="1"/>
  <c r="H27"/>
  <c r="N27" s="1"/>
  <c r="G27"/>
  <c r="M27" s="1"/>
  <c r="N26"/>
  <c r="I26"/>
  <c r="O26" s="1"/>
  <c r="H26"/>
  <c r="G26"/>
  <c r="M26" s="1"/>
  <c r="I25"/>
  <c r="O25" s="1"/>
  <c r="H25"/>
  <c r="N25" s="1"/>
  <c r="G25"/>
  <c r="M25" s="1"/>
  <c r="I24"/>
  <c r="O24" s="1"/>
  <c r="H24"/>
  <c r="N24" s="1"/>
  <c r="G24"/>
  <c r="M24" s="1"/>
  <c r="N23"/>
  <c r="I23"/>
  <c r="O23" s="1"/>
  <c r="H23"/>
  <c r="G23"/>
  <c r="M23" s="1"/>
  <c r="O22"/>
  <c r="I22"/>
  <c r="H22"/>
  <c r="N22" s="1"/>
  <c r="G22"/>
  <c r="M22" s="1"/>
  <c r="P22" s="1"/>
  <c r="I21"/>
  <c r="O21" s="1"/>
  <c r="H21"/>
  <c r="N21" s="1"/>
  <c r="G21"/>
  <c r="M21" s="1"/>
  <c r="M20"/>
  <c r="I20"/>
  <c r="O20" s="1"/>
  <c r="H20"/>
  <c r="N20" s="1"/>
  <c r="G20"/>
  <c r="O19"/>
  <c r="N19"/>
  <c r="I19"/>
  <c r="H19"/>
  <c r="G19"/>
  <c r="M19" s="1"/>
  <c r="P19" s="1"/>
  <c r="I18"/>
  <c r="O18" s="1"/>
  <c r="H18"/>
  <c r="N18" s="1"/>
  <c r="G18"/>
  <c r="M18" s="1"/>
  <c r="M17"/>
  <c r="I17"/>
  <c r="O17" s="1"/>
  <c r="H17"/>
  <c r="N17" s="1"/>
  <c r="G17"/>
  <c r="O16"/>
  <c r="I16"/>
  <c r="H16"/>
  <c r="N16" s="1"/>
  <c r="G16"/>
  <c r="M16" s="1"/>
  <c r="O15"/>
  <c r="I15"/>
  <c r="H15"/>
  <c r="N15" s="1"/>
  <c r="G15"/>
  <c r="M15" s="1"/>
  <c r="M14"/>
  <c r="I14"/>
  <c r="O14" s="1"/>
  <c r="H14"/>
  <c r="N14" s="1"/>
  <c r="G14"/>
  <c r="O12"/>
  <c r="I12"/>
  <c r="H12"/>
  <c r="N12" s="1"/>
  <c r="G12"/>
  <c r="M12" s="1"/>
  <c r="O11"/>
  <c r="I11"/>
  <c r="H11"/>
  <c r="N11" s="1"/>
  <c r="G11"/>
  <c r="M11" s="1"/>
  <c r="M10"/>
  <c r="I10"/>
  <c r="O10" s="1"/>
  <c r="H10"/>
  <c r="N10" s="1"/>
  <c r="G10"/>
  <c r="N9"/>
  <c r="I9"/>
  <c r="O9" s="1"/>
  <c r="H9"/>
  <c r="G9"/>
  <c r="M9" s="1"/>
  <c r="O8"/>
  <c r="I8"/>
  <c r="H8"/>
  <c r="N8" s="1"/>
  <c r="G8"/>
  <c r="M8" s="1"/>
  <c r="I7"/>
  <c r="O7" s="1"/>
  <c r="H7"/>
  <c r="N7" s="1"/>
  <c r="G7"/>
  <c r="M7" s="1"/>
  <c r="N6"/>
  <c r="I6"/>
  <c r="O6" s="1"/>
  <c r="H6"/>
  <c r="G6"/>
  <c r="G13" s="1"/>
  <c r="G209" i="24"/>
  <c r="G210" s="1"/>
  <c r="E152"/>
  <c r="G152" s="1"/>
  <c r="E151"/>
  <c r="F150"/>
  <c r="C150"/>
  <c r="E111"/>
  <c r="G111" s="1"/>
  <c r="E110"/>
  <c r="G110" s="1"/>
  <c r="E109"/>
  <c r="G109" s="1"/>
  <c r="E108"/>
  <c r="G108" s="1"/>
  <c r="E107"/>
  <c r="G107" s="1"/>
  <c r="E106"/>
  <c r="G106" s="1"/>
  <c r="E105"/>
  <c r="G105" s="1"/>
  <c r="E104"/>
  <c r="G104" s="1"/>
  <c r="E103"/>
  <c r="G103" s="1"/>
  <c r="E102"/>
  <c r="G102" s="1"/>
  <c r="E101"/>
  <c r="F100"/>
  <c r="C100"/>
  <c r="E75"/>
  <c r="G75" s="1"/>
  <c r="E74"/>
  <c r="G74" s="1"/>
  <c r="E73"/>
  <c r="G73" s="1"/>
  <c r="E72"/>
  <c r="G72" s="1"/>
  <c r="E71"/>
  <c r="G71" s="1"/>
  <c r="E70"/>
  <c r="G70" s="1"/>
  <c r="E69"/>
  <c r="G69" s="1"/>
  <c r="E68"/>
  <c r="G68" s="1"/>
  <c r="E67"/>
  <c r="G67" s="1"/>
  <c r="E66"/>
  <c r="G66" s="1"/>
  <c r="E65"/>
  <c r="G65" s="1"/>
  <c r="E64"/>
  <c r="G64" s="1"/>
  <c r="E63"/>
  <c r="G63" s="1"/>
  <c r="E62"/>
  <c r="G62" s="1"/>
  <c r="E61"/>
  <c r="G61" s="1"/>
  <c r="E60"/>
  <c r="G60" s="1"/>
  <c r="E59"/>
  <c r="G59" s="1"/>
  <c r="E58"/>
  <c r="G58" s="1"/>
  <c r="E57"/>
  <c r="G57" s="1"/>
  <c r="E56"/>
  <c r="G56" s="1"/>
  <c r="E55"/>
  <c r="G55" s="1"/>
  <c r="E54"/>
  <c r="G54" s="1"/>
  <c r="E53"/>
  <c r="F52"/>
  <c r="C52"/>
  <c r="E30"/>
  <c r="G30" s="1"/>
  <c r="E29"/>
  <c r="G29" s="1"/>
  <c r="E28"/>
  <c r="G28" s="1"/>
  <c r="E27"/>
  <c r="G27" s="1"/>
  <c r="E26"/>
  <c r="G26" s="1"/>
  <c r="E25"/>
  <c r="G25" s="1"/>
  <c r="E24"/>
  <c r="G24" s="1"/>
  <c r="E23"/>
  <c r="G23" s="1"/>
  <c r="F22"/>
  <c r="E21"/>
  <c r="G21" s="1"/>
  <c r="H234" i="23"/>
  <c r="I234" s="1"/>
  <c r="G233"/>
  <c r="G232"/>
  <c r="G231"/>
  <c r="G230"/>
  <c r="G229"/>
  <c r="H228"/>
  <c r="I228" s="1"/>
  <c r="G224"/>
  <c r="G223"/>
  <c r="G222"/>
  <c r="G221"/>
  <c r="G220"/>
  <c r="G219"/>
  <c r="G218"/>
  <c r="G217"/>
  <c r="I210"/>
  <c r="I207"/>
  <c r="H207"/>
  <c r="G207"/>
  <c r="I206"/>
  <c r="H206"/>
  <c r="G206"/>
  <c r="I205"/>
  <c r="H205"/>
  <c r="G205"/>
  <c r="E202"/>
  <c r="G202" s="1"/>
  <c r="I188"/>
  <c r="H188"/>
  <c r="G188"/>
  <c r="I187"/>
  <c r="H187"/>
  <c r="G187"/>
  <c r="I186"/>
  <c r="H186"/>
  <c r="G186"/>
  <c r="I185"/>
  <c r="H185"/>
  <c r="G185"/>
  <c r="I184"/>
  <c r="H184"/>
  <c r="G184"/>
  <c r="I183"/>
  <c r="H183"/>
  <c r="G183"/>
  <c r="F182"/>
  <c r="E182"/>
  <c r="I182" s="1"/>
  <c r="I166"/>
  <c r="H166"/>
  <c r="G166"/>
  <c r="I165"/>
  <c r="H165"/>
  <c r="G165"/>
  <c r="I164"/>
  <c r="H164"/>
  <c r="G164"/>
  <c r="I163"/>
  <c r="H163"/>
  <c r="G163"/>
  <c r="F162"/>
  <c r="E162"/>
  <c r="H162" s="1"/>
  <c r="I147"/>
  <c r="H147"/>
  <c r="G147"/>
  <c r="I146"/>
  <c r="H146"/>
  <c r="G146"/>
  <c r="I145"/>
  <c r="H145"/>
  <c r="G145"/>
  <c r="I144"/>
  <c r="H144"/>
  <c r="G144"/>
  <c r="I143"/>
  <c r="H143"/>
  <c r="G143"/>
  <c r="F142"/>
  <c r="E142"/>
  <c r="H142" s="1"/>
  <c r="I122"/>
  <c r="H122"/>
  <c r="G122"/>
  <c r="I102"/>
  <c r="H102"/>
  <c r="G102"/>
  <c r="I72"/>
  <c r="H72"/>
  <c r="G72"/>
  <c r="F71"/>
  <c r="F52" s="1"/>
  <c r="E71"/>
  <c r="I71" s="1"/>
  <c r="H42"/>
  <c r="G42"/>
  <c r="F42"/>
  <c r="E42"/>
  <c r="I42" s="1"/>
  <c r="F41"/>
  <c r="F23" s="1"/>
  <c r="E41"/>
  <c r="E23" s="1"/>
  <c r="FE30" i="38" l="1"/>
  <c r="EZ116"/>
  <c r="Z27"/>
  <c r="EA32"/>
  <c r="CX27"/>
  <c r="DM16"/>
  <c r="EB33"/>
  <c r="EQ64"/>
  <c r="BD15"/>
  <c r="BP116"/>
  <c r="EJ116"/>
  <c r="EN116"/>
  <c r="BS16"/>
  <c r="CW16"/>
  <c r="BT17"/>
  <c r="AO18"/>
  <c r="BS20"/>
  <c r="FE22"/>
  <c r="Z23"/>
  <c r="AD23" s="1"/>
  <c r="AH23" s="1"/>
  <c r="CH27"/>
  <c r="DL29"/>
  <c r="BD33"/>
  <c r="DL49"/>
  <c r="Z92"/>
  <c r="CH15"/>
  <c r="CH19"/>
  <c r="CW22"/>
  <c r="GK10"/>
  <c r="AO15"/>
  <c r="BA116"/>
  <c r="FE16"/>
  <c r="FT17"/>
  <c r="FU18"/>
  <c r="Z19"/>
  <c r="EA20"/>
  <c r="DL21"/>
  <c r="EA24"/>
  <c r="FT25"/>
  <c r="AO26"/>
  <c r="FU26"/>
  <c r="DL33"/>
  <c r="K34"/>
  <c r="CW38"/>
  <c r="DD38" s="1"/>
  <c r="EP39"/>
  <c r="DL15"/>
  <c r="FD116"/>
  <c r="K20"/>
  <c r="CW30"/>
  <c r="H210" i="24"/>
  <c r="I210" s="1"/>
  <c r="F554" i="5"/>
  <c r="P18" i="37"/>
  <c r="P26"/>
  <c r="N13"/>
  <c r="P10"/>
  <c r="P14"/>
  <c r="DN19" i="38"/>
  <c r="FW20"/>
  <c r="FH21"/>
  <c r="FW24"/>
  <c r="CJ25"/>
  <c r="P8" i="37"/>
  <c r="O28"/>
  <c r="BF15" i="38"/>
  <c r="BK15" s="1"/>
  <c r="BG20"/>
  <c r="N27"/>
  <c r="CZ33"/>
  <c r="F205" i="24"/>
  <c r="E100"/>
  <c r="H13" i="37"/>
  <c r="P12"/>
  <c r="G28"/>
  <c r="P16"/>
  <c r="P23"/>
  <c r="P25"/>
  <c r="E116" i="38"/>
  <c r="I116"/>
  <c r="T116"/>
  <c r="X116"/>
  <c r="CZ15"/>
  <c r="FH15"/>
  <c r="FV15"/>
  <c r="K16"/>
  <c r="AO16"/>
  <c r="BU16"/>
  <c r="BD17"/>
  <c r="DL17"/>
  <c r="CW18"/>
  <c r="ES18"/>
  <c r="AQ20"/>
  <c r="FG20"/>
  <c r="ER21"/>
  <c r="BU22"/>
  <c r="CH23"/>
  <c r="EP23"/>
  <c r="K24"/>
  <c r="FG24"/>
  <c r="BT25"/>
  <c r="FE26"/>
  <c r="EP27"/>
  <c r="K28"/>
  <c r="BS28"/>
  <c r="CK30"/>
  <c r="Z31"/>
  <c r="CX31"/>
  <c r="FW32"/>
  <c r="CJ33"/>
  <c r="AB35"/>
  <c r="CX35"/>
  <c r="CK38"/>
  <c r="DL41"/>
  <c r="AQ44"/>
  <c r="FW48"/>
  <c r="BT49"/>
  <c r="EP63"/>
  <c r="G29" i="37"/>
  <c r="P21"/>
  <c r="N15" i="38"/>
  <c r="DN15"/>
  <c r="CK22"/>
  <c r="DN31"/>
  <c r="P7" i="37"/>
  <c r="P9"/>
  <c r="I28"/>
  <c r="P20"/>
  <c r="P27"/>
  <c r="L29" i="38"/>
  <c r="AA32"/>
  <c r="BE38"/>
  <c r="CI28"/>
  <c r="FF31"/>
  <c r="FU30"/>
  <c r="F116"/>
  <c r="J116"/>
  <c r="U116"/>
  <c r="Y116"/>
  <c r="CD116"/>
  <c r="CT116"/>
  <c r="DV116"/>
  <c r="DZ116"/>
  <c r="ER15"/>
  <c r="BE16"/>
  <c r="FG16"/>
  <c r="AR17"/>
  <c r="CZ17"/>
  <c r="CK18"/>
  <c r="EC18"/>
  <c r="AA20"/>
  <c r="BD21"/>
  <c r="BE22"/>
  <c r="ED23"/>
  <c r="BS24"/>
  <c r="EQ24"/>
  <c r="BD25"/>
  <c r="BD29"/>
  <c r="BU30"/>
  <c r="EP31"/>
  <c r="BT33"/>
  <c r="BD35"/>
  <c r="EQ40"/>
  <c r="CZ41"/>
  <c r="N43"/>
  <c r="BS44"/>
  <c r="DN47"/>
  <c r="AC15"/>
  <c r="AR15"/>
  <c r="AC16"/>
  <c r="FW56"/>
  <c r="G234" i="23"/>
  <c r="M6" i="37"/>
  <c r="P6" s="1"/>
  <c r="P11"/>
  <c r="P15"/>
  <c r="P17"/>
  <c r="P24"/>
  <c r="P15" i="38"/>
  <c r="AE34"/>
  <c r="AF34" s="1"/>
  <c r="AT19"/>
  <c r="AU19" s="1"/>
  <c r="BI18"/>
  <c r="BJ18" s="1"/>
  <c r="BX21"/>
  <c r="BY21" s="1"/>
  <c r="CM16"/>
  <c r="CN16" s="1"/>
  <c r="DB31"/>
  <c r="DC31" s="1"/>
  <c r="DQ16"/>
  <c r="DR16" s="1"/>
  <c r="EF17"/>
  <c r="EG17" s="1"/>
  <c r="EU20"/>
  <c r="EV20" s="1"/>
  <c r="FJ15"/>
  <c r="FK15" s="1"/>
  <c r="FY16"/>
  <c r="FZ16" s="1"/>
  <c r="M15"/>
  <c r="AB15"/>
  <c r="AK116"/>
  <c r="AZ116"/>
  <c r="BV15"/>
  <c r="AQ16"/>
  <c r="CK16"/>
  <c r="CY16"/>
  <c r="DO16"/>
  <c r="CJ17"/>
  <c r="ED19"/>
  <c r="DN23"/>
  <c r="BE46"/>
  <c r="Q15"/>
  <c r="BX15"/>
  <c r="P17"/>
  <c r="Q17" s="1"/>
  <c r="DQ18"/>
  <c r="DR18" s="1"/>
  <c r="EF21"/>
  <c r="EG21" s="1"/>
  <c r="AT23"/>
  <c r="AU23" s="1"/>
  <c r="CM24"/>
  <c r="CN24" s="1"/>
  <c r="EF29"/>
  <c r="EG29" s="1"/>
  <c r="AT31"/>
  <c r="AU31" s="1"/>
  <c r="CM32"/>
  <c r="CN32" s="1"/>
  <c r="P33"/>
  <c r="Q33" s="1"/>
  <c r="FJ35"/>
  <c r="FK35" s="1"/>
  <c r="EF37"/>
  <c r="EG37" s="1"/>
  <c r="CM40"/>
  <c r="CN40" s="1"/>
  <c r="P49"/>
  <c r="Q49" s="1"/>
  <c r="P57"/>
  <c r="Q57" s="1"/>
  <c r="P115"/>
  <c r="Q115" s="1"/>
  <c r="N115"/>
  <c r="M114"/>
  <c r="P113"/>
  <c r="Q113" s="1"/>
  <c r="P114"/>
  <c r="Q114" s="1"/>
  <c r="M115"/>
  <c r="N113"/>
  <c r="M112"/>
  <c r="P111"/>
  <c r="Q111" s="1"/>
  <c r="N114"/>
  <c r="P112"/>
  <c r="Q112" s="1"/>
  <c r="N111"/>
  <c r="M110"/>
  <c r="P109"/>
  <c r="Q109" s="1"/>
  <c r="N110"/>
  <c r="M108"/>
  <c r="M111"/>
  <c r="P108"/>
  <c r="Q108" s="1"/>
  <c r="N112"/>
  <c r="P110"/>
  <c r="Q110" s="1"/>
  <c r="N109"/>
  <c r="N107"/>
  <c r="M106"/>
  <c r="P105"/>
  <c r="Q105" s="1"/>
  <c r="M113"/>
  <c r="N106"/>
  <c r="N103"/>
  <c r="P107"/>
  <c r="Q107" s="1"/>
  <c r="N104"/>
  <c r="M103"/>
  <c r="P102"/>
  <c r="Q102" s="1"/>
  <c r="P106"/>
  <c r="Q106" s="1"/>
  <c r="N105"/>
  <c r="M104"/>
  <c r="P103"/>
  <c r="Q103" s="1"/>
  <c r="N101"/>
  <c r="M100"/>
  <c r="M109"/>
  <c r="N108"/>
  <c r="P104"/>
  <c r="Q104" s="1"/>
  <c r="N100"/>
  <c r="P99"/>
  <c r="Q99" s="1"/>
  <c r="P98"/>
  <c r="Q98" s="1"/>
  <c r="P101"/>
  <c r="Q101" s="1"/>
  <c r="M107"/>
  <c r="N102"/>
  <c r="P100"/>
  <c r="Q100" s="1"/>
  <c r="N99"/>
  <c r="N98"/>
  <c r="M97"/>
  <c r="P96"/>
  <c r="Q96" s="1"/>
  <c r="M98"/>
  <c r="N97"/>
  <c r="N95"/>
  <c r="N93"/>
  <c r="M92"/>
  <c r="P91"/>
  <c r="Q91" s="1"/>
  <c r="N89"/>
  <c r="M101"/>
  <c r="M99"/>
  <c r="M95"/>
  <c r="N94"/>
  <c r="M93"/>
  <c r="P92"/>
  <c r="Q92" s="1"/>
  <c r="N90"/>
  <c r="P97"/>
  <c r="Q97" s="1"/>
  <c r="N96"/>
  <c r="M94"/>
  <c r="P93"/>
  <c r="Q93" s="1"/>
  <c r="N91"/>
  <c r="M90"/>
  <c r="P89"/>
  <c r="Q89" s="1"/>
  <c r="N87"/>
  <c r="P86"/>
  <c r="Q86" s="1"/>
  <c r="N84"/>
  <c r="M83"/>
  <c r="P82"/>
  <c r="Q82" s="1"/>
  <c r="N80"/>
  <c r="M102"/>
  <c r="P94"/>
  <c r="Q94" s="1"/>
  <c r="P88"/>
  <c r="Q88" s="1"/>
  <c r="P87"/>
  <c r="Q87" s="1"/>
  <c r="N85"/>
  <c r="M84"/>
  <c r="P83"/>
  <c r="Q83" s="1"/>
  <c r="N81"/>
  <c r="M80"/>
  <c r="P95"/>
  <c r="Q95" s="1"/>
  <c r="M91"/>
  <c r="N88"/>
  <c r="N86"/>
  <c r="M85"/>
  <c r="P84"/>
  <c r="Q84" s="1"/>
  <c r="N82"/>
  <c r="M81"/>
  <c r="P80"/>
  <c r="Q80" s="1"/>
  <c r="N78"/>
  <c r="M105"/>
  <c r="M96"/>
  <c r="P90"/>
  <c r="Q90" s="1"/>
  <c r="M89"/>
  <c r="M88"/>
  <c r="N83"/>
  <c r="P81"/>
  <c r="Q81" s="1"/>
  <c r="P79"/>
  <c r="Q79" s="1"/>
  <c r="P78"/>
  <c r="Q78" s="1"/>
  <c r="M77"/>
  <c r="P76"/>
  <c r="Q76" s="1"/>
  <c r="M86"/>
  <c r="N79"/>
  <c r="P77"/>
  <c r="Q77" s="1"/>
  <c r="N75"/>
  <c r="M74"/>
  <c r="P73"/>
  <c r="Q73" s="1"/>
  <c r="N71"/>
  <c r="N92"/>
  <c r="M87"/>
  <c r="P85"/>
  <c r="Q85" s="1"/>
  <c r="M79"/>
  <c r="M78"/>
  <c r="N76"/>
  <c r="M75"/>
  <c r="P74"/>
  <c r="Q74" s="1"/>
  <c r="N72"/>
  <c r="M71"/>
  <c r="P70"/>
  <c r="Q70" s="1"/>
  <c r="M76"/>
  <c r="N68"/>
  <c r="M67"/>
  <c r="P66"/>
  <c r="Q66" s="1"/>
  <c r="N64"/>
  <c r="M63"/>
  <c r="P62"/>
  <c r="Q62" s="1"/>
  <c r="N60"/>
  <c r="M59"/>
  <c r="P58"/>
  <c r="Q58" s="1"/>
  <c r="N56"/>
  <c r="M55"/>
  <c r="P54"/>
  <c r="Q54" s="1"/>
  <c r="N52"/>
  <c r="M82"/>
  <c r="N77"/>
  <c r="P75"/>
  <c r="Q75" s="1"/>
  <c r="N74"/>
  <c r="P72"/>
  <c r="Q72" s="1"/>
  <c r="N70"/>
  <c r="N69"/>
  <c r="M68"/>
  <c r="P67"/>
  <c r="Q67" s="1"/>
  <c r="N65"/>
  <c r="M64"/>
  <c r="P63"/>
  <c r="Q63" s="1"/>
  <c r="N61"/>
  <c r="M60"/>
  <c r="P59"/>
  <c r="Q59" s="1"/>
  <c r="N57"/>
  <c r="M56"/>
  <c r="P55"/>
  <c r="Q55" s="1"/>
  <c r="N53"/>
  <c r="N73"/>
  <c r="M72"/>
  <c r="M70"/>
  <c r="M69"/>
  <c r="P68"/>
  <c r="Q68" s="1"/>
  <c r="N66"/>
  <c r="M65"/>
  <c r="P64"/>
  <c r="Q64" s="1"/>
  <c r="N62"/>
  <c r="M61"/>
  <c r="P60"/>
  <c r="Q60" s="1"/>
  <c r="N58"/>
  <c r="M57"/>
  <c r="P56"/>
  <c r="Q56" s="1"/>
  <c r="N54"/>
  <c r="M53"/>
  <c r="P52"/>
  <c r="Q52" s="1"/>
  <c r="P71"/>
  <c r="Q71" s="1"/>
  <c r="M62"/>
  <c r="M54"/>
  <c r="M52"/>
  <c r="P50"/>
  <c r="Q50" s="1"/>
  <c r="N48"/>
  <c r="M47"/>
  <c r="P46"/>
  <c r="Q46" s="1"/>
  <c r="N44"/>
  <c r="M43"/>
  <c r="P42"/>
  <c r="Q42" s="1"/>
  <c r="N40"/>
  <c r="M39"/>
  <c r="P38"/>
  <c r="Q38" s="1"/>
  <c r="N36"/>
  <c r="M35"/>
  <c r="P69"/>
  <c r="Q69" s="1"/>
  <c r="N63"/>
  <c r="P61"/>
  <c r="Q61" s="1"/>
  <c r="N55"/>
  <c r="P53"/>
  <c r="Q53" s="1"/>
  <c r="P51"/>
  <c r="Q51" s="1"/>
  <c r="N49"/>
  <c r="M48"/>
  <c r="P47"/>
  <c r="Q47" s="1"/>
  <c r="N45"/>
  <c r="M44"/>
  <c r="P43"/>
  <c r="Q43" s="1"/>
  <c r="N41"/>
  <c r="M40"/>
  <c r="P39"/>
  <c r="Q39" s="1"/>
  <c r="N37"/>
  <c r="M36"/>
  <c r="M66"/>
  <c r="M58"/>
  <c r="N51"/>
  <c r="N50"/>
  <c r="M49"/>
  <c r="P48"/>
  <c r="Q48" s="1"/>
  <c r="N46"/>
  <c r="M45"/>
  <c r="P44"/>
  <c r="Q44" s="1"/>
  <c r="N42"/>
  <c r="M41"/>
  <c r="P40"/>
  <c r="Q40" s="1"/>
  <c r="N38"/>
  <c r="M37"/>
  <c r="P36"/>
  <c r="Q36" s="1"/>
  <c r="N34"/>
  <c r="M46"/>
  <c r="M38"/>
  <c r="P35"/>
  <c r="Q35" s="1"/>
  <c r="N32"/>
  <c r="M31"/>
  <c r="P30"/>
  <c r="Q30" s="1"/>
  <c r="N28"/>
  <c r="M27"/>
  <c r="P26"/>
  <c r="Q26" s="1"/>
  <c r="N24"/>
  <c r="M23"/>
  <c r="P22"/>
  <c r="Q22" s="1"/>
  <c r="N20"/>
  <c r="M19"/>
  <c r="P18"/>
  <c r="Q18" s="1"/>
  <c r="N16"/>
  <c r="M73"/>
  <c r="P65"/>
  <c r="Q65" s="1"/>
  <c r="N59"/>
  <c r="N47"/>
  <c r="P45"/>
  <c r="Q45" s="1"/>
  <c r="N39"/>
  <c r="P37"/>
  <c r="Q37" s="1"/>
  <c r="N35"/>
  <c r="M34"/>
  <c r="N33"/>
  <c r="M32"/>
  <c r="P31"/>
  <c r="Q31" s="1"/>
  <c r="N29"/>
  <c r="M28"/>
  <c r="P27"/>
  <c r="Q27" s="1"/>
  <c r="N25"/>
  <c r="M24"/>
  <c r="P23"/>
  <c r="Q23" s="1"/>
  <c r="N21"/>
  <c r="M20"/>
  <c r="P19"/>
  <c r="Q19" s="1"/>
  <c r="N17"/>
  <c r="M51"/>
  <c r="M50"/>
  <c r="M42"/>
  <c r="M33"/>
  <c r="P32"/>
  <c r="Q32" s="1"/>
  <c r="N30"/>
  <c r="M29"/>
  <c r="P28"/>
  <c r="Q28" s="1"/>
  <c r="N26"/>
  <c r="M25"/>
  <c r="P24"/>
  <c r="Q24" s="1"/>
  <c r="N22"/>
  <c r="M21"/>
  <c r="P20"/>
  <c r="Q20" s="1"/>
  <c r="N18"/>
  <c r="M17"/>
  <c r="P16"/>
  <c r="Q16" s="1"/>
  <c r="AB115"/>
  <c r="AE115"/>
  <c r="AF115" s="1"/>
  <c r="AC114"/>
  <c r="AB113"/>
  <c r="AB114"/>
  <c r="AC115"/>
  <c r="AE114"/>
  <c r="AF114" s="1"/>
  <c r="AC113"/>
  <c r="AC112"/>
  <c r="AB111"/>
  <c r="AB112"/>
  <c r="AE111"/>
  <c r="AF111" s="1"/>
  <c r="AE112"/>
  <c r="AF112" s="1"/>
  <c r="AC110"/>
  <c r="AB109"/>
  <c r="AE113"/>
  <c r="AF113" s="1"/>
  <c r="AC108"/>
  <c r="AC111"/>
  <c r="AE110"/>
  <c r="AF110" s="1"/>
  <c r="AC109"/>
  <c r="AB108"/>
  <c r="AE108"/>
  <c r="AF108" s="1"/>
  <c r="AC106"/>
  <c r="AB105"/>
  <c r="AE104"/>
  <c r="AF104" s="1"/>
  <c r="AB110"/>
  <c r="AE107"/>
  <c r="AF107" s="1"/>
  <c r="AE106"/>
  <c r="AF106" s="1"/>
  <c r="AC105"/>
  <c r="AC103"/>
  <c r="AB102"/>
  <c r="AE109"/>
  <c r="AF109" s="1"/>
  <c r="AC107"/>
  <c r="AC104"/>
  <c r="AB103"/>
  <c r="AE102"/>
  <c r="AF102" s="1"/>
  <c r="AC100"/>
  <c r="AC102"/>
  <c r="AB99"/>
  <c r="AB98"/>
  <c r="AB106"/>
  <c r="AB104"/>
  <c r="AE103"/>
  <c r="AF103" s="1"/>
  <c r="AE101"/>
  <c r="AF101" s="1"/>
  <c r="AE100"/>
  <c r="AF100" s="1"/>
  <c r="AE99"/>
  <c r="AF99" s="1"/>
  <c r="AE98"/>
  <c r="AF98" s="1"/>
  <c r="AB107"/>
  <c r="AE105"/>
  <c r="AF105" s="1"/>
  <c r="AC101"/>
  <c r="AC97"/>
  <c r="AB96"/>
  <c r="AE95"/>
  <c r="AF95" s="1"/>
  <c r="AB100"/>
  <c r="AC98"/>
  <c r="AC95"/>
  <c r="AE94"/>
  <c r="AF94" s="1"/>
  <c r="AC92"/>
  <c r="AB91"/>
  <c r="AE90"/>
  <c r="AF90" s="1"/>
  <c r="AB101"/>
  <c r="AC99"/>
  <c r="AE97"/>
  <c r="AF97" s="1"/>
  <c r="AC96"/>
  <c r="AB95"/>
  <c r="AC93"/>
  <c r="AB92"/>
  <c r="AE91"/>
  <c r="AF91" s="1"/>
  <c r="AC94"/>
  <c r="AB93"/>
  <c r="AE92"/>
  <c r="AF92" s="1"/>
  <c r="AC90"/>
  <c r="AB89"/>
  <c r="AE88"/>
  <c r="AF88" s="1"/>
  <c r="AB90"/>
  <c r="AC89"/>
  <c r="AB86"/>
  <c r="AE85"/>
  <c r="AF85" s="1"/>
  <c r="AC83"/>
  <c r="AB82"/>
  <c r="AE81"/>
  <c r="AF81" s="1"/>
  <c r="AB97"/>
  <c r="AE87"/>
  <c r="AF87" s="1"/>
  <c r="AE86"/>
  <c r="AF86" s="1"/>
  <c r="AC84"/>
  <c r="AB83"/>
  <c r="AE82"/>
  <c r="AF82" s="1"/>
  <c r="AC80"/>
  <c r="AE96"/>
  <c r="AF96" s="1"/>
  <c r="AB94"/>
  <c r="AE93"/>
  <c r="AF93" s="1"/>
  <c r="AC91"/>
  <c r="AC88"/>
  <c r="AC87"/>
  <c r="AC85"/>
  <c r="AB84"/>
  <c r="AE83"/>
  <c r="AF83" s="1"/>
  <c r="AC81"/>
  <c r="AB80"/>
  <c r="AE79"/>
  <c r="AF79" s="1"/>
  <c r="AB88"/>
  <c r="AE78"/>
  <c r="AF78" s="1"/>
  <c r="AC77"/>
  <c r="AB76"/>
  <c r="AE75"/>
  <c r="AF75" s="1"/>
  <c r="AE89"/>
  <c r="AF89" s="1"/>
  <c r="AC86"/>
  <c r="AB81"/>
  <c r="AE80"/>
  <c r="AF80" s="1"/>
  <c r="AC79"/>
  <c r="AC78"/>
  <c r="AB77"/>
  <c r="AE76"/>
  <c r="AF76" s="1"/>
  <c r="AC74"/>
  <c r="AB73"/>
  <c r="AE72"/>
  <c r="AF72" s="1"/>
  <c r="AB87"/>
  <c r="AB79"/>
  <c r="AB78"/>
  <c r="AE77"/>
  <c r="AF77" s="1"/>
  <c r="AC75"/>
  <c r="AB74"/>
  <c r="AE73"/>
  <c r="AF73" s="1"/>
  <c r="AC71"/>
  <c r="AB70"/>
  <c r="AE84"/>
  <c r="AF84" s="1"/>
  <c r="AC76"/>
  <c r="AE74"/>
  <c r="AF74" s="1"/>
  <c r="AC73"/>
  <c r="AC72"/>
  <c r="AC70"/>
  <c r="AE69"/>
  <c r="AF69" s="1"/>
  <c r="AC67"/>
  <c r="AB66"/>
  <c r="AE65"/>
  <c r="AF65" s="1"/>
  <c r="AC63"/>
  <c r="AB62"/>
  <c r="AE61"/>
  <c r="AF61" s="1"/>
  <c r="AC59"/>
  <c r="AB58"/>
  <c r="AE57"/>
  <c r="AF57" s="1"/>
  <c r="AC55"/>
  <c r="AB54"/>
  <c r="AE53"/>
  <c r="AF53" s="1"/>
  <c r="AB85"/>
  <c r="AB72"/>
  <c r="AE71"/>
  <c r="AF71" s="1"/>
  <c r="AC68"/>
  <c r="AB67"/>
  <c r="AE66"/>
  <c r="AF66" s="1"/>
  <c r="AC64"/>
  <c r="AB63"/>
  <c r="AE62"/>
  <c r="AF62" s="1"/>
  <c r="AC60"/>
  <c r="AB59"/>
  <c r="AE58"/>
  <c r="AF58" s="1"/>
  <c r="AC56"/>
  <c r="AB55"/>
  <c r="AE54"/>
  <c r="AF54" s="1"/>
  <c r="AC82"/>
  <c r="AB75"/>
  <c r="AB71"/>
  <c r="AE70"/>
  <c r="AF70" s="1"/>
  <c r="AC69"/>
  <c r="AB68"/>
  <c r="AE67"/>
  <c r="AF67" s="1"/>
  <c r="AC65"/>
  <c r="AB64"/>
  <c r="AE63"/>
  <c r="AF63" s="1"/>
  <c r="AC61"/>
  <c r="AB60"/>
  <c r="AE59"/>
  <c r="AF59" s="1"/>
  <c r="AC57"/>
  <c r="AB56"/>
  <c r="AE55"/>
  <c r="AF55" s="1"/>
  <c r="AC53"/>
  <c r="AB52"/>
  <c r="AE51"/>
  <c r="AF51" s="1"/>
  <c r="AB65"/>
  <c r="AE64"/>
  <c r="AF64" s="1"/>
  <c r="AC62"/>
  <c r="AB57"/>
  <c r="AE56"/>
  <c r="AF56" s="1"/>
  <c r="AC54"/>
  <c r="AE52"/>
  <c r="AF52" s="1"/>
  <c r="AB50"/>
  <c r="AE49"/>
  <c r="AF49" s="1"/>
  <c r="AC47"/>
  <c r="AB46"/>
  <c r="AE45"/>
  <c r="AF45" s="1"/>
  <c r="AC43"/>
  <c r="AB42"/>
  <c r="AE41"/>
  <c r="AF41" s="1"/>
  <c r="AC39"/>
  <c r="AB38"/>
  <c r="AE37"/>
  <c r="AF37" s="1"/>
  <c r="AC35"/>
  <c r="AC52"/>
  <c r="AE50"/>
  <c r="AF50" s="1"/>
  <c r="AC48"/>
  <c r="AB47"/>
  <c r="AE46"/>
  <c r="AF46" s="1"/>
  <c r="AC44"/>
  <c r="AB43"/>
  <c r="AE42"/>
  <c r="AF42" s="1"/>
  <c r="AC40"/>
  <c r="AB39"/>
  <c r="AE38"/>
  <c r="AF38" s="1"/>
  <c r="AC36"/>
  <c r="AB69"/>
  <c r="AE68"/>
  <c r="AF68" s="1"/>
  <c r="AC66"/>
  <c r="AB61"/>
  <c r="AE60"/>
  <c r="AF60" s="1"/>
  <c r="AC58"/>
  <c r="AB53"/>
  <c r="AC51"/>
  <c r="AC49"/>
  <c r="AB48"/>
  <c r="AE47"/>
  <c r="AF47" s="1"/>
  <c r="AC45"/>
  <c r="AB44"/>
  <c r="AE43"/>
  <c r="AF43" s="1"/>
  <c r="AC41"/>
  <c r="AB40"/>
  <c r="AE39"/>
  <c r="AF39" s="1"/>
  <c r="AC37"/>
  <c r="AB36"/>
  <c r="AE35"/>
  <c r="AF35" s="1"/>
  <c r="AB49"/>
  <c r="AE48"/>
  <c r="AF48" s="1"/>
  <c r="AC46"/>
  <c r="AB41"/>
  <c r="AE40"/>
  <c r="AF40" s="1"/>
  <c r="AC38"/>
  <c r="AC34"/>
  <c r="AE33"/>
  <c r="AF33" s="1"/>
  <c r="AC31"/>
  <c r="AB30"/>
  <c r="AE29"/>
  <c r="AF29" s="1"/>
  <c r="AC27"/>
  <c r="AB26"/>
  <c r="AE25"/>
  <c r="AF25" s="1"/>
  <c r="AC23"/>
  <c r="AB22"/>
  <c r="AE21"/>
  <c r="AF21" s="1"/>
  <c r="AC19"/>
  <c r="AB18"/>
  <c r="AE17"/>
  <c r="AF17" s="1"/>
  <c r="AB34"/>
  <c r="AC32"/>
  <c r="AB31"/>
  <c r="AE30"/>
  <c r="AF30" s="1"/>
  <c r="AC28"/>
  <c r="AB27"/>
  <c r="AE26"/>
  <c r="AF26" s="1"/>
  <c r="AC24"/>
  <c r="AB23"/>
  <c r="AE22"/>
  <c r="AF22" s="1"/>
  <c r="AC20"/>
  <c r="AB19"/>
  <c r="AE18"/>
  <c r="AF18" s="1"/>
  <c r="AB51"/>
  <c r="AC50"/>
  <c r="AB45"/>
  <c r="AE44"/>
  <c r="AF44" s="1"/>
  <c r="AC42"/>
  <c r="AB37"/>
  <c r="AE36"/>
  <c r="AF36" s="1"/>
  <c r="AC33"/>
  <c r="AB32"/>
  <c r="AE31"/>
  <c r="AF31" s="1"/>
  <c r="AC29"/>
  <c r="AB28"/>
  <c r="AE27"/>
  <c r="AF27" s="1"/>
  <c r="AC25"/>
  <c r="AB24"/>
  <c r="AE23"/>
  <c r="AF23" s="1"/>
  <c r="AC21"/>
  <c r="AB20"/>
  <c r="AE19"/>
  <c r="AF19" s="1"/>
  <c r="AC17"/>
  <c r="AB16"/>
  <c r="AE15"/>
  <c r="AR115"/>
  <c r="AQ115"/>
  <c r="AT115"/>
  <c r="AU115" s="1"/>
  <c r="AR113"/>
  <c r="AR114"/>
  <c r="AQ114"/>
  <c r="AT113"/>
  <c r="AU113" s="1"/>
  <c r="AQ112"/>
  <c r="AR111"/>
  <c r="AQ111"/>
  <c r="AQ113"/>
  <c r="AT112"/>
  <c r="AU112" s="1"/>
  <c r="AT111"/>
  <c r="AU111" s="1"/>
  <c r="AR109"/>
  <c r="AT114"/>
  <c r="AU114" s="1"/>
  <c r="AQ109"/>
  <c r="AT110"/>
  <c r="AU110" s="1"/>
  <c r="AR108"/>
  <c r="AR112"/>
  <c r="AR110"/>
  <c r="AT109"/>
  <c r="AU109" s="1"/>
  <c r="AQ108"/>
  <c r="AT107"/>
  <c r="AU107" s="1"/>
  <c r="AR105"/>
  <c r="AQ105"/>
  <c r="AQ104"/>
  <c r="AT103"/>
  <c r="AU103" s="1"/>
  <c r="AQ110"/>
  <c r="AT108"/>
  <c r="AU108" s="1"/>
  <c r="AT106"/>
  <c r="AU106" s="1"/>
  <c r="AT104"/>
  <c r="AU104" s="1"/>
  <c r="AR102"/>
  <c r="AR107"/>
  <c r="AR106"/>
  <c r="AT105"/>
  <c r="AU105" s="1"/>
  <c r="AR103"/>
  <c r="AQ102"/>
  <c r="AT101"/>
  <c r="AU101" s="1"/>
  <c r="AT102"/>
  <c r="AU102" s="1"/>
  <c r="AR99"/>
  <c r="AR98"/>
  <c r="AQ97"/>
  <c r="AQ106"/>
  <c r="AR104"/>
  <c r="AT100"/>
  <c r="AU100" s="1"/>
  <c r="AQ99"/>
  <c r="AQ98"/>
  <c r="AQ107"/>
  <c r="AQ103"/>
  <c r="AR101"/>
  <c r="AR100"/>
  <c r="AT99"/>
  <c r="AU99" s="1"/>
  <c r="AT98"/>
  <c r="AU98" s="1"/>
  <c r="AR96"/>
  <c r="AQ95"/>
  <c r="AQ100"/>
  <c r="AQ96"/>
  <c r="AQ94"/>
  <c r="AT93"/>
  <c r="AU93" s="1"/>
  <c r="AR91"/>
  <c r="AQ90"/>
  <c r="AT89"/>
  <c r="AU89" s="1"/>
  <c r="AQ101"/>
  <c r="AT95"/>
  <c r="AU95" s="1"/>
  <c r="AT94"/>
  <c r="AU94" s="1"/>
  <c r="AR92"/>
  <c r="AQ91"/>
  <c r="AT90"/>
  <c r="AU90" s="1"/>
  <c r="AT97"/>
  <c r="AU97" s="1"/>
  <c r="AT96"/>
  <c r="AU96" s="1"/>
  <c r="AR93"/>
  <c r="AQ92"/>
  <c r="AT91"/>
  <c r="AU91" s="1"/>
  <c r="AR89"/>
  <c r="AQ88"/>
  <c r="AT87"/>
  <c r="AU87" s="1"/>
  <c r="AR95"/>
  <c r="AR90"/>
  <c r="AQ85"/>
  <c r="AT84"/>
  <c r="AU84" s="1"/>
  <c r="AR82"/>
  <c r="AQ81"/>
  <c r="AT80"/>
  <c r="AU80" s="1"/>
  <c r="AR97"/>
  <c r="AT92"/>
  <c r="AU92" s="1"/>
  <c r="AR88"/>
  <c r="AT86"/>
  <c r="AU86" s="1"/>
  <c r="AT85"/>
  <c r="AU85" s="1"/>
  <c r="AR83"/>
  <c r="AQ82"/>
  <c r="AT81"/>
  <c r="AU81" s="1"/>
  <c r="AR94"/>
  <c r="AQ89"/>
  <c r="AR87"/>
  <c r="AR86"/>
  <c r="AR84"/>
  <c r="AQ83"/>
  <c r="AT82"/>
  <c r="AU82" s="1"/>
  <c r="AR80"/>
  <c r="AQ79"/>
  <c r="AT78"/>
  <c r="AU78" s="1"/>
  <c r="AQ84"/>
  <c r="AT79"/>
  <c r="AU79" s="1"/>
  <c r="AR76"/>
  <c r="AQ75"/>
  <c r="AQ86"/>
  <c r="AR81"/>
  <c r="AR79"/>
  <c r="AR78"/>
  <c r="AR77"/>
  <c r="AQ76"/>
  <c r="AT75"/>
  <c r="AU75" s="1"/>
  <c r="AR73"/>
  <c r="AQ72"/>
  <c r="AT71"/>
  <c r="AU71" s="1"/>
  <c r="AQ93"/>
  <c r="AQ87"/>
  <c r="AT83"/>
  <c r="AU83" s="1"/>
  <c r="AQ80"/>
  <c r="AQ78"/>
  <c r="AQ77"/>
  <c r="AT76"/>
  <c r="AU76" s="1"/>
  <c r="AR74"/>
  <c r="AQ73"/>
  <c r="AT72"/>
  <c r="AU72" s="1"/>
  <c r="AR70"/>
  <c r="AR71"/>
  <c r="AQ69"/>
  <c r="AT68"/>
  <c r="AU68" s="1"/>
  <c r="AR66"/>
  <c r="AQ65"/>
  <c r="AT64"/>
  <c r="AU64" s="1"/>
  <c r="AR62"/>
  <c r="AQ61"/>
  <c r="AT60"/>
  <c r="AU60" s="1"/>
  <c r="AR58"/>
  <c r="AQ57"/>
  <c r="AT56"/>
  <c r="AU56" s="1"/>
  <c r="AR54"/>
  <c r="AQ53"/>
  <c r="AT52"/>
  <c r="AU52" s="1"/>
  <c r="AT88"/>
  <c r="AU88" s="1"/>
  <c r="AQ71"/>
  <c r="AT70"/>
  <c r="AU70" s="1"/>
  <c r="AT69"/>
  <c r="AU69" s="1"/>
  <c r="AR67"/>
  <c r="AQ66"/>
  <c r="AT65"/>
  <c r="AU65" s="1"/>
  <c r="AR63"/>
  <c r="AQ62"/>
  <c r="AT61"/>
  <c r="AU61" s="1"/>
  <c r="AR59"/>
  <c r="AQ58"/>
  <c r="AT57"/>
  <c r="AU57" s="1"/>
  <c r="AR55"/>
  <c r="AQ54"/>
  <c r="AT53"/>
  <c r="AU53" s="1"/>
  <c r="AR85"/>
  <c r="AR75"/>
  <c r="AT74"/>
  <c r="AU74" s="1"/>
  <c r="AR72"/>
  <c r="AR68"/>
  <c r="AQ67"/>
  <c r="AT66"/>
  <c r="AU66" s="1"/>
  <c r="AR64"/>
  <c r="AQ63"/>
  <c r="AT62"/>
  <c r="AU62" s="1"/>
  <c r="AR60"/>
  <c r="AQ59"/>
  <c r="AT58"/>
  <c r="AU58" s="1"/>
  <c r="AR56"/>
  <c r="AQ55"/>
  <c r="AT54"/>
  <c r="AU54" s="1"/>
  <c r="AR52"/>
  <c r="AQ51"/>
  <c r="AQ74"/>
  <c r="AR65"/>
  <c r="AR57"/>
  <c r="AR50"/>
  <c r="AQ49"/>
  <c r="AT48"/>
  <c r="AU48" s="1"/>
  <c r="AR46"/>
  <c r="AQ45"/>
  <c r="AT44"/>
  <c r="AU44" s="1"/>
  <c r="AR42"/>
  <c r="AQ41"/>
  <c r="AT40"/>
  <c r="AU40" s="1"/>
  <c r="AR38"/>
  <c r="AQ37"/>
  <c r="AT36"/>
  <c r="AU36" s="1"/>
  <c r="AT73"/>
  <c r="AU73" s="1"/>
  <c r="AT67"/>
  <c r="AU67" s="1"/>
  <c r="AQ64"/>
  <c r="AT59"/>
  <c r="AU59" s="1"/>
  <c r="AQ56"/>
  <c r="AR51"/>
  <c r="AQ50"/>
  <c r="AT49"/>
  <c r="AU49" s="1"/>
  <c r="AR47"/>
  <c r="AQ46"/>
  <c r="AT45"/>
  <c r="AU45" s="1"/>
  <c r="AR43"/>
  <c r="AQ42"/>
  <c r="AT41"/>
  <c r="AU41" s="1"/>
  <c r="AR39"/>
  <c r="AQ38"/>
  <c r="AT37"/>
  <c r="AU37" s="1"/>
  <c r="AT77"/>
  <c r="AU77" s="1"/>
  <c r="AR69"/>
  <c r="AR61"/>
  <c r="AR53"/>
  <c r="AT50"/>
  <c r="AU50" s="1"/>
  <c r="AR48"/>
  <c r="AQ47"/>
  <c r="AT46"/>
  <c r="AU46" s="1"/>
  <c r="AR44"/>
  <c r="AQ43"/>
  <c r="AT42"/>
  <c r="AU42" s="1"/>
  <c r="AR40"/>
  <c r="AQ39"/>
  <c r="AT38"/>
  <c r="AU38" s="1"/>
  <c r="AR36"/>
  <c r="AQ35"/>
  <c r="AT34"/>
  <c r="AU34" s="1"/>
  <c r="AT63"/>
  <c r="AU63" s="1"/>
  <c r="AR49"/>
  <c r="AR41"/>
  <c r="AR35"/>
  <c r="AR34"/>
  <c r="AQ33"/>
  <c r="AT32"/>
  <c r="AU32" s="1"/>
  <c r="AR30"/>
  <c r="AQ29"/>
  <c r="AT28"/>
  <c r="AU28" s="1"/>
  <c r="AR26"/>
  <c r="AQ25"/>
  <c r="AT24"/>
  <c r="AU24" s="1"/>
  <c r="AR22"/>
  <c r="AQ21"/>
  <c r="AT20"/>
  <c r="AU20" s="1"/>
  <c r="AR18"/>
  <c r="AQ17"/>
  <c r="AT16"/>
  <c r="AU16" s="1"/>
  <c r="AQ60"/>
  <c r="AT51"/>
  <c r="AU51" s="1"/>
  <c r="AQ48"/>
  <c r="AT43"/>
  <c r="AU43" s="1"/>
  <c r="AQ40"/>
  <c r="AQ34"/>
  <c r="AT33"/>
  <c r="AU33" s="1"/>
  <c r="AR31"/>
  <c r="AQ30"/>
  <c r="AT29"/>
  <c r="AU29" s="1"/>
  <c r="AR27"/>
  <c r="AQ26"/>
  <c r="AT25"/>
  <c r="AU25" s="1"/>
  <c r="AR23"/>
  <c r="AQ22"/>
  <c r="AT21"/>
  <c r="AU21" s="1"/>
  <c r="AR19"/>
  <c r="AQ18"/>
  <c r="AT17"/>
  <c r="AU17" s="1"/>
  <c r="AT55"/>
  <c r="AU55" s="1"/>
  <c r="AQ52"/>
  <c r="AR45"/>
  <c r="AR37"/>
  <c r="AR32"/>
  <c r="AQ31"/>
  <c r="AT30"/>
  <c r="AU30" s="1"/>
  <c r="AR28"/>
  <c r="AQ27"/>
  <c r="AT26"/>
  <c r="AU26" s="1"/>
  <c r="AR24"/>
  <c r="AQ23"/>
  <c r="AT22"/>
  <c r="AU22" s="1"/>
  <c r="AR20"/>
  <c r="AQ19"/>
  <c r="AT18"/>
  <c r="AU18" s="1"/>
  <c r="AR16"/>
  <c r="AQ15"/>
  <c r="BG115"/>
  <c r="BF115"/>
  <c r="BI115"/>
  <c r="BJ115" s="1"/>
  <c r="BI114"/>
  <c r="BJ114" s="1"/>
  <c r="BG114"/>
  <c r="BF113"/>
  <c r="BI112"/>
  <c r="BJ112" s="1"/>
  <c r="BF114"/>
  <c r="BF112"/>
  <c r="BG111"/>
  <c r="BI113"/>
  <c r="BJ113" s="1"/>
  <c r="BF111"/>
  <c r="BI110"/>
  <c r="BJ110" s="1"/>
  <c r="BF109"/>
  <c r="BI108"/>
  <c r="BJ108" s="1"/>
  <c r="BG113"/>
  <c r="BG110"/>
  <c r="BI109"/>
  <c r="BJ109" s="1"/>
  <c r="BG108"/>
  <c r="BF107"/>
  <c r="BI106"/>
  <c r="BJ106" s="1"/>
  <c r="BG109"/>
  <c r="BF105"/>
  <c r="BG104"/>
  <c r="BF103"/>
  <c r="BI102"/>
  <c r="BJ102" s="1"/>
  <c r="BG112"/>
  <c r="BF110"/>
  <c r="BG107"/>
  <c r="BF104"/>
  <c r="BI103"/>
  <c r="BJ103" s="1"/>
  <c r="BF108"/>
  <c r="BG106"/>
  <c r="BI105"/>
  <c r="BJ105" s="1"/>
  <c r="BI104"/>
  <c r="BJ104" s="1"/>
  <c r="BG102"/>
  <c r="BF101"/>
  <c r="BI100"/>
  <c r="BJ100" s="1"/>
  <c r="BG105"/>
  <c r="BG97"/>
  <c r="BI111"/>
  <c r="BJ111" s="1"/>
  <c r="BI107"/>
  <c r="BJ107" s="1"/>
  <c r="BF106"/>
  <c r="BF102"/>
  <c r="BG101"/>
  <c r="BG99"/>
  <c r="BG98"/>
  <c r="BF97"/>
  <c r="BG103"/>
  <c r="BG100"/>
  <c r="BF99"/>
  <c r="BF98"/>
  <c r="BI97"/>
  <c r="BJ97" s="1"/>
  <c r="BG95"/>
  <c r="BI101"/>
  <c r="BJ101" s="1"/>
  <c r="BF100"/>
  <c r="BF96"/>
  <c r="BI95"/>
  <c r="BJ95" s="1"/>
  <c r="BG94"/>
  <c r="BF93"/>
  <c r="BI92"/>
  <c r="BJ92" s="1"/>
  <c r="BG90"/>
  <c r="BF89"/>
  <c r="BF94"/>
  <c r="BI93"/>
  <c r="BJ93" s="1"/>
  <c r="BG91"/>
  <c r="BF90"/>
  <c r="BI89"/>
  <c r="BJ89" s="1"/>
  <c r="BI98"/>
  <c r="BJ98" s="1"/>
  <c r="BI96"/>
  <c r="BJ96" s="1"/>
  <c r="BF95"/>
  <c r="BI94"/>
  <c r="BJ94" s="1"/>
  <c r="BG92"/>
  <c r="BF91"/>
  <c r="BI90"/>
  <c r="BJ90" s="1"/>
  <c r="BG88"/>
  <c r="BF87"/>
  <c r="BI86"/>
  <c r="BJ86" s="1"/>
  <c r="BG96"/>
  <c r="BI91"/>
  <c r="BJ91" s="1"/>
  <c r="BF88"/>
  <c r="BG85"/>
  <c r="BF84"/>
  <c r="BI83"/>
  <c r="BJ83" s="1"/>
  <c r="BG81"/>
  <c r="BF80"/>
  <c r="BI79"/>
  <c r="BJ79" s="1"/>
  <c r="BG89"/>
  <c r="BG87"/>
  <c r="BF85"/>
  <c r="BI84"/>
  <c r="BJ84" s="1"/>
  <c r="BG82"/>
  <c r="BF81"/>
  <c r="BI80"/>
  <c r="BJ80" s="1"/>
  <c r="BI99"/>
  <c r="BJ99" s="1"/>
  <c r="BF92"/>
  <c r="BI88"/>
  <c r="BJ88" s="1"/>
  <c r="BG86"/>
  <c r="BI85"/>
  <c r="BJ85" s="1"/>
  <c r="BG83"/>
  <c r="BF82"/>
  <c r="BI81"/>
  <c r="BJ81" s="1"/>
  <c r="BG79"/>
  <c r="BF78"/>
  <c r="BG84"/>
  <c r="BG78"/>
  <c r="BI77"/>
  <c r="BJ77" s="1"/>
  <c r="BG75"/>
  <c r="BI87"/>
  <c r="BJ87" s="1"/>
  <c r="BF86"/>
  <c r="BI82"/>
  <c r="BJ82" s="1"/>
  <c r="BG76"/>
  <c r="BF75"/>
  <c r="BI74"/>
  <c r="BJ74" s="1"/>
  <c r="BG72"/>
  <c r="BF71"/>
  <c r="BG80"/>
  <c r="BI78"/>
  <c r="BJ78" s="1"/>
  <c r="BG77"/>
  <c r="BF76"/>
  <c r="BI75"/>
  <c r="BJ75" s="1"/>
  <c r="BG73"/>
  <c r="BF72"/>
  <c r="BI71"/>
  <c r="BJ71" s="1"/>
  <c r="BG69"/>
  <c r="BG93"/>
  <c r="BF77"/>
  <c r="BF68"/>
  <c r="BI67"/>
  <c r="BJ67" s="1"/>
  <c r="BG65"/>
  <c r="BF64"/>
  <c r="BI63"/>
  <c r="BJ63" s="1"/>
  <c r="BG61"/>
  <c r="BF60"/>
  <c r="BI59"/>
  <c r="BJ59" s="1"/>
  <c r="BG57"/>
  <c r="BF56"/>
  <c r="BI55"/>
  <c r="BJ55" s="1"/>
  <c r="BG53"/>
  <c r="BF52"/>
  <c r="BI51"/>
  <c r="BJ51" s="1"/>
  <c r="BF79"/>
  <c r="BG74"/>
  <c r="BI73"/>
  <c r="BJ73" s="1"/>
  <c r="BI72"/>
  <c r="BJ72" s="1"/>
  <c r="BI70"/>
  <c r="BJ70" s="1"/>
  <c r="BF69"/>
  <c r="BI68"/>
  <c r="BJ68" s="1"/>
  <c r="BG66"/>
  <c r="BF65"/>
  <c r="BI64"/>
  <c r="BJ64" s="1"/>
  <c r="BG62"/>
  <c r="BF61"/>
  <c r="BI60"/>
  <c r="BJ60" s="1"/>
  <c r="BG58"/>
  <c r="BF57"/>
  <c r="BI56"/>
  <c r="BJ56" s="1"/>
  <c r="BG54"/>
  <c r="BF53"/>
  <c r="BF83"/>
  <c r="BI76"/>
  <c r="BJ76" s="1"/>
  <c r="BF74"/>
  <c r="BF73"/>
  <c r="BG71"/>
  <c r="BG70"/>
  <c r="BG67"/>
  <c r="BF66"/>
  <c r="BI65"/>
  <c r="BJ65" s="1"/>
  <c r="BG63"/>
  <c r="BF62"/>
  <c r="BI61"/>
  <c r="BJ61" s="1"/>
  <c r="BG59"/>
  <c r="BF58"/>
  <c r="BI57"/>
  <c r="BJ57" s="1"/>
  <c r="BG55"/>
  <c r="BF54"/>
  <c r="BI53"/>
  <c r="BJ53" s="1"/>
  <c r="BG51"/>
  <c r="BI66"/>
  <c r="BJ66" s="1"/>
  <c r="BF63"/>
  <c r="BI58"/>
  <c r="BJ58" s="1"/>
  <c r="BF55"/>
  <c r="BG52"/>
  <c r="BG49"/>
  <c r="BF48"/>
  <c r="BI47"/>
  <c r="BJ47" s="1"/>
  <c r="BG45"/>
  <c r="BF44"/>
  <c r="BI43"/>
  <c r="BJ43" s="1"/>
  <c r="BG41"/>
  <c r="BF40"/>
  <c r="BI39"/>
  <c r="BJ39" s="1"/>
  <c r="BG37"/>
  <c r="BF36"/>
  <c r="BI35"/>
  <c r="BJ35" s="1"/>
  <c r="BI69"/>
  <c r="BJ69" s="1"/>
  <c r="BG64"/>
  <c r="BG56"/>
  <c r="BF51"/>
  <c r="BG50"/>
  <c r="BF49"/>
  <c r="BI48"/>
  <c r="BJ48" s="1"/>
  <c r="BG46"/>
  <c r="BF45"/>
  <c r="BI44"/>
  <c r="BJ44" s="1"/>
  <c r="BG42"/>
  <c r="BF41"/>
  <c r="BI40"/>
  <c r="BJ40" s="1"/>
  <c r="BG38"/>
  <c r="BF37"/>
  <c r="BI36"/>
  <c r="BJ36" s="1"/>
  <c r="BF67"/>
  <c r="BI62"/>
  <c r="BJ62" s="1"/>
  <c r="BF59"/>
  <c r="BI54"/>
  <c r="BJ54" s="1"/>
  <c r="BF50"/>
  <c r="BI49"/>
  <c r="BJ49" s="1"/>
  <c r="BG47"/>
  <c r="BF46"/>
  <c r="BI45"/>
  <c r="BJ45" s="1"/>
  <c r="BG43"/>
  <c r="BF42"/>
  <c r="BI41"/>
  <c r="BJ41" s="1"/>
  <c r="BG39"/>
  <c r="BF38"/>
  <c r="BI37"/>
  <c r="BJ37" s="1"/>
  <c r="BG35"/>
  <c r="BF34"/>
  <c r="BF70"/>
  <c r="BG68"/>
  <c r="BI50"/>
  <c r="BJ50" s="1"/>
  <c r="BF47"/>
  <c r="BI42"/>
  <c r="BJ42" s="1"/>
  <c r="BF39"/>
  <c r="BG33"/>
  <c r="BF32"/>
  <c r="BI31"/>
  <c r="BJ31" s="1"/>
  <c r="BG29"/>
  <c r="BF28"/>
  <c r="BI27"/>
  <c r="BJ27" s="1"/>
  <c r="BG25"/>
  <c r="BF24"/>
  <c r="BI23"/>
  <c r="BJ23" s="1"/>
  <c r="BG21"/>
  <c r="BF20"/>
  <c r="BI19"/>
  <c r="BJ19" s="1"/>
  <c r="BG17"/>
  <c r="BF16"/>
  <c r="BI15"/>
  <c r="BG48"/>
  <c r="BG40"/>
  <c r="BI34"/>
  <c r="BJ34" s="1"/>
  <c r="BF33"/>
  <c r="BI32"/>
  <c r="BJ32" s="1"/>
  <c r="BG30"/>
  <c r="BF29"/>
  <c r="BI28"/>
  <c r="BJ28" s="1"/>
  <c r="BG26"/>
  <c r="BF25"/>
  <c r="BI24"/>
  <c r="BJ24" s="1"/>
  <c r="BG22"/>
  <c r="BF21"/>
  <c r="BI20"/>
  <c r="BJ20" s="1"/>
  <c r="BG18"/>
  <c r="BF17"/>
  <c r="BK17" s="1"/>
  <c r="BG60"/>
  <c r="BI46"/>
  <c r="BJ46" s="1"/>
  <c r="BF43"/>
  <c r="BI38"/>
  <c r="BJ38" s="1"/>
  <c r="BF35"/>
  <c r="BI33"/>
  <c r="BJ33" s="1"/>
  <c r="BG31"/>
  <c r="BF30"/>
  <c r="BI29"/>
  <c r="BJ29" s="1"/>
  <c r="BG27"/>
  <c r="BF26"/>
  <c r="BI25"/>
  <c r="BJ25" s="1"/>
  <c r="BG23"/>
  <c r="BF22"/>
  <c r="BI21"/>
  <c r="BJ21" s="1"/>
  <c r="BG19"/>
  <c r="BF18"/>
  <c r="BI17"/>
  <c r="BJ17" s="1"/>
  <c r="BG15"/>
  <c r="BX115"/>
  <c r="BY115" s="1"/>
  <c r="BV115"/>
  <c r="BU114"/>
  <c r="BX113"/>
  <c r="BY113" s="1"/>
  <c r="BU115"/>
  <c r="BX114"/>
  <c r="BY114" s="1"/>
  <c r="BV113"/>
  <c r="BU112"/>
  <c r="BV114"/>
  <c r="BX112"/>
  <c r="BY112" s="1"/>
  <c r="BX111"/>
  <c r="BY111" s="1"/>
  <c r="BV112"/>
  <c r="BV111"/>
  <c r="BU110"/>
  <c r="BX109"/>
  <c r="BY109" s="1"/>
  <c r="BU111"/>
  <c r="BU109"/>
  <c r="BU108"/>
  <c r="BV110"/>
  <c r="BX108"/>
  <c r="BY108" s="1"/>
  <c r="BU113"/>
  <c r="BV107"/>
  <c r="BU106"/>
  <c r="BX105"/>
  <c r="BY105" s="1"/>
  <c r="BX110"/>
  <c r="BY110" s="1"/>
  <c r="BX107"/>
  <c r="BY107" s="1"/>
  <c r="BU105"/>
  <c r="BV103"/>
  <c r="BU102"/>
  <c r="BV109"/>
  <c r="BU107"/>
  <c r="BV106"/>
  <c r="BV104"/>
  <c r="BU103"/>
  <c r="BX102"/>
  <c r="BY102" s="1"/>
  <c r="BV108"/>
  <c r="BU104"/>
  <c r="BX103"/>
  <c r="BY103" s="1"/>
  <c r="BV101"/>
  <c r="BU100"/>
  <c r="BX106"/>
  <c r="BY106" s="1"/>
  <c r="BU101"/>
  <c r="BX99"/>
  <c r="BY99" s="1"/>
  <c r="BX98"/>
  <c r="BY98" s="1"/>
  <c r="BV105"/>
  <c r="BV102"/>
  <c r="BV100"/>
  <c r="BV97"/>
  <c r="BX101"/>
  <c r="BY101" s="1"/>
  <c r="BV99"/>
  <c r="BV98"/>
  <c r="BU97"/>
  <c r="BX96"/>
  <c r="BY96" s="1"/>
  <c r="BU99"/>
  <c r="BX97"/>
  <c r="BY97" s="1"/>
  <c r="BU96"/>
  <c r="BX95"/>
  <c r="BY95" s="1"/>
  <c r="BV93"/>
  <c r="BU92"/>
  <c r="BX91"/>
  <c r="BY91" s="1"/>
  <c r="BV89"/>
  <c r="BX104"/>
  <c r="BY104" s="1"/>
  <c r="BV95"/>
  <c r="BV94"/>
  <c r="BU93"/>
  <c r="BX92"/>
  <c r="BY92" s="1"/>
  <c r="BV90"/>
  <c r="BU89"/>
  <c r="BU95"/>
  <c r="BU94"/>
  <c r="BX93"/>
  <c r="BY93" s="1"/>
  <c r="BV91"/>
  <c r="BU90"/>
  <c r="BX89"/>
  <c r="BY89" s="1"/>
  <c r="BV87"/>
  <c r="BU86"/>
  <c r="BX94"/>
  <c r="BY94" s="1"/>
  <c r="BU88"/>
  <c r="BU87"/>
  <c r="BV84"/>
  <c r="BU83"/>
  <c r="BX82"/>
  <c r="BY82" s="1"/>
  <c r="BV80"/>
  <c r="BU79"/>
  <c r="BV96"/>
  <c r="BU91"/>
  <c r="BV86"/>
  <c r="BV85"/>
  <c r="BU84"/>
  <c r="BX83"/>
  <c r="BY83" s="1"/>
  <c r="BV81"/>
  <c r="BU80"/>
  <c r="BX100"/>
  <c r="BY100" s="1"/>
  <c r="BU98"/>
  <c r="BV92"/>
  <c r="BX90"/>
  <c r="BY90" s="1"/>
  <c r="BX88"/>
  <c r="BY88" s="1"/>
  <c r="BX87"/>
  <c r="BY87" s="1"/>
  <c r="BU85"/>
  <c r="BX84"/>
  <c r="BY84" s="1"/>
  <c r="BV82"/>
  <c r="BU81"/>
  <c r="BX80"/>
  <c r="BY80" s="1"/>
  <c r="BV78"/>
  <c r="BX86"/>
  <c r="BY86" s="1"/>
  <c r="BV79"/>
  <c r="BU77"/>
  <c r="BX76"/>
  <c r="BY76" s="1"/>
  <c r="BV88"/>
  <c r="BX85"/>
  <c r="BY85" s="1"/>
  <c r="BX78"/>
  <c r="BY78" s="1"/>
  <c r="BX77"/>
  <c r="BY77" s="1"/>
  <c r="BV75"/>
  <c r="BU74"/>
  <c r="BX73"/>
  <c r="BY73" s="1"/>
  <c r="BV71"/>
  <c r="BU70"/>
  <c r="BU82"/>
  <c r="BV76"/>
  <c r="BU75"/>
  <c r="BX74"/>
  <c r="BY74" s="1"/>
  <c r="BV72"/>
  <c r="BU71"/>
  <c r="BX70"/>
  <c r="BY70" s="1"/>
  <c r="BV77"/>
  <c r="BX75"/>
  <c r="BY75" s="1"/>
  <c r="BV73"/>
  <c r="BU72"/>
  <c r="BV69"/>
  <c r="BV68"/>
  <c r="BU67"/>
  <c r="BX66"/>
  <c r="BY66" s="1"/>
  <c r="BV64"/>
  <c r="BU63"/>
  <c r="BX62"/>
  <c r="BY62" s="1"/>
  <c r="BV60"/>
  <c r="BU59"/>
  <c r="BX58"/>
  <c r="BY58" s="1"/>
  <c r="BV56"/>
  <c r="BU55"/>
  <c r="BX54"/>
  <c r="BY54" s="1"/>
  <c r="BV52"/>
  <c r="BU51"/>
  <c r="BU78"/>
  <c r="BU73"/>
  <c r="BX71"/>
  <c r="BY71" s="1"/>
  <c r="BU69"/>
  <c r="BU68"/>
  <c r="BX67"/>
  <c r="BY67" s="1"/>
  <c r="BV65"/>
  <c r="BU64"/>
  <c r="BX63"/>
  <c r="BY63" s="1"/>
  <c r="BV61"/>
  <c r="BU60"/>
  <c r="BX59"/>
  <c r="BY59" s="1"/>
  <c r="BV57"/>
  <c r="BU56"/>
  <c r="BX55"/>
  <c r="BY55" s="1"/>
  <c r="BV53"/>
  <c r="BX79"/>
  <c r="BY79" s="1"/>
  <c r="BX68"/>
  <c r="BY68" s="1"/>
  <c r="BV66"/>
  <c r="BU65"/>
  <c r="BX64"/>
  <c r="BY64" s="1"/>
  <c r="BV62"/>
  <c r="BU61"/>
  <c r="BX60"/>
  <c r="BY60" s="1"/>
  <c r="BV58"/>
  <c r="BU57"/>
  <c r="BX56"/>
  <c r="BY56" s="1"/>
  <c r="BV54"/>
  <c r="BU53"/>
  <c r="BX52"/>
  <c r="BY52" s="1"/>
  <c r="BU76"/>
  <c r="BV63"/>
  <c r="BX61"/>
  <c r="BY61" s="1"/>
  <c r="BV55"/>
  <c r="BX53"/>
  <c r="BY53" s="1"/>
  <c r="BX50"/>
  <c r="BY50" s="1"/>
  <c r="BV48"/>
  <c r="BU47"/>
  <c r="BX46"/>
  <c r="BY46" s="1"/>
  <c r="BV44"/>
  <c r="BU43"/>
  <c r="BX42"/>
  <c r="BY42" s="1"/>
  <c r="BV40"/>
  <c r="BU39"/>
  <c r="BX38"/>
  <c r="BY38" s="1"/>
  <c r="BV36"/>
  <c r="BU35"/>
  <c r="BX34"/>
  <c r="BY34" s="1"/>
  <c r="BU66"/>
  <c r="BU58"/>
  <c r="BX51"/>
  <c r="BY51" s="1"/>
  <c r="BV49"/>
  <c r="BU48"/>
  <c r="BX47"/>
  <c r="BY47" s="1"/>
  <c r="BV45"/>
  <c r="BU44"/>
  <c r="BX43"/>
  <c r="BY43" s="1"/>
  <c r="BV41"/>
  <c r="BU40"/>
  <c r="BX39"/>
  <c r="BY39" s="1"/>
  <c r="BV37"/>
  <c r="BU36"/>
  <c r="BX81"/>
  <c r="BY81" s="1"/>
  <c r="BV74"/>
  <c r="BX69"/>
  <c r="BY69" s="1"/>
  <c r="BV67"/>
  <c r="BX65"/>
  <c r="BY65" s="1"/>
  <c r="BV59"/>
  <c r="BX57"/>
  <c r="BY57" s="1"/>
  <c r="BU52"/>
  <c r="BV51"/>
  <c r="BV50"/>
  <c r="BU49"/>
  <c r="BX48"/>
  <c r="BY48" s="1"/>
  <c r="BV46"/>
  <c r="BU45"/>
  <c r="BX44"/>
  <c r="BY44" s="1"/>
  <c r="BV42"/>
  <c r="BU41"/>
  <c r="BX40"/>
  <c r="BY40" s="1"/>
  <c r="BV38"/>
  <c r="BU37"/>
  <c r="BX36"/>
  <c r="BY36" s="1"/>
  <c r="BV34"/>
  <c r="BV83"/>
  <c r="BU54"/>
  <c r="BV47"/>
  <c r="BX45"/>
  <c r="BY45" s="1"/>
  <c r="BV39"/>
  <c r="BX37"/>
  <c r="BY37" s="1"/>
  <c r="BV32"/>
  <c r="BU31"/>
  <c r="BX30"/>
  <c r="BY30" s="1"/>
  <c r="BV28"/>
  <c r="BU27"/>
  <c r="BX26"/>
  <c r="BY26" s="1"/>
  <c r="BV24"/>
  <c r="BU23"/>
  <c r="BX22"/>
  <c r="BY22" s="1"/>
  <c r="BV20"/>
  <c r="BU19"/>
  <c r="BX18"/>
  <c r="BY18" s="1"/>
  <c r="BV16"/>
  <c r="BU15"/>
  <c r="BX72"/>
  <c r="BY72" s="1"/>
  <c r="BV70"/>
  <c r="BU50"/>
  <c r="BU42"/>
  <c r="BV33"/>
  <c r="BU32"/>
  <c r="BX31"/>
  <c r="BY31" s="1"/>
  <c r="BV29"/>
  <c r="BU28"/>
  <c r="BX27"/>
  <c r="BY27" s="1"/>
  <c r="BV25"/>
  <c r="BU24"/>
  <c r="BX23"/>
  <c r="BY23" s="1"/>
  <c r="BV21"/>
  <c r="BU20"/>
  <c r="BX19"/>
  <c r="BY19" s="1"/>
  <c r="BV17"/>
  <c r="BU62"/>
  <c r="BX49"/>
  <c r="BY49" s="1"/>
  <c r="BV43"/>
  <c r="BX41"/>
  <c r="BY41" s="1"/>
  <c r="BX35"/>
  <c r="BY35" s="1"/>
  <c r="BU33"/>
  <c r="BX32"/>
  <c r="BY32" s="1"/>
  <c r="BV30"/>
  <c r="BU29"/>
  <c r="BX28"/>
  <c r="BY28" s="1"/>
  <c r="BV26"/>
  <c r="BU25"/>
  <c r="BX24"/>
  <c r="BY24" s="1"/>
  <c r="BV22"/>
  <c r="BU21"/>
  <c r="BX20"/>
  <c r="BY20" s="1"/>
  <c r="BV18"/>
  <c r="BU17"/>
  <c r="BX16"/>
  <c r="BY16" s="1"/>
  <c r="CJ115"/>
  <c r="CM115"/>
  <c r="CN115" s="1"/>
  <c r="CK114"/>
  <c r="CJ113"/>
  <c r="CK115"/>
  <c r="CJ114"/>
  <c r="CM113"/>
  <c r="CN113" s="1"/>
  <c r="CM114"/>
  <c r="CN114" s="1"/>
  <c r="CK112"/>
  <c r="CJ111"/>
  <c r="CJ112"/>
  <c r="CM111"/>
  <c r="CN111" s="1"/>
  <c r="CK110"/>
  <c r="CJ109"/>
  <c r="CK111"/>
  <c r="CJ110"/>
  <c r="CM109"/>
  <c r="CN109" s="1"/>
  <c r="CK108"/>
  <c r="CJ108"/>
  <c r="CM107"/>
  <c r="CN107" s="1"/>
  <c r="CM112"/>
  <c r="CN112" s="1"/>
  <c r="CM110"/>
  <c r="CN110" s="1"/>
  <c r="CK109"/>
  <c r="CM108"/>
  <c r="CN108" s="1"/>
  <c r="CK106"/>
  <c r="CJ105"/>
  <c r="CJ107"/>
  <c r="CJ106"/>
  <c r="CM105"/>
  <c r="CN105" s="1"/>
  <c r="CM104"/>
  <c r="CN104" s="1"/>
  <c r="CK102"/>
  <c r="CK113"/>
  <c r="CK103"/>
  <c r="CJ102"/>
  <c r="CM106"/>
  <c r="CN106" s="1"/>
  <c r="CK105"/>
  <c r="CK104"/>
  <c r="CJ103"/>
  <c r="CM102"/>
  <c r="CN102" s="1"/>
  <c r="CK100"/>
  <c r="CJ104"/>
  <c r="CM103"/>
  <c r="CN103" s="1"/>
  <c r="CJ101"/>
  <c r="CJ100"/>
  <c r="CJ99"/>
  <c r="CJ98"/>
  <c r="CM97"/>
  <c r="CN97" s="1"/>
  <c r="CM99"/>
  <c r="CN99" s="1"/>
  <c r="CM98"/>
  <c r="CN98" s="1"/>
  <c r="CM101"/>
  <c r="CN101" s="1"/>
  <c r="CM100"/>
  <c r="CN100" s="1"/>
  <c r="CK97"/>
  <c r="CJ96"/>
  <c r="CM95"/>
  <c r="CN95" s="1"/>
  <c r="CK107"/>
  <c r="CK99"/>
  <c r="CM96"/>
  <c r="CN96" s="1"/>
  <c r="CM94"/>
  <c r="CN94" s="1"/>
  <c r="CK92"/>
  <c r="CJ91"/>
  <c r="CM90"/>
  <c r="CN90" s="1"/>
  <c r="CJ97"/>
  <c r="CK95"/>
  <c r="CK93"/>
  <c r="CJ92"/>
  <c r="CM91"/>
  <c r="CN91" s="1"/>
  <c r="CK89"/>
  <c r="CK101"/>
  <c r="CK96"/>
  <c r="CJ95"/>
  <c r="CK94"/>
  <c r="CJ93"/>
  <c r="CM92"/>
  <c r="CN92" s="1"/>
  <c r="CK90"/>
  <c r="CJ89"/>
  <c r="CM88"/>
  <c r="CN88" s="1"/>
  <c r="CK86"/>
  <c r="CJ88"/>
  <c r="CJ87"/>
  <c r="CJ86"/>
  <c r="CM85"/>
  <c r="CN85" s="1"/>
  <c r="CK83"/>
  <c r="CJ82"/>
  <c r="CM81"/>
  <c r="CN81" s="1"/>
  <c r="CK79"/>
  <c r="CJ94"/>
  <c r="CM93"/>
  <c r="CN93" s="1"/>
  <c r="CK91"/>
  <c r="CK84"/>
  <c r="CJ83"/>
  <c r="CM82"/>
  <c r="CN82" s="1"/>
  <c r="CK80"/>
  <c r="CM87"/>
  <c r="CN87" s="1"/>
  <c r="CM86"/>
  <c r="CN86" s="1"/>
  <c r="CK85"/>
  <c r="CJ84"/>
  <c r="CM83"/>
  <c r="CN83" s="1"/>
  <c r="CK81"/>
  <c r="CJ80"/>
  <c r="CM79"/>
  <c r="CN79" s="1"/>
  <c r="CK98"/>
  <c r="CJ81"/>
  <c r="CM80"/>
  <c r="CN80" s="1"/>
  <c r="CK77"/>
  <c r="CJ76"/>
  <c r="CM75"/>
  <c r="CN75" s="1"/>
  <c r="CJ90"/>
  <c r="CM78"/>
  <c r="CN78" s="1"/>
  <c r="CJ77"/>
  <c r="CM76"/>
  <c r="CN76" s="1"/>
  <c r="CK74"/>
  <c r="CJ73"/>
  <c r="CM72"/>
  <c r="CN72" s="1"/>
  <c r="CK70"/>
  <c r="CM89"/>
  <c r="CN89" s="1"/>
  <c r="CK88"/>
  <c r="CJ85"/>
  <c r="CM84"/>
  <c r="CN84" s="1"/>
  <c r="CK82"/>
  <c r="CJ79"/>
  <c r="CK78"/>
  <c r="CM77"/>
  <c r="CN77" s="1"/>
  <c r="CK75"/>
  <c r="CJ74"/>
  <c r="CM73"/>
  <c r="CN73" s="1"/>
  <c r="CK71"/>
  <c r="CJ70"/>
  <c r="CM69"/>
  <c r="CN69" s="1"/>
  <c r="CJ71"/>
  <c r="CK69"/>
  <c r="CK67"/>
  <c r="CJ66"/>
  <c r="CM65"/>
  <c r="CN65" s="1"/>
  <c r="CK63"/>
  <c r="CJ62"/>
  <c r="CM61"/>
  <c r="CN61" s="1"/>
  <c r="CK59"/>
  <c r="CJ58"/>
  <c r="CM57"/>
  <c r="CN57" s="1"/>
  <c r="CK55"/>
  <c r="CJ54"/>
  <c r="CM53"/>
  <c r="CN53" s="1"/>
  <c r="CK51"/>
  <c r="CJ78"/>
  <c r="CJ75"/>
  <c r="CJ69"/>
  <c r="CK68"/>
  <c r="CJ67"/>
  <c r="CM66"/>
  <c r="CN66" s="1"/>
  <c r="CK64"/>
  <c r="CJ63"/>
  <c r="CM62"/>
  <c r="CN62" s="1"/>
  <c r="CK60"/>
  <c r="CJ59"/>
  <c r="CM58"/>
  <c r="CN58" s="1"/>
  <c r="CK56"/>
  <c r="CJ55"/>
  <c r="CM54"/>
  <c r="CN54" s="1"/>
  <c r="CK87"/>
  <c r="CM74"/>
  <c r="CN74" s="1"/>
  <c r="CK73"/>
  <c r="CK72"/>
  <c r="CM70"/>
  <c r="CN70" s="1"/>
  <c r="CJ68"/>
  <c r="CM67"/>
  <c r="CN67" s="1"/>
  <c r="CK65"/>
  <c r="CJ64"/>
  <c r="CM63"/>
  <c r="CN63" s="1"/>
  <c r="CK61"/>
  <c r="CJ60"/>
  <c r="CM59"/>
  <c r="CN59" s="1"/>
  <c r="CK57"/>
  <c r="CJ56"/>
  <c r="CM55"/>
  <c r="CN55" s="1"/>
  <c r="CK53"/>
  <c r="CJ52"/>
  <c r="CM51"/>
  <c r="CN51" s="1"/>
  <c r="CJ72"/>
  <c r="CM71"/>
  <c r="CN71" s="1"/>
  <c r="CJ51"/>
  <c r="CJ50"/>
  <c r="CM49"/>
  <c r="CN49" s="1"/>
  <c r="CK47"/>
  <c r="CJ46"/>
  <c r="CM45"/>
  <c r="CN45" s="1"/>
  <c r="CK43"/>
  <c r="CJ42"/>
  <c r="CM41"/>
  <c r="CN41" s="1"/>
  <c r="CK39"/>
  <c r="CJ38"/>
  <c r="CM37"/>
  <c r="CN37" s="1"/>
  <c r="CK35"/>
  <c r="CJ34"/>
  <c r="CK76"/>
  <c r="CM68"/>
  <c r="CN68" s="1"/>
  <c r="CK66"/>
  <c r="CJ61"/>
  <c r="CM60"/>
  <c r="CN60" s="1"/>
  <c r="CK58"/>
  <c r="CJ53"/>
  <c r="CM50"/>
  <c r="CN50" s="1"/>
  <c r="CK48"/>
  <c r="CJ47"/>
  <c r="CM46"/>
  <c r="CN46" s="1"/>
  <c r="CK44"/>
  <c r="CJ43"/>
  <c r="CM42"/>
  <c r="CN42" s="1"/>
  <c r="CK40"/>
  <c r="CJ39"/>
  <c r="CM38"/>
  <c r="CN38" s="1"/>
  <c r="CK36"/>
  <c r="CM52"/>
  <c r="CN52" s="1"/>
  <c r="CK49"/>
  <c r="CJ48"/>
  <c r="CM47"/>
  <c r="CN47" s="1"/>
  <c r="CK45"/>
  <c r="CJ44"/>
  <c r="CM43"/>
  <c r="CN43" s="1"/>
  <c r="CK41"/>
  <c r="CJ40"/>
  <c r="CM39"/>
  <c r="CN39" s="1"/>
  <c r="CK37"/>
  <c r="CJ36"/>
  <c r="CM35"/>
  <c r="CN35" s="1"/>
  <c r="CJ57"/>
  <c r="CK52"/>
  <c r="CK34"/>
  <c r="CM33"/>
  <c r="CN33" s="1"/>
  <c r="CK31"/>
  <c r="CJ30"/>
  <c r="CM29"/>
  <c r="CN29" s="1"/>
  <c r="CK27"/>
  <c r="CJ26"/>
  <c r="CM25"/>
  <c r="CN25" s="1"/>
  <c r="CK23"/>
  <c r="CJ22"/>
  <c r="CM21"/>
  <c r="CN21" s="1"/>
  <c r="CK19"/>
  <c r="CJ18"/>
  <c r="CM17"/>
  <c r="CN17" s="1"/>
  <c r="CK15"/>
  <c r="CM56"/>
  <c r="CN56" s="1"/>
  <c r="CK54"/>
  <c r="CK50"/>
  <c r="CJ45"/>
  <c r="CM44"/>
  <c r="CN44" s="1"/>
  <c r="CK42"/>
  <c r="CJ37"/>
  <c r="CM36"/>
  <c r="CN36" s="1"/>
  <c r="CJ35"/>
  <c r="CK32"/>
  <c r="CJ31"/>
  <c r="CM30"/>
  <c r="CN30" s="1"/>
  <c r="CK28"/>
  <c r="CJ27"/>
  <c r="CM26"/>
  <c r="CN26" s="1"/>
  <c r="CK24"/>
  <c r="CJ23"/>
  <c r="CM22"/>
  <c r="CN22" s="1"/>
  <c r="CK20"/>
  <c r="CJ19"/>
  <c r="CM18"/>
  <c r="CN18" s="1"/>
  <c r="CJ65"/>
  <c r="CK33"/>
  <c r="CJ32"/>
  <c r="CM31"/>
  <c r="CN31" s="1"/>
  <c r="CK29"/>
  <c r="CJ28"/>
  <c r="CM27"/>
  <c r="CN27" s="1"/>
  <c r="CK25"/>
  <c r="CJ24"/>
  <c r="CM23"/>
  <c r="CN23" s="1"/>
  <c r="CK21"/>
  <c r="CJ20"/>
  <c r="CM19"/>
  <c r="CN19" s="1"/>
  <c r="CK17"/>
  <c r="CJ16"/>
  <c r="CM15"/>
  <c r="CZ115"/>
  <c r="CY115"/>
  <c r="CZ113"/>
  <c r="CZ114"/>
  <c r="CY113"/>
  <c r="CY114"/>
  <c r="CZ112"/>
  <c r="CZ111"/>
  <c r="CY112"/>
  <c r="CY111"/>
  <c r="CZ109"/>
  <c r="CZ110"/>
  <c r="CY109"/>
  <c r="CZ108"/>
  <c r="CY107"/>
  <c r="CY110"/>
  <c r="CY108"/>
  <c r="CZ105"/>
  <c r="CY106"/>
  <c r="CY104"/>
  <c r="CZ107"/>
  <c r="CY105"/>
  <c r="CZ102"/>
  <c r="CZ103"/>
  <c r="CY102"/>
  <c r="CZ99"/>
  <c r="CZ104"/>
  <c r="CY101"/>
  <c r="CY100"/>
  <c r="CZ98"/>
  <c r="CY97"/>
  <c r="CY103"/>
  <c r="CY99"/>
  <c r="CY98"/>
  <c r="CZ106"/>
  <c r="CZ96"/>
  <c r="CY95"/>
  <c r="CZ95"/>
  <c r="CY94"/>
  <c r="CZ91"/>
  <c r="CY90"/>
  <c r="CZ100"/>
  <c r="CZ97"/>
  <c r="CY96"/>
  <c r="CZ92"/>
  <c r="CY91"/>
  <c r="CZ93"/>
  <c r="CY92"/>
  <c r="CZ89"/>
  <c r="CY88"/>
  <c r="CY89"/>
  <c r="CY87"/>
  <c r="CY86"/>
  <c r="CY85"/>
  <c r="CZ82"/>
  <c r="CY81"/>
  <c r="CZ94"/>
  <c r="CZ83"/>
  <c r="CY82"/>
  <c r="CY93"/>
  <c r="CZ88"/>
  <c r="CZ84"/>
  <c r="CY83"/>
  <c r="CZ80"/>
  <c r="CY79"/>
  <c r="CZ87"/>
  <c r="CZ81"/>
  <c r="CZ76"/>
  <c r="CY75"/>
  <c r="CY80"/>
  <c r="CZ77"/>
  <c r="CY76"/>
  <c r="CZ73"/>
  <c r="CY72"/>
  <c r="CZ90"/>
  <c r="CZ86"/>
  <c r="CZ85"/>
  <c r="CZ78"/>
  <c r="CY77"/>
  <c r="CZ74"/>
  <c r="CY73"/>
  <c r="CZ70"/>
  <c r="CY69"/>
  <c r="CZ72"/>
  <c r="CZ66"/>
  <c r="CY65"/>
  <c r="CZ62"/>
  <c r="CY61"/>
  <c r="CZ58"/>
  <c r="CY57"/>
  <c r="CZ54"/>
  <c r="CY53"/>
  <c r="CZ101"/>
  <c r="CY84"/>
  <c r="CY78"/>
  <c r="CZ75"/>
  <c r="CY70"/>
  <c r="CZ67"/>
  <c r="CY66"/>
  <c r="CZ63"/>
  <c r="CY62"/>
  <c r="CZ59"/>
  <c r="CY58"/>
  <c r="CZ55"/>
  <c r="CY54"/>
  <c r="CY74"/>
  <c r="CZ71"/>
  <c r="CZ68"/>
  <c r="CY67"/>
  <c r="CZ64"/>
  <c r="CY63"/>
  <c r="CZ60"/>
  <c r="CY59"/>
  <c r="CZ56"/>
  <c r="CY55"/>
  <c r="CZ52"/>
  <c r="CY51"/>
  <c r="CZ79"/>
  <c r="CZ69"/>
  <c r="CY64"/>
  <c r="CY56"/>
  <c r="CZ50"/>
  <c r="CY49"/>
  <c r="CZ46"/>
  <c r="CY45"/>
  <c r="CZ42"/>
  <c r="CY41"/>
  <c r="CZ38"/>
  <c r="CY37"/>
  <c r="CZ34"/>
  <c r="CY71"/>
  <c r="CZ61"/>
  <c r="CZ53"/>
  <c r="CY52"/>
  <c r="CZ51"/>
  <c r="CY50"/>
  <c r="CZ47"/>
  <c r="CY46"/>
  <c r="CZ43"/>
  <c r="CY42"/>
  <c r="CZ39"/>
  <c r="CY38"/>
  <c r="CY68"/>
  <c r="CY60"/>
  <c r="CZ48"/>
  <c r="CY47"/>
  <c r="CZ44"/>
  <c r="CY43"/>
  <c r="CZ40"/>
  <c r="CY39"/>
  <c r="CZ36"/>
  <c r="CY35"/>
  <c r="CY48"/>
  <c r="CY40"/>
  <c r="CY33"/>
  <c r="CZ30"/>
  <c r="CY29"/>
  <c r="CZ26"/>
  <c r="CY25"/>
  <c r="CZ22"/>
  <c r="CY21"/>
  <c r="CZ18"/>
  <c r="CY17"/>
  <c r="CZ57"/>
  <c r="CZ45"/>
  <c r="CZ37"/>
  <c r="CZ31"/>
  <c r="CY30"/>
  <c r="CZ27"/>
  <c r="CY26"/>
  <c r="CZ23"/>
  <c r="CY22"/>
  <c r="CZ19"/>
  <c r="CY18"/>
  <c r="CY44"/>
  <c r="CY36"/>
  <c r="CZ35"/>
  <c r="CY34"/>
  <c r="CZ32"/>
  <c r="CY31"/>
  <c r="CZ28"/>
  <c r="CY27"/>
  <c r="CZ24"/>
  <c r="CY23"/>
  <c r="CZ20"/>
  <c r="CY19"/>
  <c r="CZ16"/>
  <c r="CY15"/>
  <c r="DO115"/>
  <c r="DN115"/>
  <c r="DQ114"/>
  <c r="DR114" s="1"/>
  <c r="DO113"/>
  <c r="DO114"/>
  <c r="DN113"/>
  <c r="DQ112"/>
  <c r="DR112" s="1"/>
  <c r="DQ115"/>
  <c r="DR115" s="1"/>
  <c r="DO112"/>
  <c r="DQ113"/>
  <c r="DR113" s="1"/>
  <c r="DN112"/>
  <c r="DO111"/>
  <c r="DN110"/>
  <c r="DN111"/>
  <c r="DQ110"/>
  <c r="DR110" s="1"/>
  <c r="DO108"/>
  <c r="DO109"/>
  <c r="DN114"/>
  <c r="DN109"/>
  <c r="DQ108"/>
  <c r="DR108" s="1"/>
  <c r="DO107"/>
  <c r="DQ111"/>
  <c r="DR111" s="1"/>
  <c r="DN107"/>
  <c r="DQ106"/>
  <c r="DR106" s="1"/>
  <c r="DN106"/>
  <c r="DO105"/>
  <c r="DO104"/>
  <c r="DN103"/>
  <c r="DQ102"/>
  <c r="DR102" s="1"/>
  <c r="DQ109"/>
  <c r="DR109" s="1"/>
  <c r="DN108"/>
  <c r="DN105"/>
  <c r="DN104"/>
  <c r="DQ103"/>
  <c r="DR103" s="1"/>
  <c r="DQ104"/>
  <c r="DR104" s="1"/>
  <c r="DO102"/>
  <c r="DN101"/>
  <c r="DQ100"/>
  <c r="DR100" s="1"/>
  <c r="DN102"/>
  <c r="DQ101"/>
  <c r="DR101" s="1"/>
  <c r="DN100"/>
  <c r="DO99"/>
  <c r="DO97"/>
  <c r="DQ107"/>
  <c r="DR107" s="1"/>
  <c r="DQ105"/>
  <c r="DR105" s="1"/>
  <c r="DO103"/>
  <c r="DN99"/>
  <c r="DO98"/>
  <c r="DN97"/>
  <c r="DO101"/>
  <c r="DN98"/>
  <c r="DQ97"/>
  <c r="DR97" s="1"/>
  <c r="DO95"/>
  <c r="DQ99"/>
  <c r="DR99" s="1"/>
  <c r="DO96"/>
  <c r="DO94"/>
  <c r="DN93"/>
  <c r="DQ92"/>
  <c r="DR92" s="1"/>
  <c r="DO90"/>
  <c r="DN89"/>
  <c r="DQ98"/>
  <c r="DR98" s="1"/>
  <c r="DN96"/>
  <c r="DQ95"/>
  <c r="DR95" s="1"/>
  <c r="DN94"/>
  <c r="DQ93"/>
  <c r="DR93" s="1"/>
  <c r="DO91"/>
  <c r="DN90"/>
  <c r="DQ89"/>
  <c r="DR89" s="1"/>
  <c r="DO110"/>
  <c r="DO106"/>
  <c r="DO100"/>
  <c r="DQ94"/>
  <c r="DR94" s="1"/>
  <c r="DO92"/>
  <c r="DN91"/>
  <c r="DQ90"/>
  <c r="DR90" s="1"/>
  <c r="DO88"/>
  <c r="DN87"/>
  <c r="DQ86"/>
  <c r="DR86" s="1"/>
  <c r="DO89"/>
  <c r="DQ87"/>
  <c r="DR87" s="1"/>
  <c r="DN86"/>
  <c r="DO85"/>
  <c r="DN84"/>
  <c r="DQ83"/>
  <c r="DR83" s="1"/>
  <c r="DO81"/>
  <c r="DN80"/>
  <c r="DQ79"/>
  <c r="DR79" s="1"/>
  <c r="DQ96"/>
  <c r="DR96" s="1"/>
  <c r="DN95"/>
  <c r="DN92"/>
  <c r="DN88"/>
  <c r="DN85"/>
  <c r="DQ84"/>
  <c r="DR84" s="1"/>
  <c r="DO82"/>
  <c r="DN81"/>
  <c r="DQ80"/>
  <c r="DR80" s="1"/>
  <c r="DO93"/>
  <c r="DO87"/>
  <c r="DQ85"/>
  <c r="DR85" s="1"/>
  <c r="DO83"/>
  <c r="DN82"/>
  <c r="DQ81"/>
  <c r="DR81" s="1"/>
  <c r="DO79"/>
  <c r="DN78"/>
  <c r="DQ82"/>
  <c r="DR82" s="1"/>
  <c r="DQ77"/>
  <c r="DR77" s="1"/>
  <c r="DO75"/>
  <c r="DN74"/>
  <c r="DQ88"/>
  <c r="DR88" s="1"/>
  <c r="DO80"/>
  <c r="DN79"/>
  <c r="DO78"/>
  <c r="DO76"/>
  <c r="DN75"/>
  <c r="DQ74"/>
  <c r="DR74" s="1"/>
  <c r="DO72"/>
  <c r="DN71"/>
  <c r="DQ70"/>
  <c r="DR70" s="1"/>
  <c r="DN83"/>
  <c r="DO77"/>
  <c r="DN76"/>
  <c r="DQ75"/>
  <c r="DR75" s="1"/>
  <c r="DO73"/>
  <c r="DN72"/>
  <c r="DQ71"/>
  <c r="DR71" s="1"/>
  <c r="DO69"/>
  <c r="DO86"/>
  <c r="DQ78"/>
  <c r="DR78" s="1"/>
  <c r="DN73"/>
  <c r="DO71"/>
  <c r="DN70"/>
  <c r="DQ69"/>
  <c r="DR69" s="1"/>
  <c r="DN68"/>
  <c r="DQ67"/>
  <c r="DR67" s="1"/>
  <c r="DO65"/>
  <c r="DN64"/>
  <c r="DQ63"/>
  <c r="DR63" s="1"/>
  <c r="DO61"/>
  <c r="DN60"/>
  <c r="DQ59"/>
  <c r="DR59" s="1"/>
  <c r="DO57"/>
  <c r="DN56"/>
  <c r="DQ55"/>
  <c r="DR55" s="1"/>
  <c r="DO53"/>
  <c r="DN52"/>
  <c r="DQ51"/>
  <c r="DR51" s="1"/>
  <c r="DQ76"/>
  <c r="DR76" s="1"/>
  <c r="DQ68"/>
  <c r="DR68" s="1"/>
  <c r="DO66"/>
  <c r="DN65"/>
  <c r="DQ64"/>
  <c r="DR64" s="1"/>
  <c r="DO62"/>
  <c r="DN61"/>
  <c r="DQ60"/>
  <c r="DR60" s="1"/>
  <c r="DO58"/>
  <c r="DN57"/>
  <c r="DQ56"/>
  <c r="DR56" s="1"/>
  <c r="DO54"/>
  <c r="DN53"/>
  <c r="DQ91"/>
  <c r="DR91" s="1"/>
  <c r="DO84"/>
  <c r="DO74"/>
  <c r="DN69"/>
  <c r="DO67"/>
  <c r="DN66"/>
  <c r="DQ65"/>
  <c r="DR65" s="1"/>
  <c r="DO63"/>
  <c r="DN62"/>
  <c r="DQ61"/>
  <c r="DR61" s="1"/>
  <c r="DO59"/>
  <c r="DN58"/>
  <c r="DQ57"/>
  <c r="DR57" s="1"/>
  <c r="DO55"/>
  <c r="DN54"/>
  <c r="DQ53"/>
  <c r="DR53" s="1"/>
  <c r="DO51"/>
  <c r="DO64"/>
  <c r="DO56"/>
  <c r="DO49"/>
  <c r="DN48"/>
  <c r="DQ47"/>
  <c r="DR47" s="1"/>
  <c r="DO45"/>
  <c r="DN44"/>
  <c r="DQ43"/>
  <c r="DR43" s="1"/>
  <c r="DO41"/>
  <c r="DN40"/>
  <c r="DQ39"/>
  <c r="DR39" s="1"/>
  <c r="DO37"/>
  <c r="DN36"/>
  <c r="DQ35"/>
  <c r="DR35" s="1"/>
  <c r="DQ73"/>
  <c r="DR73" s="1"/>
  <c r="DN67"/>
  <c r="DQ62"/>
  <c r="DR62" s="1"/>
  <c r="DN59"/>
  <c r="DQ54"/>
  <c r="DR54" s="1"/>
  <c r="DQ52"/>
  <c r="DR52" s="1"/>
  <c r="DO50"/>
  <c r="DN49"/>
  <c r="DQ48"/>
  <c r="DR48" s="1"/>
  <c r="DO46"/>
  <c r="DN45"/>
  <c r="DQ44"/>
  <c r="DR44" s="1"/>
  <c r="DO42"/>
  <c r="DN41"/>
  <c r="DQ40"/>
  <c r="DR40" s="1"/>
  <c r="DO38"/>
  <c r="DN37"/>
  <c r="DQ36"/>
  <c r="DR36" s="1"/>
  <c r="DQ72"/>
  <c r="DR72" s="1"/>
  <c r="DO70"/>
  <c r="DO68"/>
  <c r="DO60"/>
  <c r="DO52"/>
  <c r="DN50"/>
  <c r="DQ49"/>
  <c r="DR49" s="1"/>
  <c r="DO47"/>
  <c r="DN46"/>
  <c r="DQ45"/>
  <c r="DR45" s="1"/>
  <c r="DO43"/>
  <c r="DN42"/>
  <c r="DQ41"/>
  <c r="DR41" s="1"/>
  <c r="DO39"/>
  <c r="DN38"/>
  <c r="DQ37"/>
  <c r="DR37" s="1"/>
  <c r="DO35"/>
  <c r="DN34"/>
  <c r="DQ66"/>
  <c r="DR66" s="1"/>
  <c r="DO48"/>
  <c r="DO40"/>
  <c r="DN35"/>
  <c r="DO33"/>
  <c r="DN32"/>
  <c r="DQ31"/>
  <c r="DR31" s="1"/>
  <c r="DO29"/>
  <c r="DN28"/>
  <c r="DQ27"/>
  <c r="DR27" s="1"/>
  <c r="DO25"/>
  <c r="DN24"/>
  <c r="DQ23"/>
  <c r="DR23" s="1"/>
  <c r="DO21"/>
  <c r="DN20"/>
  <c r="DQ19"/>
  <c r="DR19" s="1"/>
  <c r="DO17"/>
  <c r="DN16"/>
  <c r="DQ15"/>
  <c r="DN63"/>
  <c r="DQ46"/>
  <c r="DR46" s="1"/>
  <c r="DN43"/>
  <c r="DQ38"/>
  <c r="DR38" s="1"/>
  <c r="DN33"/>
  <c r="DQ32"/>
  <c r="DR32" s="1"/>
  <c r="DO30"/>
  <c r="DN29"/>
  <c r="DQ28"/>
  <c r="DR28" s="1"/>
  <c r="DO26"/>
  <c r="DN25"/>
  <c r="DQ24"/>
  <c r="DR24" s="1"/>
  <c r="DO22"/>
  <c r="DN21"/>
  <c r="DQ20"/>
  <c r="DR20" s="1"/>
  <c r="DO18"/>
  <c r="DN17"/>
  <c r="DQ58"/>
  <c r="DR58" s="1"/>
  <c r="DN51"/>
  <c r="DO44"/>
  <c r="DO36"/>
  <c r="DQ34"/>
  <c r="DR34" s="1"/>
  <c r="DQ33"/>
  <c r="DR33" s="1"/>
  <c r="DO31"/>
  <c r="DN30"/>
  <c r="DQ29"/>
  <c r="DR29" s="1"/>
  <c r="DO27"/>
  <c r="DN26"/>
  <c r="DQ25"/>
  <c r="DR25" s="1"/>
  <c r="DO23"/>
  <c r="DN22"/>
  <c r="DQ21"/>
  <c r="DR21" s="1"/>
  <c r="DO19"/>
  <c r="DN18"/>
  <c r="DQ17"/>
  <c r="DR17" s="1"/>
  <c r="DO15"/>
  <c r="EF115"/>
  <c r="EG115" s="1"/>
  <c r="ED115"/>
  <c r="EC115"/>
  <c r="EC114"/>
  <c r="EF113"/>
  <c r="EG113" s="1"/>
  <c r="EF114"/>
  <c r="EG114" s="1"/>
  <c r="ED113"/>
  <c r="EC112"/>
  <c r="EF111"/>
  <c r="EG111" s="1"/>
  <c r="ED110"/>
  <c r="EC113"/>
  <c r="EF112"/>
  <c r="EG112" s="1"/>
  <c r="ED111"/>
  <c r="EC110"/>
  <c r="EF109"/>
  <c r="EG109" s="1"/>
  <c r="EF110"/>
  <c r="EG110" s="1"/>
  <c r="ED109"/>
  <c r="EF107"/>
  <c r="EG107" s="1"/>
  <c r="ED112"/>
  <c r="EC109"/>
  <c r="EF108"/>
  <c r="EG108" s="1"/>
  <c r="ED114"/>
  <c r="ED108"/>
  <c r="ED107"/>
  <c r="EC106"/>
  <c r="EF105"/>
  <c r="EG105" s="1"/>
  <c r="EC111"/>
  <c r="EC107"/>
  <c r="EF106"/>
  <c r="EG106" s="1"/>
  <c r="ED105"/>
  <c r="ED103"/>
  <c r="EC102"/>
  <c r="EC108"/>
  <c r="EC105"/>
  <c r="ED104"/>
  <c r="EC103"/>
  <c r="EF102"/>
  <c r="EG102" s="1"/>
  <c r="ED106"/>
  <c r="EC104"/>
  <c r="EF103"/>
  <c r="EG103" s="1"/>
  <c r="ED101"/>
  <c r="EC100"/>
  <c r="EF99"/>
  <c r="EG99" s="1"/>
  <c r="ED102"/>
  <c r="EF100"/>
  <c r="EG100" s="1"/>
  <c r="ED99"/>
  <c r="EF98"/>
  <c r="EG98" s="1"/>
  <c r="EC101"/>
  <c r="EC99"/>
  <c r="ED97"/>
  <c r="EF104"/>
  <c r="EG104" s="1"/>
  <c r="ED100"/>
  <c r="ED98"/>
  <c r="EC97"/>
  <c r="EF96"/>
  <c r="EG96" s="1"/>
  <c r="ED94"/>
  <c r="ED96"/>
  <c r="ED93"/>
  <c r="EC92"/>
  <c r="EF91"/>
  <c r="EG91" s="1"/>
  <c r="ED89"/>
  <c r="EC96"/>
  <c r="EF95"/>
  <c r="EG95" s="1"/>
  <c r="EF94"/>
  <c r="EG94" s="1"/>
  <c r="EC93"/>
  <c r="EF92"/>
  <c r="EG92" s="1"/>
  <c r="ED90"/>
  <c r="EC89"/>
  <c r="EF101"/>
  <c r="EG101" s="1"/>
  <c r="EC98"/>
  <c r="ED95"/>
  <c r="EF93"/>
  <c r="EG93" s="1"/>
  <c r="ED91"/>
  <c r="EC90"/>
  <c r="EF89"/>
  <c r="EG89" s="1"/>
  <c r="ED87"/>
  <c r="EC86"/>
  <c r="EC91"/>
  <c r="ED88"/>
  <c r="EF86"/>
  <c r="EG86" s="1"/>
  <c r="ED84"/>
  <c r="EC83"/>
  <c r="EF82"/>
  <c r="EG82" s="1"/>
  <c r="ED80"/>
  <c r="EC79"/>
  <c r="EC95"/>
  <c r="EC94"/>
  <c r="ED92"/>
  <c r="EF90"/>
  <c r="EG90" s="1"/>
  <c r="EC88"/>
  <c r="EC87"/>
  <c r="ED85"/>
  <c r="EC84"/>
  <c r="EF83"/>
  <c r="EG83" s="1"/>
  <c r="ED81"/>
  <c r="EC80"/>
  <c r="ED86"/>
  <c r="EC85"/>
  <c r="EF84"/>
  <c r="EG84" s="1"/>
  <c r="ED82"/>
  <c r="EC81"/>
  <c r="EF80"/>
  <c r="EG80" s="1"/>
  <c r="ED78"/>
  <c r="EF85"/>
  <c r="EG85" s="1"/>
  <c r="EC78"/>
  <c r="EC77"/>
  <c r="EF76"/>
  <c r="EG76" s="1"/>
  <c r="ED74"/>
  <c r="EF97"/>
  <c r="EG97" s="1"/>
  <c r="EC82"/>
  <c r="EF79"/>
  <c r="EG79" s="1"/>
  <c r="EF77"/>
  <c r="EG77" s="1"/>
  <c r="ED75"/>
  <c r="EC74"/>
  <c r="EF73"/>
  <c r="EG73" s="1"/>
  <c r="ED71"/>
  <c r="EC70"/>
  <c r="EF88"/>
  <c r="EG88" s="1"/>
  <c r="ED83"/>
  <c r="EF81"/>
  <c r="EG81" s="1"/>
  <c r="ED79"/>
  <c r="EF78"/>
  <c r="EG78" s="1"/>
  <c r="ED76"/>
  <c r="EC75"/>
  <c r="EF74"/>
  <c r="EG74" s="1"/>
  <c r="ED72"/>
  <c r="EC71"/>
  <c r="EF70"/>
  <c r="EG70" s="1"/>
  <c r="EF69"/>
  <c r="EG69" s="1"/>
  <c r="ED68"/>
  <c r="EC67"/>
  <c r="EF66"/>
  <c r="EG66" s="1"/>
  <c r="ED64"/>
  <c r="EC63"/>
  <c r="EF62"/>
  <c r="EG62" s="1"/>
  <c r="ED60"/>
  <c r="EC59"/>
  <c r="EF58"/>
  <c r="EG58" s="1"/>
  <c r="ED56"/>
  <c r="EC55"/>
  <c r="EF54"/>
  <c r="EG54" s="1"/>
  <c r="ED52"/>
  <c r="EC51"/>
  <c r="EF87"/>
  <c r="EG87" s="1"/>
  <c r="EF72"/>
  <c r="EG72" s="1"/>
  <c r="ED70"/>
  <c r="ED69"/>
  <c r="EC68"/>
  <c r="EF67"/>
  <c r="EG67" s="1"/>
  <c r="ED65"/>
  <c r="EC64"/>
  <c r="EF63"/>
  <c r="EG63" s="1"/>
  <c r="ED61"/>
  <c r="EC60"/>
  <c r="EF59"/>
  <c r="EG59" s="1"/>
  <c r="ED57"/>
  <c r="EC56"/>
  <c r="EF55"/>
  <c r="EG55" s="1"/>
  <c r="ED53"/>
  <c r="EC76"/>
  <c r="ED73"/>
  <c r="EC72"/>
  <c r="EC69"/>
  <c r="EF68"/>
  <c r="EG68" s="1"/>
  <c r="ED66"/>
  <c r="EC65"/>
  <c r="EF64"/>
  <c r="EG64" s="1"/>
  <c r="ED62"/>
  <c r="EC61"/>
  <c r="EF60"/>
  <c r="EG60" s="1"/>
  <c r="ED58"/>
  <c r="EC57"/>
  <c r="EF56"/>
  <c r="EG56" s="1"/>
  <c r="ED54"/>
  <c r="EC53"/>
  <c r="EF52"/>
  <c r="EG52" s="1"/>
  <c r="ED77"/>
  <c r="EC66"/>
  <c r="EC58"/>
  <c r="EC52"/>
  <c r="ED51"/>
  <c r="EF50"/>
  <c r="EG50" s="1"/>
  <c r="ED48"/>
  <c r="EC47"/>
  <c r="EF46"/>
  <c r="EG46" s="1"/>
  <c r="ED44"/>
  <c r="EC43"/>
  <c r="EF42"/>
  <c r="EG42" s="1"/>
  <c r="ED40"/>
  <c r="EC39"/>
  <c r="EF38"/>
  <c r="EG38" s="1"/>
  <c r="ED36"/>
  <c r="EC35"/>
  <c r="EF34"/>
  <c r="EG34" s="1"/>
  <c r="EF75"/>
  <c r="EG75" s="1"/>
  <c r="ED67"/>
  <c r="EF65"/>
  <c r="EG65" s="1"/>
  <c r="ED59"/>
  <c r="EF57"/>
  <c r="EG57" s="1"/>
  <c r="ED49"/>
  <c r="EC48"/>
  <c r="EF47"/>
  <c r="EG47" s="1"/>
  <c r="ED45"/>
  <c r="EC44"/>
  <c r="EF43"/>
  <c r="EG43" s="1"/>
  <c r="ED41"/>
  <c r="EC40"/>
  <c r="EF39"/>
  <c r="EG39" s="1"/>
  <c r="ED37"/>
  <c r="EC36"/>
  <c r="EC73"/>
  <c r="EC62"/>
  <c r="EC54"/>
  <c r="ED50"/>
  <c r="EC49"/>
  <c r="EF48"/>
  <c r="EG48" s="1"/>
  <c r="ED46"/>
  <c r="EC45"/>
  <c r="EF44"/>
  <c r="EG44" s="1"/>
  <c r="ED42"/>
  <c r="EC41"/>
  <c r="EF40"/>
  <c r="EG40" s="1"/>
  <c r="ED38"/>
  <c r="EC37"/>
  <c r="EF36"/>
  <c r="EG36" s="1"/>
  <c r="ED34"/>
  <c r="ED55"/>
  <c r="EC50"/>
  <c r="EC42"/>
  <c r="EF35"/>
  <c r="EG35" s="1"/>
  <c r="ED32"/>
  <c r="EC31"/>
  <c r="EF30"/>
  <c r="EG30" s="1"/>
  <c r="ED28"/>
  <c r="EC27"/>
  <c r="EF26"/>
  <c r="EG26" s="1"/>
  <c r="ED24"/>
  <c r="EC23"/>
  <c r="EF22"/>
  <c r="EG22" s="1"/>
  <c r="ED20"/>
  <c r="EC19"/>
  <c r="EF18"/>
  <c r="EG18" s="1"/>
  <c r="ED16"/>
  <c r="EC15"/>
  <c r="EF53"/>
  <c r="EG53" s="1"/>
  <c r="EF49"/>
  <c r="EG49" s="1"/>
  <c r="ED43"/>
  <c r="EF41"/>
  <c r="EG41" s="1"/>
  <c r="ED35"/>
  <c r="EC34"/>
  <c r="ED33"/>
  <c r="EC32"/>
  <c r="EF31"/>
  <c r="EG31" s="1"/>
  <c r="ED29"/>
  <c r="EC28"/>
  <c r="EF27"/>
  <c r="EG27" s="1"/>
  <c r="ED25"/>
  <c r="EC24"/>
  <c r="EF23"/>
  <c r="EG23" s="1"/>
  <c r="ED21"/>
  <c r="EC20"/>
  <c r="EF19"/>
  <c r="EG19" s="1"/>
  <c r="ED17"/>
  <c r="ED63"/>
  <c r="EC46"/>
  <c r="EC38"/>
  <c r="EC33"/>
  <c r="EF32"/>
  <c r="EG32" s="1"/>
  <c r="ED30"/>
  <c r="EC29"/>
  <c r="EF28"/>
  <c r="EG28" s="1"/>
  <c r="ED26"/>
  <c r="EC25"/>
  <c r="EF24"/>
  <c r="EG24" s="1"/>
  <c r="ED22"/>
  <c r="EC21"/>
  <c r="EF20"/>
  <c r="EG20" s="1"/>
  <c r="ED18"/>
  <c r="EC17"/>
  <c r="EF16"/>
  <c r="EG16" s="1"/>
  <c r="ER115"/>
  <c r="EU115"/>
  <c r="EV115" s="1"/>
  <c r="ES115"/>
  <c r="ES114"/>
  <c r="ER113"/>
  <c r="EU112"/>
  <c r="EV112" s="1"/>
  <c r="ER114"/>
  <c r="EU113"/>
  <c r="EV113" s="1"/>
  <c r="EU114"/>
  <c r="EV114" s="1"/>
  <c r="ES112"/>
  <c r="ER111"/>
  <c r="EU110"/>
  <c r="EV110" s="1"/>
  <c r="ER112"/>
  <c r="EU111"/>
  <c r="EV111" s="1"/>
  <c r="ES113"/>
  <c r="ES110"/>
  <c r="ER109"/>
  <c r="EU108"/>
  <c r="EV108" s="1"/>
  <c r="ER107"/>
  <c r="ER110"/>
  <c r="EU109"/>
  <c r="EV109" s="1"/>
  <c r="EU107"/>
  <c r="EV107" s="1"/>
  <c r="ES108"/>
  <c r="ES106"/>
  <c r="ER105"/>
  <c r="ES107"/>
  <c r="EU104"/>
  <c r="EV104" s="1"/>
  <c r="ES102"/>
  <c r="ES111"/>
  <c r="ER108"/>
  <c r="ER106"/>
  <c r="EU105"/>
  <c r="EV105" s="1"/>
  <c r="ES103"/>
  <c r="ER102"/>
  <c r="ES104"/>
  <c r="ER103"/>
  <c r="EU102"/>
  <c r="EV102" s="1"/>
  <c r="ES100"/>
  <c r="ER99"/>
  <c r="ES101"/>
  <c r="ER98"/>
  <c r="EU97"/>
  <c r="EV97" s="1"/>
  <c r="ER101"/>
  <c r="ER100"/>
  <c r="EU99"/>
  <c r="EV99" s="1"/>
  <c r="EU98"/>
  <c r="EV98" s="1"/>
  <c r="EU106"/>
  <c r="EV106" s="1"/>
  <c r="ES97"/>
  <c r="ER96"/>
  <c r="EU95"/>
  <c r="EV95" s="1"/>
  <c r="ES109"/>
  <c r="EU103"/>
  <c r="EV103" s="1"/>
  <c r="ER97"/>
  <c r="ES92"/>
  <c r="ER91"/>
  <c r="EU90"/>
  <c r="EV90" s="1"/>
  <c r="ES88"/>
  <c r="EU100"/>
  <c r="EV100" s="1"/>
  <c r="EU96"/>
  <c r="EV96" s="1"/>
  <c r="EU94"/>
  <c r="EV94" s="1"/>
  <c r="ES93"/>
  <c r="ER92"/>
  <c r="EU91"/>
  <c r="EV91" s="1"/>
  <c r="ES89"/>
  <c r="ES105"/>
  <c r="ER104"/>
  <c r="ES99"/>
  <c r="ES98"/>
  <c r="ES95"/>
  <c r="ES94"/>
  <c r="ER93"/>
  <c r="EU92"/>
  <c r="EV92" s="1"/>
  <c r="ES90"/>
  <c r="ER89"/>
  <c r="EU88"/>
  <c r="EV88" s="1"/>
  <c r="ES86"/>
  <c r="EU93"/>
  <c r="EV93" s="1"/>
  <c r="ES91"/>
  <c r="ES87"/>
  <c r="EU85"/>
  <c r="EV85" s="1"/>
  <c r="ES83"/>
  <c r="ER82"/>
  <c r="EU81"/>
  <c r="EV81" s="1"/>
  <c r="ES79"/>
  <c r="ER95"/>
  <c r="ER94"/>
  <c r="ER88"/>
  <c r="ER87"/>
  <c r="ER86"/>
  <c r="ES84"/>
  <c r="ER83"/>
  <c r="EU82"/>
  <c r="EV82" s="1"/>
  <c r="ES80"/>
  <c r="EU101"/>
  <c r="EV101" s="1"/>
  <c r="ER90"/>
  <c r="EU89"/>
  <c r="EV89" s="1"/>
  <c r="ES85"/>
  <c r="ER84"/>
  <c r="EU83"/>
  <c r="EV83" s="1"/>
  <c r="ES81"/>
  <c r="ER80"/>
  <c r="EU79"/>
  <c r="EV79" s="1"/>
  <c r="EU87"/>
  <c r="EV87" s="1"/>
  <c r="ER79"/>
  <c r="ER78"/>
  <c r="ES77"/>
  <c r="ER76"/>
  <c r="EU75"/>
  <c r="EV75" s="1"/>
  <c r="ER85"/>
  <c r="EU84"/>
  <c r="EV84" s="1"/>
  <c r="ES82"/>
  <c r="ER77"/>
  <c r="EU76"/>
  <c r="EV76" s="1"/>
  <c r="ES74"/>
  <c r="ER73"/>
  <c r="EU72"/>
  <c r="EV72" s="1"/>
  <c r="ES70"/>
  <c r="EU86"/>
  <c r="EV86" s="1"/>
  <c r="EU78"/>
  <c r="EV78" s="1"/>
  <c r="EU77"/>
  <c r="EV77" s="1"/>
  <c r="ES75"/>
  <c r="ER74"/>
  <c r="EU73"/>
  <c r="EV73" s="1"/>
  <c r="ES71"/>
  <c r="ER70"/>
  <c r="EU69"/>
  <c r="EV69" s="1"/>
  <c r="ER81"/>
  <c r="ER75"/>
  <c r="EU74"/>
  <c r="EV74" s="1"/>
  <c r="ES73"/>
  <c r="ES72"/>
  <c r="EU70"/>
  <c r="EV70" s="1"/>
  <c r="ES67"/>
  <c r="ER66"/>
  <c r="EU65"/>
  <c r="EV65" s="1"/>
  <c r="ES63"/>
  <c r="ER62"/>
  <c r="EU61"/>
  <c r="EV61" s="1"/>
  <c r="ES59"/>
  <c r="ER58"/>
  <c r="EU57"/>
  <c r="EV57" s="1"/>
  <c r="ES55"/>
  <c r="ER54"/>
  <c r="EU53"/>
  <c r="EV53" s="1"/>
  <c r="ES51"/>
  <c r="ER72"/>
  <c r="EU71"/>
  <c r="EV71" s="1"/>
  <c r="ES69"/>
  <c r="ES68"/>
  <c r="ER67"/>
  <c r="EU66"/>
  <c r="EV66" s="1"/>
  <c r="ES64"/>
  <c r="ER63"/>
  <c r="EU62"/>
  <c r="EV62" s="1"/>
  <c r="ES60"/>
  <c r="ER59"/>
  <c r="EU58"/>
  <c r="EV58" s="1"/>
  <c r="ES56"/>
  <c r="ER55"/>
  <c r="EU54"/>
  <c r="EV54" s="1"/>
  <c r="ES96"/>
  <c r="EU80"/>
  <c r="EV80" s="1"/>
  <c r="ES78"/>
  <c r="ES76"/>
  <c r="ER71"/>
  <c r="ER69"/>
  <c r="ER68"/>
  <c r="EU67"/>
  <c r="EV67" s="1"/>
  <c r="ES65"/>
  <c r="ER64"/>
  <c r="EU63"/>
  <c r="EV63" s="1"/>
  <c r="ES61"/>
  <c r="ER60"/>
  <c r="EU59"/>
  <c r="EV59" s="1"/>
  <c r="ES57"/>
  <c r="ER56"/>
  <c r="EU55"/>
  <c r="EV55" s="1"/>
  <c r="ES53"/>
  <c r="ER52"/>
  <c r="EU51"/>
  <c r="EV51" s="1"/>
  <c r="EU68"/>
  <c r="EV68" s="1"/>
  <c r="ES66"/>
  <c r="ER61"/>
  <c r="EU60"/>
  <c r="EV60" s="1"/>
  <c r="ES58"/>
  <c r="ER53"/>
  <c r="EU52"/>
  <c r="EV52" s="1"/>
  <c r="ER50"/>
  <c r="EU49"/>
  <c r="EV49" s="1"/>
  <c r="ES47"/>
  <c r="ER46"/>
  <c r="EU45"/>
  <c r="EV45" s="1"/>
  <c r="ES43"/>
  <c r="ER42"/>
  <c r="EU41"/>
  <c r="EV41" s="1"/>
  <c r="ES39"/>
  <c r="ER38"/>
  <c r="EU37"/>
  <c r="EV37" s="1"/>
  <c r="ES35"/>
  <c r="ER34"/>
  <c r="ES52"/>
  <c r="EU50"/>
  <c r="EV50" s="1"/>
  <c r="ES48"/>
  <c r="ER47"/>
  <c r="EU46"/>
  <c r="EV46" s="1"/>
  <c r="ES44"/>
  <c r="ER43"/>
  <c r="EU42"/>
  <c r="EV42" s="1"/>
  <c r="ES40"/>
  <c r="ER39"/>
  <c r="EU38"/>
  <c r="EV38" s="1"/>
  <c r="ES36"/>
  <c r="ER65"/>
  <c r="EU64"/>
  <c r="EV64" s="1"/>
  <c r="ES62"/>
  <c r="ER57"/>
  <c r="EU56"/>
  <c r="EV56" s="1"/>
  <c r="ES54"/>
  <c r="ER51"/>
  <c r="ES49"/>
  <c r="ER48"/>
  <c r="EU47"/>
  <c r="EV47" s="1"/>
  <c r="ES45"/>
  <c r="ER44"/>
  <c r="EU43"/>
  <c r="EV43" s="1"/>
  <c r="ES41"/>
  <c r="ER40"/>
  <c r="EU39"/>
  <c r="EV39" s="1"/>
  <c r="ES37"/>
  <c r="ER36"/>
  <c r="EU35"/>
  <c r="EV35" s="1"/>
  <c r="ES33"/>
  <c r="ES50"/>
  <c r="ER45"/>
  <c r="EU44"/>
  <c r="EV44" s="1"/>
  <c r="ES42"/>
  <c r="ER37"/>
  <c r="EU36"/>
  <c r="EV36" s="1"/>
  <c r="ES31"/>
  <c r="ER30"/>
  <c r="EU29"/>
  <c r="EV29" s="1"/>
  <c r="ES27"/>
  <c r="ER26"/>
  <c r="EU25"/>
  <c r="EV25" s="1"/>
  <c r="ES23"/>
  <c r="ER22"/>
  <c r="EU21"/>
  <c r="EV21" s="1"/>
  <c r="ES19"/>
  <c r="ER18"/>
  <c r="EU17"/>
  <c r="EV17" s="1"/>
  <c r="ES15"/>
  <c r="EU34"/>
  <c r="EV34" s="1"/>
  <c r="EU33"/>
  <c r="EV33" s="1"/>
  <c r="ES32"/>
  <c r="ER31"/>
  <c r="EU30"/>
  <c r="EV30" s="1"/>
  <c r="ES28"/>
  <c r="ER27"/>
  <c r="EU26"/>
  <c r="EV26" s="1"/>
  <c r="ES24"/>
  <c r="ER23"/>
  <c r="EU22"/>
  <c r="EV22" s="1"/>
  <c r="ES20"/>
  <c r="ER19"/>
  <c r="EU18"/>
  <c r="EV18" s="1"/>
  <c r="ER49"/>
  <c r="EU48"/>
  <c r="EV48" s="1"/>
  <c r="ES46"/>
  <c r="ER41"/>
  <c r="EU40"/>
  <c r="EV40" s="1"/>
  <c r="ES38"/>
  <c r="ES34"/>
  <c r="ER32"/>
  <c r="EU31"/>
  <c r="EV31" s="1"/>
  <c r="ES29"/>
  <c r="ER28"/>
  <c r="EU27"/>
  <c r="EV27" s="1"/>
  <c r="ES25"/>
  <c r="ER24"/>
  <c r="EU23"/>
  <c r="EV23" s="1"/>
  <c r="ES21"/>
  <c r="ER20"/>
  <c r="EU19"/>
  <c r="EV19" s="1"/>
  <c r="ES17"/>
  <c r="ER16"/>
  <c r="EU15"/>
  <c r="FH115"/>
  <c r="FG115"/>
  <c r="FJ114"/>
  <c r="FK114" s="1"/>
  <c r="FJ115"/>
  <c r="FK115" s="1"/>
  <c r="FG114"/>
  <c r="FH113"/>
  <c r="FG112"/>
  <c r="FG113"/>
  <c r="FJ113"/>
  <c r="FK113" s="1"/>
  <c r="FH111"/>
  <c r="FG110"/>
  <c r="FJ112"/>
  <c r="FK112" s="1"/>
  <c r="FG111"/>
  <c r="FJ110"/>
  <c r="FK110" s="1"/>
  <c r="FH114"/>
  <c r="FH112"/>
  <c r="FJ111"/>
  <c r="FK111" s="1"/>
  <c r="FH109"/>
  <c r="FG108"/>
  <c r="FJ109"/>
  <c r="FK109" s="1"/>
  <c r="FH107"/>
  <c r="FH110"/>
  <c r="FH108"/>
  <c r="FG107"/>
  <c r="FG109"/>
  <c r="FJ107"/>
  <c r="FK107" s="1"/>
  <c r="FH105"/>
  <c r="FJ108"/>
  <c r="FK108" s="1"/>
  <c r="FH106"/>
  <c r="FJ105"/>
  <c r="FK105" s="1"/>
  <c r="FG104"/>
  <c r="FJ103"/>
  <c r="FK103" s="1"/>
  <c r="FG106"/>
  <c r="FJ104"/>
  <c r="FK104" s="1"/>
  <c r="FH102"/>
  <c r="FG105"/>
  <c r="FH103"/>
  <c r="FG102"/>
  <c r="FJ101"/>
  <c r="FK101" s="1"/>
  <c r="FH99"/>
  <c r="FG103"/>
  <c r="FH101"/>
  <c r="FH100"/>
  <c r="FJ99"/>
  <c r="FK99" s="1"/>
  <c r="FH98"/>
  <c r="FG97"/>
  <c r="FG101"/>
  <c r="FG100"/>
  <c r="FG98"/>
  <c r="FJ97"/>
  <c r="FK97" s="1"/>
  <c r="FJ102"/>
  <c r="FK102" s="1"/>
  <c r="FG99"/>
  <c r="FJ98"/>
  <c r="FK98" s="1"/>
  <c r="FH96"/>
  <c r="FG95"/>
  <c r="FJ94"/>
  <c r="FK94" s="1"/>
  <c r="FH97"/>
  <c r="FJ96"/>
  <c r="FK96" s="1"/>
  <c r="FJ93"/>
  <c r="FK93" s="1"/>
  <c r="FH91"/>
  <c r="FG90"/>
  <c r="FJ89"/>
  <c r="FK89" s="1"/>
  <c r="FJ106"/>
  <c r="FK106" s="1"/>
  <c r="FH95"/>
  <c r="FH92"/>
  <c r="FG91"/>
  <c r="FJ90"/>
  <c r="FK90" s="1"/>
  <c r="FJ100"/>
  <c r="FK100" s="1"/>
  <c r="FG96"/>
  <c r="FH94"/>
  <c r="FH93"/>
  <c r="FG92"/>
  <c r="FJ91"/>
  <c r="FK91" s="1"/>
  <c r="FH89"/>
  <c r="FG88"/>
  <c r="FJ87"/>
  <c r="FK87" s="1"/>
  <c r="FJ95"/>
  <c r="FK95" s="1"/>
  <c r="FH87"/>
  <c r="FH86"/>
  <c r="FG85"/>
  <c r="FJ84"/>
  <c r="FK84" s="1"/>
  <c r="FH82"/>
  <c r="FG81"/>
  <c r="FJ80"/>
  <c r="FK80" s="1"/>
  <c r="FG94"/>
  <c r="FG93"/>
  <c r="FJ88"/>
  <c r="FK88" s="1"/>
  <c r="FG87"/>
  <c r="FG86"/>
  <c r="FJ85"/>
  <c r="FK85" s="1"/>
  <c r="FH83"/>
  <c r="FG82"/>
  <c r="FJ81"/>
  <c r="FK81" s="1"/>
  <c r="FH104"/>
  <c r="FH90"/>
  <c r="FH88"/>
  <c r="FH84"/>
  <c r="FG83"/>
  <c r="FJ82"/>
  <c r="FK82" s="1"/>
  <c r="FH80"/>
  <c r="FG79"/>
  <c r="FJ78"/>
  <c r="FK78" s="1"/>
  <c r="FJ83"/>
  <c r="FK83" s="1"/>
  <c r="FG80"/>
  <c r="FJ79"/>
  <c r="FK79" s="1"/>
  <c r="FG78"/>
  <c r="FH76"/>
  <c r="FG75"/>
  <c r="FJ74"/>
  <c r="FK74" s="1"/>
  <c r="FH85"/>
  <c r="FH79"/>
  <c r="FH77"/>
  <c r="FG76"/>
  <c r="FJ75"/>
  <c r="FK75" s="1"/>
  <c r="FH73"/>
  <c r="FG72"/>
  <c r="FJ71"/>
  <c r="FK71" s="1"/>
  <c r="FG84"/>
  <c r="FG77"/>
  <c r="FJ76"/>
  <c r="FK76" s="1"/>
  <c r="FH74"/>
  <c r="FG73"/>
  <c r="FJ72"/>
  <c r="FK72" s="1"/>
  <c r="FH70"/>
  <c r="FG69"/>
  <c r="FJ92"/>
  <c r="FK92" s="1"/>
  <c r="FH75"/>
  <c r="FH71"/>
  <c r="FH69"/>
  <c r="FJ68"/>
  <c r="FK68" s="1"/>
  <c r="FH66"/>
  <c r="FG65"/>
  <c r="FJ64"/>
  <c r="FK64" s="1"/>
  <c r="FH62"/>
  <c r="FG61"/>
  <c r="FJ60"/>
  <c r="FK60" s="1"/>
  <c r="FH58"/>
  <c r="FG57"/>
  <c r="FJ56"/>
  <c r="FK56" s="1"/>
  <c r="FH54"/>
  <c r="FG53"/>
  <c r="FJ52"/>
  <c r="FK52" s="1"/>
  <c r="FG89"/>
  <c r="FH81"/>
  <c r="FJ77"/>
  <c r="FK77" s="1"/>
  <c r="FG74"/>
  <c r="FG71"/>
  <c r="FH67"/>
  <c r="FG66"/>
  <c r="FJ65"/>
  <c r="FK65" s="1"/>
  <c r="FH63"/>
  <c r="FG62"/>
  <c r="FJ61"/>
  <c r="FK61" s="1"/>
  <c r="FH59"/>
  <c r="FG58"/>
  <c r="FJ57"/>
  <c r="FK57" s="1"/>
  <c r="FH55"/>
  <c r="FG54"/>
  <c r="FJ53"/>
  <c r="FK53" s="1"/>
  <c r="FH72"/>
  <c r="FJ70"/>
  <c r="FK70" s="1"/>
  <c r="FJ69"/>
  <c r="FK69" s="1"/>
  <c r="FH68"/>
  <c r="FG67"/>
  <c r="FJ66"/>
  <c r="FK66" s="1"/>
  <c r="FH64"/>
  <c r="FG63"/>
  <c r="FJ62"/>
  <c r="FK62" s="1"/>
  <c r="FH60"/>
  <c r="FG59"/>
  <c r="FJ58"/>
  <c r="FK58" s="1"/>
  <c r="FH56"/>
  <c r="FG55"/>
  <c r="FJ54"/>
  <c r="FK54" s="1"/>
  <c r="FH52"/>
  <c r="FG51"/>
  <c r="FJ50"/>
  <c r="FK50" s="1"/>
  <c r="FJ73"/>
  <c r="FK73" s="1"/>
  <c r="FG70"/>
  <c r="FH61"/>
  <c r="FH53"/>
  <c r="FH50"/>
  <c r="FG49"/>
  <c r="FJ48"/>
  <c r="FK48" s="1"/>
  <c r="FH46"/>
  <c r="FG45"/>
  <c r="FJ44"/>
  <c r="FK44" s="1"/>
  <c r="FH42"/>
  <c r="FG41"/>
  <c r="FJ40"/>
  <c r="FK40" s="1"/>
  <c r="FH38"/>
  <c r="FG37"/>
  <c r="FJ36"/>
  <c r="FK36" s="1"/>
  <c r="FH34"/>
  <c r="FG68"/>
  <c r="FJ63"/>
  <c r="FK63" s="1"/>
  <c r="FG60"/>
  <c r="FJ55"/>
  <c r="FK55" s="1"/>
  <c r="FG50"/>
  <c r="FJ49"/>
  <c r="FK49" s="1"/>
  <c r="FH47"/>
  <c r="FG46"/>
  <c r="FJ45"/>
  <c r="FK45" s="1"/>
  <c r="FH43"/>
  <c r="FG42"/>
  <c r="FJ41"/>
  <c r="FK41" s="1"/>
  <c r="FH39"/>
  <c r="FG38"/>
  <c r="FJ37"/>
  <c r="FK37" s="1"/>
  <c r="FJ86"/>
  <c r="FK86" s="1"/>
  <c r="FH78"/>
  <c r="FH65"/>
  <c r="FH57"/>
  <c r="FJ51"/>
  <c r="FK51" s="1"/>
  <c r="FH48"/>
  <c r="FG47"/>
  <c r="FJ46"/>
  <c r="FK46" s="1"/>
  <c r="FH44"/>
  <c r="FG43"/>
  <c r="FJ42"/>
  <c r="FK42" s="1"/>
  <c r="FH40"/>
  <c r="FG39"/>
  <c r="FJ38"/>
  <c r="FK38" s="1"/>
  <c r="FH36"/>
  <c r="FG35"/>
  <c r="FJ34"/>
  <c r="FK34" s="1"/>
  <c r="FJ67"/>
  <c r="FK67" s="1"/>
  <c r="FG64"/>
  <c r="FH51"/>
  <c r="FH45"/>
  <c r="FH37"/>
  <c r="FH35"/>
  <c r="FG34"/>
  <c r="FJ32"/>
  <c r="FK32" s="1"/>
  <c r="FH30"/>
  <c r="FG29"/>
  <c r="FJ28"/>
  <c r="FK28" s="1"/>
  <c r="FH26"/>
  <c r="FG25"/>
  <c r="FJ24"/>
  <c r="FK24" s="1"/>
  <c r="FH22"/>
  <c r="FG21"/>
  <c r="FJ20"/>
  <c r="FK20" s="1"/>
  <c r="FH18"/>
  <c r="FG17"/>
  <c r="FJ16"/>
  <c r="FK16" s="1"/>
  <c r="FG52"/>
  <c r="FJ47"/>
  <c r="FK47" s="1"/>
  <c r="FG44"/>
  <c r="FJ39"/>
  <c r="FK39" s="1"/>
  <c r="FG36"/>
  <c r="FJ33"/>
  <c r="FK33" s="1"/>
  <c r="FH31"/>
  <c r="FG30"/>
  <c r="FJ29"/>
  <c r="FK29" s="1"/>
  <c r="FH27"/>
  <c r="FG26"/>
  <c r="FJ25"/>
  <c r="FK25" s="1"/>
  <c r="FH23"/>
  <c r="FG22"/>
  <c r="FJ21"/>
  <c r="FK21" s="1"/>
  <c r="FH19"/>
  <c r="FG18"/>
  <c r="FJ17"/>
  <c r="FK17" s="1"/>
  <c r="FJ59"/>
  <c r="FK59" s="1"/>
  <c r="FG56"/>
  <c r="FH49"/>
  <c r="FH41"/>
  <c r="FH33"/>
  <c r="FH32"/>
  <c r="FG31"/>
  <c r="FJ30"/>
  <c r="FK30" s="1"/>
  <c r="FH28"/>
  <c r="FG27"/>
  <c r="FJ26"/>
  <c r="FK26" s="1"/>
  <c r="FH24"/>
  <c r="FG23"/>
  <c r="FJ22"/>
  <c r="FK22" s="1"/>
  <c r="FH20"/>
  <c r="FG19"/>
  <c r="FJ18"/>
  <c r="FK18" s="1"/>
  <c r="FH16"/>
  <c r="FG15"/>
  <c r="FW114"/>
  <c r="FW115"/>
  <c r="FV114"/>
  <c r="FV115"/>
  <c r="FY114"/>
  <c r="FZ114" s="1"/>
  <c r="FW112"/>
  <c r="FW113"/>
  <c r="FY115"/>
  <c r="FZ115" s="1"/>
  <c r="FV113"/>
  <c r="FY112"/>
  <c r="FZ112" s="1"/>
  <c r="FY113"/>
  <c r="FZ113" s="1"/>
  <c r="FV112"/>
  <c r="FW110"/>
  <c r="FW111"/>
  <c r="FV110"/>
  <c r="FV111"/>
  <c r="FY110"/>
  <c r="FZ110" s="1"/>
  <c r="FW108"/>
  <c r="FY109"/>
  <c r="FZ109" s="1"/>
  <c r="FV108"/>
  <c r="FY111"/>
  <c r="FZ111" s="1"/>
  <c r="FW109"/>
  <c r="FW107"/>
  <c r="FV109"/>
  <c r="FY108"/>
  <c r="FZ108" s="1"/>
  <c r="FV107"/>
  <c r="FY106"/>
  <c r="FZ106" s="1"/>
  <c r="FW106"/>
  <c r="FY105"/>
  <c r="FZ105" s="1"/>
  <c r="FW104"/>
  <c r="FV103"/>
  <c r="FY102"/>
  <c r="FZ102" s="1"/>
  <c r="FV106"/>
  <c r="FW105"/>
  <c r="FV104"/>
  <c r="FY103"/>
  <c r="FZ103" s="1"/>
  <c r="FY107"/>
  <c r="FZ107" s="1"/>
  <c r="FV105"/>
  <c r="FY104"/>
  <c r="FZ104" s="1"/>
  <c r="FW102"/>
  <c r="FV101"/>
  <c r="FY100"/>
  <c r="FZ100" s="1"/>
  <c r="FW103"/>
  <c r="FW100"/>
  <c r="FY99"/>
  <c r="FZ99" s="1"/>
  <c r="FW97"/>
  <c r="FY101"/>
  <c r="FZ101" s="1"/>
  <c r="FV100"/>
  <c r="FW99"/>
  <c r="FW98"/>
  <c r="FV97"/>
  <c r="FV99"/>
  <c r="FV98"/>
  <c r="FY97"/>
  <c r="FZ97" s="1"/>
  <c r="FW95"/>
  <c r="FV94"/>
  <c r="FY98"/>
  <c r="FZ98" s="1"/>
  <c r="FY96"/>
  <c r="FZ96" s="1"/>
  <c r="FV95"/>
  <c r="FV93"/>
  <c r="FY92"/>
  <c r="FZ92" s="1"/>
  <c r="FW90"/>
  <c r="FV89"/>
  <c r="FY88"/>
  <c r="FZ88" s="1"/>
  <c r="FV102"/>
  <c r="FW101"/>
  <c r="FW96"/>
  <c r="FW94"/>
  <c r="FY93"/>
  <c r="FZ93" s="1"/>
  <c r="FW91"/>
  <c r="FV90"/>
  <c r="FY89"/>
  <c r="FZ89" s="1"/>
  <c r="FV96"/>
  <c r="FY95"/>
  <c r="FZ95" s="1"/>
  <c r="FW92"/>
  <c r="FV91"/>
  <c r="FY90"/>
  <c r="FZ90" s="1"/>
  <c r="FW88"/>
  <c r="FV87"/>
  <c r="FY86"/>
  <c r="FZ86" s="1"/>
  <c r="FY94"/>
  <c r="FZ94" s="1"/>
  <c r="FV92"/>
  <c r="FV88"/>
  <c r="FW86"/>
  <c r="FW85"/>
  <c r="FV84"/>
  <c r="FY83"/>
  <c r="FZ83" s="1"/>
  <c r="FW81"/>
  <c r="FV80"/>
  <c r="FY79"/>
  <c r="FZ79" s="1"/>
  <c r="FW93"/>
  <c r="FY87"/>
  <c r="FZ87" s="1"/>
  <c r="FV86"/>
  <c r="FV85"/>
  <c r="FY84"/>
  <c r="FZ84" s="1"/>
  <c r="FW82"/>
  <c r="FV81"/>
  <c r="FY80"/>
  <c r="FZ80" s="1"/>
  <c r="FY91"/>
  <c r="FZ91" s="1"/>
  <c r="FY85"/>
  <c r="FZ85" s="1"/>
  <c r="FW83"/>
  <c r="FV82"/>
  <c r="FY81"/>
  <c r="FZ81" s="1"/>
  <c r="FW79"/>
  <c r="FV78"/>
  <c r="FY77"/>
  <c r="FZ77" s="1"/>
  <c r="FW89"/>
  <c r="FW80"/>
  <c r="FY78"/>
  <c r="FZ78" s="1"/>
  <c r="FV77"/>
  <c r="FW75"/>
  <c r="FV74"/>
  <c r="FV83"/>
  <c r="FW76"/>
  <c r="FV75"/>
  <c r="FY74"/>
  <c r="FZ74" s="1"/>
  <c r="FW72"/>
  <c r="FV71"/>
  <c r="FY70"/>
  <c r="FZ70" s="1"/>
  <c r="FW87"/>
  <c r="FW84"/>
  <c r="FW78"/>
  <c r="FV76"/>
  <c r="FY75"/>
  <c r="FZ75" s="1"/>
  <c r="FW73"/>
  <c r="FV72"/>
  <c r="FY71"/>
  <c r="FZ71" s="1"/>
  <c r="FW69"/>
  <c r="FV79"/>
  <c r="FY76"/>
  <c r="FZ76" s="1"/>
  <c r="FV68"/>
  <c r="FY67"/>
  <c r="FZ67" s="1"/>
  <c r="FW65"/>
  <c r="FV64"/>
  <c r="FY63"/>
  <c r="FZ63" s="1"/>
  <c r="FW61"/>
  <c r="FV60"/>
  <c r="FY59"/>
  <c r="FZ59" s="1"/>
  <c r="FW57"/>
  <c r="FV56"/>
  <c r="FY55"/>
  <c r="FZ55" s="1"/>
  <c r="FW53"/>
  <c r="FV52"/>
  <c r="FY51"/>
  <c r="FZ51" s="1"/>
  <c r="FW74"/>
  <c r="FY73"/>
  <c r="FZ73" s="1"/>
  <c r="FY72"/>
  <c r="FZ72" s="1"/>
  <c r="FW70"/>
  <c r="FY69"/>
  <c r="FZ69" s="1"/>
  <c r="FY68"/>
  <c r="FZ68" s="1"/>
  <c r="FW66"/>
  <c r="FV65"/>
  <c r="FY64"/>
  <c r="FZ64" s="1"/>
  <c r="FW62"/>
  <c r="FV61"/>
  <c r="FY60"/>
  <c r="FZ60" s="1"/>
  <c r="FW58"/>
  <c r="FV57"/>
  <c r="FY56"/>
  <c r="FZ56" s="1"/>
  <c r="FW54"/>
  <c r="FV53"/>
  <c r="FY52"/>
  <c r="FZ52" s="1"/>
  <c r="FW77"/>
  <c r="FV73"/>
  <c r="FW71"/>
  <c r="FV70"/>
  <c r="FW67"/>
  <c r="FV66"/>
  <c r="FY65"/>
  <c r="FZ65" s="1"/>
  <c r="FW63"/>
  <c r="FV62"/>
  <c r="FY61"/>
  <c r="FZ61" s="1"/>
  <c r="FW59"/>
  <c r="FV58"/>
  <c r="FY57"/>
  <c r="FZ57" s="1"/>
  <c r="FW55"/>
  <c r="FV54"/>
  <c r="FY53"/>
  <c r="FZ53" s="1"/>
  <c r="FW51"/>
  <c r="FV50"/>
  <c r="FY82"/>
  <c r="FZ82" s="1"/>
  <c r="FV67"/>
  <c r="FY62"/>
  <c r="FZ62" s="1"/>
  <c r="FV59"/>
  <c r="FY54"/>
  <c r="FZ54" s="1"/>
  <c r="FW49"/>
  <c r="FV48"/>
  <c r="FY47"/>
  <c r="FZ47" s="1"/>
  <c r="FW45"/>
  <c r="FV44"/>
  <c r="FY43"/>
  <c r="FZ43" s="1"/>
  <c r="FW41"/>
  <c r="FV40"/>
  <c r="FY39"/>
  <c r="FZ39" s="1"/>
  <c r="FW37"/>
  <c r="FV36"/>
  <c r="FY35"/>
  <c r="FZ35" s="1"/>
  <c r="FV69"/>
  <c r="FW68"/>
  <c r="FW60"/>
  <c r="FW52"/>
  <c r="FV51"/>
  <c r="FY50"/>
  <c r="FZ50" s="1"/>
  <c r="FV49"/>
  <c r="FY48"/>
  <c r="FZ48" s="1"/>
  <c r="FW46"/>
  <c r="FV45"/>
  <c r="FY44"/>
  <c r="FZ44" s="1"/>
  <c r="FW42"/>
  <c r="FV41"/>
  <c r="FY40"/>
  <c r="FZ40" s="1"/>
  <c r="FW38"/>
  <c r="FV37"/>
  <c r="FY36"/>
  <c r="FZ36" s="1"/>
  <c r="FY66"/>
  <c r="FZ66" s="1"/>
  <c r="FV63"/>
  <c r="FY58"/>
  <c r="FZ58" s="1"/>
  <c r="FV55"/>
  <c r="FY49"/>
  <c r="FZ49" s="1"/>
  <c r="FW47"/>
  <c r="FV46"/>
  <c r="FY45"/>
  <c r="FZ45" s="1"/>
  <c r="FW43"/>
  <c r="FV42"/>
  <c r="FY41"/>
  <c r="FZ41" s="1"/>
  <c r="FW39"/>
  <c r="FV38"/>
  <c r="FY37"/>
  <c r="FZ37" s="1"/>
  <c r="FW35"/>
  <c r="FV34"/>
  <c r="FY33"/>
  <c r="FZ33" s="1"/>
  <c r="FW50"/>
  <c r="FY46"/>
  <c r="FZ46" s="1"/>
  <c r="FV43"/>
  <c r="FY38"/>
  <c r="FZ38" s="1"/>
  <c r="FY34"/>
  <c r="FZ34" s="1"/>
  <c r="FV32"/>
  <c r="FY31"/>
  <c r="FZ31" s="1"/>
  <c r="FW29"/>
  <c r="FV28"/>
  <c r="FY27"/>
  <c r="FZ27" s="1"/>
  <c r="FW25"/>
  <c r="FV24"/>
  <c r="FY23"/>
  <c r="FZ23" s="1"/>
  <c r="FW21"/>
  <c r="FV20"/>
  <c r="FY19"/>
  <c r="FZ19" s="1"/>
  <c r="FW17"/>
  <c r="FV16"/>
  <c r="FY15"/>
  <c r="FW64"/>
  <c r="FW44"/>
  <c r="FW36"/>
  <c r="FW34"/>
  <c r="FY32"/>
  <c r="FZ32" s="1"/>
  <c r="FW30"/>
  <c r="FV29"/>
  <c r="FY28"/>
  <c r="FZ28" s="1"/>
  <c r="FW26"/>
  <c r="FV25"/>
  <c r="FY24"/>
  <c r="FZ24" s="1"/>
  <c r="FW22"/>
  <c r="FV21"/>
  <c r="FY20"/>
  <c r="FZ20" s="1"/>
  <c r="FW18"/>
  <c r="FV17"/>
  <c r="FV47"/>
  <c r="FY42"/>
  <c r="FZ42" s="1"/>
  <c r="FV39"/>
  <c r="FV35"/>
  <c r="FX35" s="1"/>
  <c r="GB35" s="1"/>
  <c r="FW33"/>
  <c r="FW31"/>
  <c r="FV30"/>
  <c r="FY29"/>
  <c r="FZ29" s="1"/>
  <c r="FW27"/>
  <c r="FV26"/>
  <c r="FY25"/>
  <c r="FZ25" s="1"/>
  <c r="FW23"/>
  <c r="FV22"/>
  <c r="FY21"/>
  <c r="FZ21" s="1"/>
  <c r="FW19"/>
  <c r="FV18"/>
  <c r="FY17"/>
  <c r="FZ17" s="1"/>
  <c r="FW15"/>
  <c r="FZ11"/>
  <c r="L15"/>
  <c r="V116"/>
  <c r="Z15"/>
  <c r="AJ116"/>
  <c r="AN116"/>
  <c r="AX116"/>
  <c r="BB116"/>
  <c r="BN116"/>
  <c r="BR116"/>
  <c r="CJ15"/>
  <c r="DB15"/>
  <c r="DH116"/>
  <c r="DX116"/>
  <c r="ED15"/>
  <c r="FF15"/>
  <c r="FN116"/>
  <c r="FR116"/>
  <c r="M16"/>
  <c r="AE16"/>
  <c r="AF16" s="1"/>
  <c r="BG16"/>
  <c r="CI16"/>
  <c r="EC16"/>
  <c r="EU16"/>
  <c r="EV16" s="1"/>
  <c r="FW16"/>
  <c r="BX17"/>
  <c r="BY17" s="1"/>
  <c r="EB17"/>
  <c r="ER17"/>
  <c r="FH17"/>
  <c r="GA17"/>
  <c r="M18"/>
  <c r="AC18"/>
  <c r="FY18"/>
  <c r="FZ18" s="1"/>
  <c r="AP19"/>
  <c r="BF19"/>
  <c r="BV19"/>
  <c r="AE20"/>
  <c r="AF20" s="1"/>
  <c r="CI20"/>
  <c r="CY20"/>
  <c r="DO20"/>
  <c r="L21"/>
  <c r="AB21"/>
  <c r="AR21"/>
  <c r="BI22"/>
  <c r="BJ22" s="1"/>
  <c r="DM22"/>
  <c r="EC22"/>
  <c r="ES22"/>
  <c r="DB23"/>
  <c r="DC23" s="1"/>
  <c r="FF23"/>
  <c r="FV23"/>
  <c r="EU24"/>
  <c r="EV24" s="1"/>
  <c r="BX25"/>
  <c r="BY25" s="1"/>
  <c r="EB25"/>
  <c r="ER25"/>
  <c r="FH25"/>
  <c r="M26"/>
  <c r="AC26"/>
  <c r="FY26"/>
  <c r="FZ26" s="1"/>
  <c r="BF27"/>
  <c r="BV27"/>
  <c r="AE28"/>
  <c r="AF28" s="1"/>
  <c r="CY28"/>
  <c r="DO28"/>
  <c r="AB29"/>
  <c r="AR29"/>
  <c r="BI30"/>
  <c r="BJ30" s="1"/>
  <c r="DM30"/>
  <c r="EC30"/>
  <c r="ES30"/>
  <c r="FV31"/>
  <c r="EU32"/>
  <c r="EV32" s="1"/>
  <c r="BX33"/>
  <c r="BY33" s="1"/>
  <c r="ER33"/>
  <c r="FG33"/>
  <c r="FV33"/>
  <c r="P34"/>
  <c r="Q34" s="1"/>
  <c r="CM34"/>
  <c r="CN34" s="1"/>
  <c r="ER35"/>
  <c r="BG36"/>
  <c r="BU38"/>
  <c r="ED39"/>
  <c r="CJ41"/>
  <c r="AA44"/>
  <c r="AT47"/>
  <c r="AU47" s="1"/>
  <c r="CX47"/>
  <c r="FG48"/>
  <c r="DQ50"/>
  <c r="DR50" s="1"/>
  <c r="BT51"/>
  <c r="BE54"/>
  <c r="DN55"/>
  <c r="BT57"/>
  <c r="CM64"/>
  <c r="CN64" s="1"/>
  <c r="AQ68"/>
  <c r="EF71"/>
  <c r="EG71" s="1"/>
  <c r="BE76"/>
  <c r="P25"/>
  <c r="Q25" s="1"/>
  <c r="DQ26"/>
  <c r="DR26" s="1"/>
  <c r="FJ27"/>
  <c r="FK27" s="1"/>
  <c r="H116"/>
  <c r="AT15"/>
  <c r="BT15"/>
  <c r="CB116"/>
  <c r="CF116"/>
  <c r="EF15"/>
  <c r="EL116"/>
  <c r="EP15"/>
  <c r="FB116"/>
  <c r="BI16"/>
  <c r="BJ16" s="1"/>
  <c r="BE18"/>
  <c r="CX19"/>
  <c r="CM20"/>
  <c r="CN20" s="1"/>
  <c r="EQ20"/>
  <c r="P21"/>
  <c r="Q21" s="1"/>
  <c r="BT21"/>
  <c r="CZ21"/>
  <c r="DQ22"/>
  <c r="DR22" s="1"/>
  <c r="FU22"/>
  <c r="N23"/>
  <c r="FJ23"/>
  <c r="FK23" s="1"/>
  <c r="AA24"/>
  <c r="AQ24"/>
  <c r="BG24"/>
  <c r="EF25"/>
  <c r="EG25" s="1"/>
  <c r="BE26"/>
  <c r="BU26"/>
  <c r="CK26"/>
  <c r="AT27"/>
  <c r="AU27" s="1"/>
  <c r="DN27"/>
  <c r="ED27"/>
  <c r="CM28"/>
  <c r="CN28" s="1"/>
  <c r="EQ28"/>
  <c r="FG28"/>
  <c r="FW28"/>
  <c r="P29"/>
  <c r="Q29" s="1"/>
  <c r="BT29"/>
  <c r="CJ29"/>
  <c r="CZ29"/>
  <c r="DQ30"/>
  <c r="DR30" s="1"/>
  <c r="N31"/>
  <c r="FJ31"/>
  <c r="FK31" s="1"/>
  <c r="AQ32"/>
  <c r="BG32"/>
  <c r="EF33"/>
  <c r="EG33" s="1"/>
  <c r="BG34"/>
  <c r="BU34"/>
  <c r="EQ34"/>
  <c r="BV35"/>
  <c r="AQ36"/>
  <c r="DN39"/>
  <c r="FW40"/>
  <c r="P41"/>
  <c r="Q41" s="1"/>
  <c r="EF45"/>
  <c r="EG45" s="1"/>
  <c r="CK46"/>
  <c r="CM48"/>
  <c r="CN48" s="1"/>
  <c r="EQ48"/>
  <c r="CZ49"/>
  <c r="EF51"/>
  <c r="EG51" s="1"/>
  <c r="EF61"/>
  <c r="EG61" s="1"/>
  <c r="N67"/>
  <c r="AQ70"/>
  <c r="GM10"/>
  <c r="DB115"/>
  <c r="DC115" s="1"/>
  <c r="DB113"/>
  <c r="DC113" s="1"/>
  <c r="DB110"/>
  <c r="DC110" s="1"/>
  <c r="DB114"/>
  <c r="DC114" s="1"/>
  <c r="DB111"/>
  <c r="DC111" s="1"/>
  <c r="DB107"/>
  <c r="DC107" s="1"/>
  <c r="DB112"/>
  <c r="DC112" s="1"/>
  <c r="DB109"/>
  <c r="DC109" s="1"/>
  <c r="DB108"/>
  <c r="DC108" s="1"/>
  <c r="DB103"/>
  <c r="DC103" s="1"/>
  <c r="DB104"/>
  <c r="DC104" s="1"/>
  <c r="DB106"/>
  <c r="DC106" s="1"/>
  <c r="DB101"/>
  <c r="DC101" s="1"/>
  <c r="DB105"/>
  <c r="DC105" s="1"/>
  <c r="DB97"/>
  <c r="DC97" s="1"/>
  <c r="DB100"/>
  <c r="DC100" s="1"/>
  <c r="DB98"/>
  <c r="DC98" s="1"/>
  <c r="DB102"/>
  <c r="DC102" s="1"/>
  <c r="DB93"/>
  <c r="DC93" s="1"/>
  <c r="DB89"/>
  <c r="DC89" s="1"/>
  <c r="DB94"/>
  <c r="DC94" s="1"/>
  <c r="DB90"/>
  <c r="DC90" s="1"/>
  <c r="DB95"/>
  <c r="DC95" s="1"/>
  <c r="DB91"/>
  <c r="DC91" s="1"/>
  <c r="DB87"/>
  <c r="DC87" s="1"/>
  <c r="DB96"/>
  <c r="DC96" s="1"/>
  <c r="DB92"/>
  <c r="DC92" s="1"/>
  <c r="DB88"/>
  <c r="DC88" s="1"/>
  <c r="DB84"/>
  <c r="DC84" s="1"/>
  <c r="DB80"/>
  <c r="DC80" s="1"/>
  <c r="DB99"/>
  <c r="DC99" s="1"/>
  <c r="DB85"/>
  <c r="DC85" s="1"/>
  <c r="DB81"/>
  <c r="DC81" s="1"/>
  <c r="DB86"/>
  <c r="DC86" s="1"/>
  <c r="DB82"/>
  <c r="DC82" s="1"/>
  <c r="DB78"/>
  <c r="DC78" s="1"/>
  <c r="DB74"/>
  <c r="DC74" s="1"/>
  <c r="DB83"/>
  <c r="DC83" s="1"/>
  <c r="DB75"/>
  <c r="DC75" s="1"/>
  <c r="DB71"/>
  <c r="DC71" s="1"/>
  <c r="DB79"/>
  <c r="DC79" s="1"/>
  <c r="DB76"/>
  <c r="DC76" s="1"/>
  <c r="DB72"/>
  <c r="DC72" s="1"/>
  <c r="DB70"/>
  <c r="DC70" s="1"/>
  <c r="DB68"/>
  <c r="DC68" s="1"/>
  <c r="DB64"/>
  <c r="DC64" s="1"/>
  <c r="DB60"/>
  <c r="DC60" s="1"/>
  <c r="DB56"/>
  <c r="DC56" s="1"/>
  <c r="DB52"/>
  <c r="DC52" s="1"/>
  <c r="DB73"/>
  <c r="DC73" s="1"/>
  <c r="DB69"/>
  <c r="DC69" s="1"/>
  <c r="DB65"/>
  <c r="DC65" s="1"/>
  <c r="DB61"/>
  <c r="DC61" s="1"/>
  <c r="DB57"/>
  <c r="DC57" s="1"/>
  <c r="DB53"/>
  <c r="DC53" s="1"/>
  <c r="DB77"/>
  <c r="DC77" s="1"/>
  <c r="DB66"/>
  <c r="DC66" s="1"/>
  <c r="DB62"/>
  <c r="DC62" s="1"/>
  <c r="DB58"/>
  <c r="DC58" s="1"/>
  <c r="DB54"/>
  <c r="DC54" s="1"/>
  <c r="DB67"/>
  <c r="DC67" s="1"/>
  <c r="DB59"/>
  <c r="DC59" s="1"/>
  <c r="DB51"/>
  <c r="DC51" s="1"/>
  <c r="DB48"/>
  <c r="DC48" s="1"/>
  <c r="DB44"/>
  <c r="DC44" s="1"/>
  <c r="DB40"/>
  <c r="DC40" s="1"/>
  <c r="DB36"/>
  <c r="DC36" s="1"/>
  <c r="DB49"/>
  <c r="DC49" s="1"/>
  <c r="DB45"/>
  <c r="DC45" s="1"/>
  <c r="DB41"/>
  <c r="DC41" s="1"/>
  <c r="DB37"/>
  <c r="DC37" s="1"/>
  <c r="DB63"/>
  <c r="DC63" s="1"/>
  <c r="DB55"/>
  <c r="DC55" s="1"/>
  <c r="DB50"/>
  <c r="DC50" s="1"/>
  <c r="DB46"/>
  <c r="DC46" s="1"/>
  <c r="DB42"/>
  <c r="DC42" s="1"/>
  <c r="DB38"/>
  <c r="DC38" s="1"/>
  <c r="DB34"/>
  <c r="DC34" s="1"/>
  <c r="DB43"/>
  <c r="DC43" s="1"/>
  <c r="DB32"/>
  <c r="DC32" s="1"/>
  <c r="DB28"/>
  <c r="DC28" s="1"/>
  <c r="DB24"/>
  <c r="DC24" s="1"/>
  <c r="DB20"/>
  <c r="DC20" s="1"/>
  <c r="DB16"/>
  <c r="DC16" s="1"/>
  <c r="DB35"/>
  <c r="DC35" s="1"/>
  <c r="DB33"/>
  <c r="DC33" s="1"/>
  <c r="DB29"/>
  <c r="DC29" s="1"/>
  <c r="DB25"/>
  <c r="DC25" s="1"/>
  <c r="DB21"/>
  <c r="DC21" s="1"/>
  <c r="DB17"/>
  <c r="DC17" s="1"/>
  <c r="DB47"/>
  <c r="DC47" s="1"/>
  <c r="DB39"/>
  <c r="DC39" s="1"/>
  <c r="DB30"/>
  <c r="DC30" s="1"/>
  <c r="DB26"/>
  <c r="DC26" s="1"/>
  <c r="DB22"/>
  <c r="DC22" s="1"/>
  <c r="DB18"/>
  <c r="DC18" s="1"/>
  <c r="FJ19"/>
  <c r="FK19" s="1"/>
  <c r="L115"/>
  <c r="L113"/>
  <c r="L114"/>
  <c r="L111"/>
  <c r="L112"/>
  <c r="L109"/>
  <c r="L110"/>
  <c r="L108"/>
  <c r="L107"/>
  <c r="L105"/>
  <c r="L106"/>
  <c r="L103"/>
  <c r="L102"/>
  <c r="L101"/>
  <c r="L99"/>
  <c r="L98"/>
  <c r="L104"/>
  <c r="L100"/>
  <c r="L96"/>
  <c r="L91"/>
  <c r="L97"/>
  <c r="L92"/>
  <c r="L95"/>
  <c r="L93"/>
  <c r="L89"/>
  <c r="L90"/>
  <c r="L88"/>
  <c r="L87"/>
  <c r="L86"/>
  <c r="L82"/>
  <c r="L83"/>
  <c r="L94"/>
  <c r="L84"/>
  <c r="L80"/>
  <c r="L76"/>
  <c r="L81"/>
  <c r="L77"/>
  <c r="L73"/>
  <c r="L74"/>
  <c r="L70"/>
  <c r="L85"/>
  <c r="L79"/>
  <c r="L78"/>
  <c r="L66"/>
  <c r="L62"/>
  <c r="L58"/>
  <c r="L54"/>
  <c r="L71"/>
  <c r="L67"/>
  <c r="L63"/>
  <c r="L59"/>
  <c r="L55"/>
  <c r="L75"/>
  <c r="L68"/>
  <c r="L64"/>
  <c r="L60"/>
  <c r="L56"/>
  <c r="L52"/>
  <c r="L72"/>
  <c r="L65"/>
  <c r="L57"/>
  <c r="L51"/>
  <c r="L50"/>
  <c r="L46"/>
  <c r="L42"/>
  <c r="L38"/>
  <c r="L47"/>
  <c r="L43"/>
  <c r="L39"/>
  <c r="L69"/>
  <c r="L61"/>
  <c r="L53"/>
  <c r="L48"/>
  <c r="L44"/>
  <c r="L40"/>
  <c r="L36"/>
  <c r="L49"/>
  <c r="L41"/>
  <c r="L30"/>
  <c r="L26"/>
  <c r="L22"/>
  <c r="L18"/>
  <c r="L31"/>
  <c r="L27"/>
  <c r="L23"/>
  <c r="L19"/>
  <c r="L45"/>
  <c r="L37"/>
  <c r="L35"/>
  <c r="L34"/>
  <c r="L32"/>
  <c r="R32" s="1"/>
  <c r="L28"/>
  <c r="O28" s="1"/>
  <c r="S28" s="1"/>
  <c r="L24"/>
  <c r="L20"/>
  <c r="L16"/>
  <c r="AA115"/>
  <c r="AA114"/>
  <c r="AA113"/>
  <c r="AA111"/>
  <c r="AA112"/>
  <c r="AA110"/>
  <c r="AA109"/>
  <c r="AA108"/>
  <c r="AA107"/>
  <c r="AA106"/>
  <c r="AA104"/>
  <c r="AA105"/>
  <c r="AA102"/>
  <c r="AA101"/>
  <c r="AA100"/>
  <c r="AA99"/>
  <c r="AA98"/>
  <c r="AA103"/>
  <c r="AA95"/>
  <c r="AA97"/>
  <c r="AA94"/>
  <c r="AA90"/>
  <c r="AA91"/>
  <c r="AA96"/>
  <c r="AA92"/>
  <c r="AG92" s="1"/>
  <c r="AA88"/>
  <c r="AA87"/>
  <c r="AA85"/>
  <c r="AA81"/>
  <c r="AA89"/>
  <c r="AA86"/>
  <c r="AA82"/>
  <c r="AA83"/>
  <c r="AA79"/>
  <c r="AA84"/>
  <c r="AA75"/>
  <c r="AA93"/>
  <c r="AA76"/>
  <c r="AA72"/>
  <c r="AA80"/>
  <c r="AA77"/>
  <c r="AA73"/>
  <c r="AA78"/>
  <c r="AA69"/>
  <c r="AA65"/>
  <c r="AA61"/>
  <c r="AA57"/>
  <c r="AA53"/>
  <c r="AA70"/>
  <c r="AA66"/>
  <c r="AA62"/>
  <c r="AA58"/>
  <c r="AA54"/>
  <c r="AA74"/>
  <c r="AA67"/>
  <c r="AA63"/>
  <c r="AA59"/>
  <c r="AA55"/>
  <c r="AA51"/>
  <c r="AA49"/>
  <c r="AA45"/>
  <c r="AA41"/>
  <c r="AA37"/>
  <c r="AA71"/>
  <c r="AA64"/>
  <c r="AA56"/>
  <c r="AA50"/>
  <c r="AA46"/>
  <c r="AA42"/>
  <c r="AA38"/>
  <c r="AA52"/>
  <c r="AA47"/>
  <c r="AA43"/>
  <c r="AG43" s="1"/>
  <c r="AA39"/>
  <c r="AA35"/>
  <c r="AA60"/>
  <c r="AA33"/>
  <c r="AA29"/>
  <c r="AA25"/>
  <c r="AA21"/>
  <c r="AA17"/>
  <c r="AA48"/>
  <c r="AA40"/>
  <c r="AA30"/>
  <c r="AA26"/>
  <c r="AA22"/>
  <c r="AA18"/>
  <c r="AA68"/>
  <c r="AA34"/>
  <c r="AA31"/>
  <c r="AA27"/>
  <c r="AA23"/>
  <c r="AA19"/>
  <c r="AD19" s="1"/>
  <c r="AH19" s="1"/>
  <c r="AA15"/>
  <c r="AP115"/>
  <c r="AP113"/>
  <c r="AP114"/>
  <c r="AP112"/>
  <c r="AP111"/>
  <c r="AP110"/>
  <c r="AP109"/>
  <c r="AP107"/>
  <c r="AP106"/>
  <c r="AP103"/>
  <c r="AP105"/>
  <c r="AP104"/>
  <c r="AP108"/>
  <c r="AP101"/>
  <c r="AP100"/>
  <c r="AP102"/>
  <c r="AP99"/>
  <c r="AP98"/>
  <c r="AP97"/>
  <c r="AP95"/>
  <c r="AP93"/>
  <c r="AP89"/>
  <c r="AP96"/>
  <c r="AP94"/>
  <c r="AP90"/>
  <c r="AP91"/>
  <c r="AP87"/>
  <c r="AP86"/>
  <c r="AP84"/>
  <c r="AP80"/>
  <c r="AP85"/>
  <c r="AP81"/>
  <c r="AP92"/>
  <c r="AP88"/>
  <c r="AP82"/>
  <c r="AP78"/>
  <c r="AP75"/>
  <c r="AP71"/>
  <c r="AP79"/>
  <c r="AP76"/>
  <c r="AP72"/>
  <c r="AP77"/>
  <c r="AP74"/>
  <c r="AP70"/>
  <c r="AP68"/>
  <c r="AP64"/>
  <c r="AP60"/>
  <c r="AP56"/>
  <c r="AP52"/>
  <c r="AP83"/>
  <c r="AP73"/>
  <c r="AP69"/>
  <c r="AP65"/>
  <c r="AP61"/>
  <c r="AP57"/>
  <c r="AP53"/>
  <c r="AP66"/>
  <c r="AP62"/>
  <c r="AP58"/>
  <c r="AP54"/>
  <c r="AP63"/>
  <c r="AP55"/>
  <c r="AP48"/>
  <c r="AP44"/>
  <c r="AP40"/>
  <c r="AP36"/>
  <c r="AP49"/>
  <c r="AP45"/>
  <c r="AP41"/>
  <c r="AP37"/>
  <c r="AP67"/>
  <c r="AP59"/>
  <c r="AP51"/>
  <c r="AP50"/>
  <c r="AP46"/>
  <c r="AP42"/>
  <c r="AP38"/>
  <c r="AP34"/>
  <c r="AP47"/>
  <c r="AP39"/>
  <c r="AP32"/>
  <c r="AP28"/>
  <c r="AP24"/>
  <c r="AP20"/>
  <c r="AP16"/>
  <c r="AP35"/>
  <c r="AP33"/>
  <c r="AP29"/>
  <c r="AP25"/>
  <c r="AP21"/>
  <c r="AP17"/>
  <c r="AP43"/>
  <c r="AP30"/>
  <c r="AS30" s="1"/>
  <c r="AP26"/>
  <c r="AP22"/>
  <c r="AS22" s="1"/>
  <c r="AW22" s="1"/>
  <c r="AP18"/>
  <c r="BE114"/>
  <c r="BE115"/>
  <c r="BE112"/>
  <c r="BE113"/>
  <c r="BE110"/>
  <c r="BE111"/>
  <c r="BE108"/>
  <c r="BE109"/>
  <c r="BE106"/>
  <c r="BE102"/>
  <c r="BE105"/>
  <c r="BE103"/>
  <c r="BE107"/>
  <c r="BE104"/>
  <c r="BE100"/>
  <c r="BE101"/>
  <c r="BE97"/>
  <c r="BE99"/>
  <c r="BE92"/>
  <c r="BE96"/>
  <c r="BE93"/>
  <c r="BE89"/>
  <c r="BE94"/>
  <c r="BE90"/>
  <c r="BE86"/>
  <c r="BE95"/>
  <c r="BE83"/>
  <c r="BE79"/>
  <c r="BE98"/>
  <c r="BE91"/>
  <c r="BE88"/>
  <c r="BE84"/>
  <c r="BE80"/>
  <c r="BE87"/>
  <c r="BE85"/>
  <c r="BE81"/>
  <c r="BE77"/>
  <c r="BE78"/>
  <c r="BE74"/>
  <c r="BE82"/>
  <c r="BE75"/>
  <c r="BE71"/>
  <c r="BK71" s="1"/>
  <c r="BE70"/>
  <c r="BE67"/>
  <c r="BE63"/>
  <c r="BE59"/>
  <c r="BE55"/>
  <c r="BE51"/>
  <c r="BE68"/>
  <c r="BE64"/>
  <c r="BE60"/>
  <c r="BE56"/>
  <c r="BE69"/>
  <c r="BE65"/>
  <c r="BE61"/>
  <c r="BE57"/>
  <c r="BE53"/>
  <c r="BE47"/>
  <c r="BE43"/>
  <c r="BE39"/>
  <c r="BE35"/>
  <c r="BK35" s="1"/>
  <c r="BE66"/>
  <c r="BE58"/>
  <c r="BE52"/>
  <c r="BE48"/>
  <c r="BE44"/>
  <c r="BE40"/>
  <c r="BE36"/>
  <c r="BE73"/>
  <c r="BE72"/>
  <c r="BE49"/>
  <c r="BE45"/>
  <c r="BE41"/>
  <c r="BE37"/>
  <c r="BE34"/>
  <c r="BE31"/>
  <c r="BE27"/>
  <c r="BE23"/>
  <c r="BE19"/>
  <c r="BE15"/>
  <c r="BE62"/>
  <c r="BE50"/>
  <c r="BE42"/>
  <c r="BE32"/>
  <c r="BE28"/>
  <c r="BE24"/>
  <c r="BE20"/>
  <c r="BE33"/>
  <c r="BE29"/>
  <c r="BH29" s="1"/>
  <c r="BL29" s="1"/>
  <c r="BE25"/>
  <c r="BE21"/>
  <c r="BH21" s="1"/>
  <c r="BL21" s="1"/>
  <c r="BE17"/>
  <c r="BT115"/>
  <c r="BT113"/>
  <c r="BT114"/>
  <c r="BT111"/>
  <c r="BT109"/>
  <c r="BT108"/>
  <c r="BT110"/>
  <c r="BT105"/>
  <c r="BT102"/>
  <c r="BT112"/>
  <c r="BT107"/>
  <c r="BT106"/>
  <c r="BT103"/>
  <c r="BT104"/>
  <c r="BT99"/>
  <c r="BT98"/>
  <c r="BT101"/>
  <c r="BT100"/>
  <c r="BT96"/>
  <c r="BT91"/>
  <c r="BT97"/>
  <c r="BT92"/>
  <c r="BT93"/>
  <c r="BT89"/>
  <c r="BT95"/>
  <c r="BT82"/>
  <c r="BT94"/>
  <c r="BT88"/>
  <c r="BT87"/>
  <c r="BT83"/>
  <c r="BT86"/>
  <c r="BT84"/>
  <c r="BT80"/>
  <c r="BT90"/>
  <c r="BT81"/>
  <c r="BT78"/>
  <c r="BT76"/>
  <c r="BT79"/>
  <c r="BT77"/>
  <c r="BT73"/>
  <c r="BT85"/>
  <c r="BT74"/>
  <c r="BT70"/>
  <c r="BT66"/>
  <c r="BT62"/>
  <c r="BT58"/>
  <c r="BT54"/>
  <c r="BT75"/>
  <c r="BT72"/>
  <c r="BT67"/>
  <c r="BT63"/>
  <c r="BT59"/>
  <c r="BT55"/>
  <c r="BT69"/>
  <c r="BT68"/>
  <c r="BT64"/>
  <c r="BT60"/>
  <c r="BW60" s="1"/>
  <c r="CA60" s="1"/>
  <c r="BT56"/>
  <c r="BT52"/>
  <c r="BT50"/>
  <c r="BT46"/>
  <c r="BT42"/>
  <c r="BT38"/>
  <c r="BT34"/>
  <c r="BT61"/>
  <c r="BT53"/>
  <c r="BT47"/>
  <c r="BT43"/>
  <c r="BT39"/>
  <c r="BT48"/>
  <c r="BT44"/>
  <c r="BW44" s="1"/>
  <c r="CA44" s="1"/>
  <c r="BT40"/>
  <c r="BT36"/>
  <c r="BT71"/>
  <c r="BT35"/>
  <c r="BT30"/>
  <c r="BT26"/>
  <c r="BT22"/>
  <c r="BT18"/>
  <c r="BT65"/>
  <c r="BT45"/>
  <c r="BT37"/>
  <c r="BT31"/>
  <c r="BT27"/>
  <c r="BT23"/>
  <c r="BT19"/>
  <c r="BT32"/>
  <c r="BZ32" s="1"/>
  <c r="BT28"/>
  <c r="BT24"/>
  <c r="BT20"/>
  <c r="BW20" s="1"/>
  <c r="CA20" s="1"/>
  <c r="BT16"/>
  <c r="BZ16" s="1"/>
  <c r="CI115"/>
  <c r="CI113"/>
  <c r="CI114"/>
  <c r="CI111"/>
  <c r="CI112"/>
  <c r="CI110"/>
  <c r="CI107"/>
  <c r="CI108"/>
  <c r="CI104"/>
  <c r="CI109"/>
  <c r="CI106"/>
  <c r="CI102"/>
  <c r="CI97"/>
  <c r="CI105"/>
  <c r="CI103"/>
  <c r="CI101"/>
  <c r="CI100"/>
  <c r="CI99"/>
  <c r="CI98"/>
  <c r="CI95"/>
  <c r="CI94"/>
  <c r="CI90"/>
  <c r="CI91"/>
  <c r="CI92"/>
  <c r="CI88"/>
  <c r="CI89"/>
  <c r="CI85"/>
  <c r="CI81"/>
  <c r="CI96"/>
  <c r="CI87"/>
  <c r="CI86"/>
  <c r="CI82"/>
  <c r="CI93"/>
  <c r="CI83"/>
  <c r="CI79"/>
  <c r="CI78"/>
  <c r="CI75"/>
  <c r="CI80"/>
  <c r="CI76"/>
  <c r="CI72"/>
  <c r="CI77"/>
  <c r="CI73"/>
  <c r="CI69"/>
  <c r="CI84"/>
  <c r="CI74"/>
  <c r="CI70"/>
  <c r="CI65"/>
  <c r="CI61"/>
  <c r="CI57"/>
  <c r="CI53"/>
  <c r="CI71"/>
  <c r="CI66"/>
  <c r="CI62"/>
  <c r="CI58"/>
  <c r="CI54"/>
  <c r="CI67"/>
  <c r="CI63"/>
  <c r="CI59"/>
  <c r="CI55"/>
  <c r="CI51"/>
  <c r="CI64"/>
  <c r="CI56"/>
  <c r="CI52"/>
  <c r="CI49"/>
  <c r="CI45"/>
  <c r="CI41"/>
  <c r="CI37"/>
  <c r="CI50"/>
  <c r="CI46"/>
  <c r="CI42"/>
  <c r="CI38"/>
  <c r="CI68"/>
  <c r="CI60"/>
  <c r="CI47"/>
  <c r="CI43"/>
  <c r="CI39"/>
  <c r="CI35"/>
  <c r="CI48"/>
  <c r="CI40"/>
  <c r="CI33"/>
  <c r="CI29"/>
  <c r="CI25"/>
  <c r="CI21"/>
  <c r="CI17"/>
  <c r="CI34"/>
  <c r="CI30"/>
  <c r="CI26"/>
  <c r="CI22"/>
  <c r="CI18"/>
  <c r="CI44"/>
  <c r="CI36"/>
  <c r="CI31"/>
  <c r="CL31" s="1"/>
  <c r="CI27"/>
  <c r="CL27" s="1"/>
  <c r="CP27" s="1"/>
  <c r="CI23"/>
  <c r="CI19"/>
  <c r="CI15"/>
  <c r="CO15" s="1"/>
  <c r="CX115"/>
  <c r="CX113"/>
  <c r="CX110"/>
  <c r="CX112"/>
  <c r="CX111"/>
  <c r="CX114"/>
  <c r="CX109"/>
  <c r="CX107"/>
  <c r="CX103"/>
  <c r="CX108"/>
  <c r="CX106"/>
  <c r="CX104"/>
  <c r="CX105"/>
  <c r="CX101"/>
  <c r="CX102"/>
  <c r="CX100"/>
  <c r="CX97"/>
  <c r="CX99"/>
  <c r="CX98"/>
  <c r="CX93"/>
  <c r="CX89"/>
  <c r="CX95"/>
  <c r="CX94"/>
  <c r="CX90"/>
  <c r="CX96"/>
  <c r="CX91"/>
  <c r="CX87"/>
  <c r="CX84"/>
  <c r="CX80"/>
  <c r="CX92"/>
  <c r="CX86"/>
  <c r="CX85"/>
  <c r="CX81"/>
  <c r="CX82"/>
  <c r="CX78"/>
  <c r="CX79"/>
  <c r="CX74"/>
  <c r="CX75"/>
  <c r="CX71"/>
  <c r="CX88"/>
  <c r="CX83"/>
  <c r="CX76"/>
  <c r="CX72"/>
  <c r="CX69"/>
  <c r="CX68"/>
  <c r="CX64"/>
  <c r="CX60"/>
  <c r="CX56"/>
  <c r="CX52"/>
  <c r="CX65"/>
  <c r="CX61"/>
  <c r="CX57"/>
  <c r="CX53"/>
  <c r="CX70"/>
  <c r="CX66"/>
  <c r="CX62"/>
  <c r="CX58"/>
  <c r="CX54"/>
  <c r="CX73"/>
  <c r="CX48"/>
  <c r="CX44"/>
  <c r="CX40"/>
  <c r="CX36"/>
  <c r="CX67"/>
  <c r="CX59"/>
  <c r="CX49"/>
  <c r="CX45"/>
  <c r="CX41"/>
  <c r="CX37"/>
  <c r="CX77"/>
  <c r="CX51"/>
  <c r="CX50"/>
  <c r="CX46"/>
  <c r="CX42"/>
  <c r="CX38"/>
  <c r="CX34"/>
  <c r="DD34" s="1"/>
  <c r="CX63"/>
  <c r="CX32"/>
  <c r="CX28"/>
  <c r="CX24"/>
  <c r="CX20"/>
  <c r="CX16"/>
  <c r="DD16" s="1"/>
  <c r="CX43"/>
  <c r="CX33"/>
  <c r="CX29"/>
  <c r="CX25"/>
  <c r="CX21"/>
  <c r="CX17"/>
  <c r="CX55"/>
  <c r="CX30"/>
  <c r="CX26"/>
  <c r="DA26" s="1"/>
  <c r="CX22"/>
  <c r="CX18"/>
  <c r="DM115"/>
  <c r="DM114"/>
  <c r="DM112"/>
  <c r="DM113"/>
  <c r="DM110"/>
  <c r="DM108"/>
  <c r="DM109"/>
  <c r="DM106"/>
  <c r="DM107"/>
  <c r="DM102"/>
  <c r="DM103"/>
  <c r="DM105"/>
  <c r="DM104"/>
  <c r="DM100"/>
  <c r="DM111"/>
  <c r="DM99"/>
  <c r="DM97"/>
  <c r="DM95"/>
  <c r="DM92"/>
  <c r="DM93"/>
  <c r="DM89"/>
  <c r="DM98"/>
  <c r="DM96"/>
  <c r="DM94"/>
  <c r="DM90"/>
  <c r="DM86"/>
  <c r="DM101"/>
  <c r="DM91"/>
  <c r="DM83"/>
  <c r="DM79"/>
  <c r="DM84"/>
  <c r="DM80"/>
  <c r="DM88"/>
  <c r="DM85"/>
  <c r="DM81"/>
  <c r="DM87"/>
  <c r="DM77"/>
  <c r="DM82"/>
  <c r="DM74"/>
  <c r="DM70"/>
  <c r="DM78"/>
  <c r="DM75"/>
  <c r="DM71"/>
  <c r="DM67"/>
  <c r="DM63"/>
  <c r="DM59"/>
  <c r="DM55"/>
  <c r="DM51"/>
  <c r="DM73"/>
  <c r="DM72"/>
  <c r="DM68"/>
  <c r="DM64"/>
  <c r="DM60"/>
  <c r="DM56"/>
  <c r="DM76"/>
  <c r="DM65"/>
  <c r="DM61"/>
  <c r="DM57"/>
  <c r="DM53"/>
  <c r="DM69"/>
  <c r="DM66"/>
  <c r="DM58"/>
  <c r="DM47"/>
  <c r="DM43"/>
  <c r="DM39"/>
  <c r="DM35"/>
  <c r="DM48"/>
  <c r="DM44"/>
  <c r="DM40"/>
  <c r="DM36"/>
  <c r="DM62"/>
  <c r="DM54"/>
  <c r="DM49"/>
  <c r="DM45"/>
  <c r="DM41"/>
  <c r="DM37"/>
  <c r="DM50"/>
  <c r="DM42"/>
  <c r="DM34"/>
  <c r="DM31"/>
  <c r="DM27"/>
  <c r="DM23"/>
  <c r="DM19"/>
  <c r="DM15"/>
  <c r="DM32"/>
  <c r="DM28"/>
  <c r="DM24"/>
  <c r="DM20"/>
  <c r="DM52"/>
  <c r="DM46"/>
  <c r="DM38"/>
  <c r="DM33"/>
  <c r="DM29"/>
  <c r="DP29" s="1"/>
  <c r="DT29" s="1"/>
  <c r="DM25"/>
  <c r="DS25" s="1"/>
  <c r="DM21"/>
  <c r="DM17"/>
  <c r="DP17" s="1"/>
  <c r="EB115"/>
  <c r="EB113"/>
  <c r="EB114"/>
  <c r="EB112"/>
  <c r="EB111"/>
  <c r="EB109"/>
  <c r="EB108"/>
  <c r="EB107"/>
  <c r="EB110"/>
  <c r="EB105"/>
  <c r="EB102"/>
  <c r="EB103"/>
  <c r="EB99"/>
  <c r="EB98"/>
  <c r="EB101"/>
  <c r="EB96"/>
  <c r="EB97"/>
  <c r="EB95"/>
  <c r="EB94"/>
  <c r="EB91"/>
  <c r="EB104"/>
  <c r="EB92"/>
  <c r="EB100"/>
  <c r="EB93"/>
  <c r="EB89"/>
  <c r="EB106"/>
  <c r="EB82"/>
  <c r="EB83"/>
  <c r="EB90"/>
  <c r="EB88"/>
  <c r="EB87"/>
  <c r="EB84"/>
  <c r="EB80"/>
  <c r="EB76"/>
  <c r="EB85"/>
  <c r="EB78"/>
  <c r="EB77"/>
  <c r="EB73"/>
  <c r="EB74"/>
  <c r="EB70"/>
  <c r="EB75"/>
  <c r="EB66"/>
  <c r="EB62"/>
  <c r="EB58"/>
  <c r="EB54"/>
  <c r="EB86"/>
  <c r="EB79"/>
  <c r="EB71"/>
  <c r="EB67"/>
  <c r="EB63"/>
  <c r="EB59"/>
  <c r="EB55"/>
  <c r="EB68"/>
  <c r="EB64"/>
  <c r="EB60"/>
  <c r="EB56"/>
  <c r="EB52"/>
  <c r="EB69"/>
  <c r="EB61"/>
  <c r="EB53"/>
  <c r="EB50"/>
  <c r="EB46"/>
  <c r="EB42"/>
  <c r="EB38"/>
  <c r="EB34"/>
  <c r="EB81"/>
  <c r="EB51"/>
  <c r="EB47"/>
  <c r="EB43"/>
  <c r="EB39"/>
  <c r="EB65"/>
  <c r="EB57"/>
  <c r="EB48"/>
  <c r="EB44"/>
  <c r="EB40"/>
  <c r="EB36"/>
  <c r="EB72"/>
  <c r="EB45"/>
  <c r="EB37"/>
  <c r="EB30"/>
  <c r="EB26"/>
  <c r="EB22"/>
  <c r="EB18"/>
  <c r="EB31"/>
  <c r="EB27"/>
  <c r="EB23"/>
  <c r="EB19"/>
  <c r="EB49"/>
  <c r="EB41"/>
  <c r="EB35"/>
  <c r="EB32"/>
  <c r="EB28"/>
  <c r="EB24"/>
  <c r="EE24" s="1"/>
  <c r="EI24" s="1"/>
  <c r="EB20"/>
  <c r="EB16"/>
  <c r="EH16" s="1"/>
  <c r="EQ115"/>
  <c r="EQ112"/>
  <c r="EQ113"/>
  <c r="EQ114"/>
  <c r="EQ110"/>
  <c r="EQ111"/>
  <c r="EQ108"/>
  <c r="EQ109"/>
  <c r="EQ107"/>
  <c r="EQ105"/>
  <c r="EQ104"/>
  <c r="EQ106"/>
  <c r="EQ102"/>
  <c r="EQ103"/>
  <c r="EQ99"/>
  <c r="EQ97"/>
  <c r="EQ98"/>
  <c r="EQ101"/>
  <c r="EQ100"/>
  <c r="EQ95"/>
  <c r="EQ96"/>
  <c r="EQ94"/>
  <c r="EQ90"/>
  <c r="EQ91"/>
  <c r="EQ92"/>
  <c r="EQ88"/>
  <c r="EQ85"/>
  <c r="EQ81"/>
  <c r="EQ93"/>
  <c r="EQ82"/>
  <c r="EQ87"/>
  <c r="EQ86"/>
  <c r="EQ83"/>
  <c r="EQ79"/>
  <c r="EQ80"/>
  <c r="EQ75"/>
  <c r="EQ78"/>
  <c r="EQ76"/>
  <c r="EQ72"/>
  <c r="EQ89"/>
  <c r="EQ84"/>
  <c r="EQ77"/>
  <c r="EQ73"/>
  <c r="EQ69"/>
  <c r="EQ65"/>
  <c r="EQ61"/>
  <c r="EQ57"/>
  <c r="EQ53"/>
  <c r="EQ74"/>
  <c r="EQ66"/>
  <c r="EQ62"/>
  <c r="EQ58"/>
  <c r="EQ54"/>
  <c r="EQ70"/>
  <c r="EQ67"/>
  <c r="EQ63"/>
  <c r="EQ59"/>
  <c r="EQ55"/>
  <c r="EQ51"/>
  <c r="EQ71"/>
  <c r="EQ49"/>
  <c r="EQ45"/>
  <c r="EQ41"/>
  <c r="EQ37"/>
  <c r="EQ68"/>
  <c r="EQ60"/>
  <c r="EQ50"/>
  <c r="EQ46"/>
  <c r="EQ42"/>
  <c r="EQ38"/>
  <c r="EQ52"/>
  <c r="EQ47"/>
  <c r="ET47" s="1"/>
  <c r="EX47" s="1"/>
  <c r="EQ43"/>
  <c r="EQ39"/>
  <c r="EW39" s="1"/>
  <c r="EQ35"/>
  <c r="EQ33"/>
  <c r="EQ29"/>
  <c r="EQ25"/>
  <c r="EQ21"/>
  <c r="EQ17"/>
  <c r="EQ56"/>
  <c r="EQ44"/>
  <c r="EQ36"/>
  <c r="EQ30"/>
  <c r="EQ26"/>
  <c r="EQ22"/>
  <c r="EQ18"/>
  <c r="EQ31"/>
  <c r="ET31" s="1"/>
  <c r="EX31" s="1"/>
  <c r="EQ27"/>
  <c r="EQ23"/>
  <c r="EW23" s="1"/>
  <c r="EQ19"/>
  <c r="ET19" s="1"/>
  <c r="EQ15"/>
  <c r="FF114"/>
  <c r="FF115"/>
  <c r="FF113"/>
  <c r="FF110"/>
  <c r="FF111"/>
  <c r="FF108"/>
  <c r="FF107"/>
  <c r="FF103"/>
  <c r="FF104"/>
  <c r="FF106"/>
  <c r="FF101"/>
  <c r="FF109"/>
  <c r="FF97"/>
  <c r="FF112"/>
  <c r="FF100"/>
  <c r="FF98"/>
  <c r="FF94"/>
  <c r="FF102"/>
  <c r="FF93"/>
  <c r="FF89"/>
  <c r="FF90"/>
  <c r="FF99"/>
  <c r="FF95"/>
  <c r="FF91"/>
  <c r="FF87"/>
  <c r="FF92"/>
  <c r="FF84"/>
  <c r="FF80"/>
  <c r="FF85"/>
  <c r="FF81"/>
  <c r="FF105"/>
  <c r="FF86"/>
  <c r="FF82"/>
  <c r="FF78"/>
  <c r="FF96"/>
  <c r="FF88"/>
  <c r="FF74"/>
  <c r="FF83"/>
  <c r="FF75"/>
  <c r="FF71"/>
  <c r="FF79"/>
  <c r="FF76"/>
  <c r="FF72"/>
  <c r="FF70"/>
  <c r="FF68"/>
  <c r="FF64"/>
  <c r="FF60"/>
  <c r="FF56"/>
  <c r="FF52"/>
  <c r="FF73"/>
  <c r="FF69"/>
  <c r="FF65"/>
  <c r="FF61"/>
  <c r="FF57"/>
  <c r="FF53"/>
  <c r="FF77"/>
  <c r="FF66"/>
  <c r="FF62"/>
  <c r="FF58"/>
  <c r="FF54"/>
  <c r="FF67"/>
  <c r="FF59"/>
  <c r="FF51"/>
  <c r="FF48"/>
  <c r="FF44"/>
  <c r="FF40"/>
  <c r="FF36"/>
  <c r="FF49"/>
  <c r="FF45"/>
  <c r="FF41"/>
  <c r="FF37"/>
  <c r="FF63"/>
  <c r="FF55"/>
  <c r="FF50"/>
  <c r="FF46"/>
  <c r="FF42"/>
  <c r="FF38"/>
  <c r="FF34"/>
  <c r="FF43"/>
  <c r="FF33"/>
  <c r="FF32"/>
  <c r="FF28"/>
  <c r="FF24"/>
  <c r="FF20"/>
  <c r="FF16"/>
  <c r="FF35"/>
  <c r="FF29"/>
  <c r="FF25"/>
  <c r="FF21"/>
  <c r="FF17"/>
  <c r="FF47"/>
  <c r="FF39"/>
  <c r="FF30"/>
  <c r="FI30" s="1"/>
  <c r="FM30" s="1"/>
  <c r="FF26"/>
  <c r="FF22"/>
  <c r="FF18"/>
  <c r="FI18" s="1"/>
  <c r="FU114"/>
  <c r="FU112"/>
  <c r="FU115"/>
  <c r="FU113"/>
  <c r="FU110"/>
  <c r="FU108"/>
  <c r="FU111"/>
  <c r="FU106"/>
  <c r="FU102"/>
  <c r="FU103"/>
  <c r="FU104"/>
  <c r="FU100"/>
  <c r="FU101"/>
  <c r="FU109"/>
  <c r="FU107"/>
  <c r="FU97"/>
  <c r="FU105"/>
  <c r="FU92"/>
  <c r="FU88"/>
  <c r="FU98"/>
  <c r="FU95"/>
  <c r="FU93"/>
  <c r="FU89"/>
  <c r="FU99"/>
  <c r="FU94"/>
  <c r="FU90"/>
  <c r="FU86"/>
  <c r="FU87"/>
  <c r="FU83"/>
  <c r="FU79"/>
  <c r="FU84"/>
  <c r="FU80"/>
  <c r="FU85"/>
  <c r="FU81"/>
  <c r="FU77"/>
  <c r="FU82"/>
  <c r="FU96"/>
  <c r="FU74"/>
  <c r="FU70"/>
  <c r="FU75"/>
  <c r="FU71"/>
  <c r="FU69"/>
  <c r="FU67"/>
  <c r="FU63"/>
  <c r="FU59"/>
  <c r="FU55"/>
  <c r="FU51"/>
  <c r="FU91"/>
  <c r="FU76"/>
  <c r="FU68"/>
  <c r="FU64"/>
  <c r="FU60"/>
  <c r="FU56"/>
  <c r="FU52"/>
  <c r="FU65"/>
  <c r="FU61"/>
  <c r="FU57"/>
  <c r="FU53"/>
  <c r="FU50"/>
  <c r="FU47"/>
  <c r="FU43"/>
  <c r="FU39"/>
  <c r="FU35"/>
  <c r="FU73"/>
  <c r="FU72"/>
  <c r="FU62"/>
  <c r="FU54"/>
  <c r="FU48"/>
  <c r="FU44"/>
  <c r="FU40"/>
  <c r="FU36"/>
  <c r="FU49"/>
  <c r="FU45"/>
  <c r="FU41"/>
  <c r="FU37"/>
  <c r="FU33"/>
  <c r="FU78"/>
  <c r="FU66"/>
  <c r="FU31"/>
  <c r="FU27"/>
  <c r="FU23"/>
  <c r="FU19"/>
  <c r="FU15"/>
  <c r="FU46"/>
  <c r="FU38"/>
  <c r="FU32"/>
  <c r="FU28"/>
  <c r="FU24"/>
  <c r="FU20"/>
  <c r="FU58"/>
  <c r="FU34"/>
  <c r="FU29"/>
  <c r="FX29" s="1"/>
  <c r="FU25"/>
  <c r="FU21"/>
  <c r="FX21" s="1"/>
  <c r="GB21" s="1"/>
  <c r="FU17"/>
  <c r="AL116"/>
  <c r="AP15"/>
  <c r="AS15" s="1"/>
  <c r="CX15"/>
  <c r="DF116"/>
  <c r="DJ116"/>
  <c r="AA16"/>
  <c r="EQ16"/>
  <c r="L17"/>
  <c r="DM18"/>
  <c r="DB19"/>
  <c r="DC19" s="1"/>
  <c r="FF19"/>
  <c r="EB21"/>
  <c r="M22"/>
  <c r="AC22"/>
  <c r="AV22"/>
  <c r="FY22"/>
  <c r="FZ22" s="1"/>
  <c r="AP23"/>
  <c r="BF23"/>
  <c r="BV23"/>
  <c r="AE24"/>
  <c r="AF24" s="1"/>
  <c r="CI24"/>
  <c r="CY24"/>
  <c r="DO24"/>
  <c r="L25"/>
  <c r="AB25"/>
  <c r="AR25"/>
  <c r="BI26"/>
  <c r="BJ26" s="1"/>
  <c r="DM26"/>
  <c r="EC26"/>
  <c r="ES26"/>
  <c r="DB27"/>
  <c r="DC27" s="1"/>
  <c r="FF27"/>
  <c r="FV27"/>
  <c r="R28"/>
  <c r="EU28"/>
  <c r="EV28" s="1"/>
  <c r="BX29"/>
  <c r="BY29" s="1"/>
  <c r="EB29"/>
  <c r="ER29"/>
  <c r="FH29"/>
  <c r="M30"/>
  <c r="AC30"/>
  <c r="FY30"/>
  <c r="FZ30" s="1"/>
  <c r="AP31"/>
  <c r="BF31"/>
  <c r="BV31"/>
  <c r="AE32"/>
  <c r="AF32" s="1"/>
  <c r="CI32"/>
  <c r="CY32"/>
  <c r="DO32"/>
  <c r="L33"/>
  <c r="AB33"/>
  <c r="AR33"/>
  <c r="AT35"/>
  <c r="AU35" s="1"/>
  <c r="AA36"/>
  <c r="AT39"/>
  <c r="AU39" s="1"/>
  <c r="CX39"/>
  <c r="FG40"/>
  <c r="DQ42"/>
  <c r="DR42" s="1"/>
  <c r="FU42"/>
  <c r="AD43"/>
  <c r="AH43" s="1"/>
  <c r="FJ43"/>
  <c r="FK43" s="1"/>
  <c r="BG44"/>
  <c r="BU46"/>
  <c r="ED47"/>
  <c r="CJ49"/>
  <c r="BI52"/>
  <c r="BJ52" s="1"/>
  <c r="CK62"/>
  <c r="ET63"/>
  <c r="CZ65"/>
  <c r="DN77"/>
  <c r="K115"/>
  <c r="K114"/>
  <c r="K113"/>
  <c r="K111"/>
  <c r="K112"/>
  <c r="K109"/>
  <c r="K110"/>
  <c r="K108"/>
  <c r="K104"/>
  <c r="K107"/>
  <c r="K105"/>
  <c r="K106"/>
  <c r="K102"/>
  <c r="K101"/>
  <c r="K99"/>
  <c r="K98"/>
  <c r="K100"/>
  <c r="K95"/>
  <c r="K103"/>
  <c r="K96"/>
  <c r="K94"/>
  <c r="K90"/>
  <c r="K91"/>
  <c r="K97"/>
  <c r="K92"/>
  <c r="K88"/>
  <c r="K93"/>
  <c r="K89"/>
  <c r="K85"/>
  <c r="K81"/>
  <c r="K87"/>
  <c r="K86"/>
  <c r="K82"/>
  <c r="K83"/>
  <c r="K79"/>
  <c r="K78"/>
  <c r="K75"/>
  <c r="K84"/>
  <c r="K76"/>
  <c r="K72"/>
  <c r="K77"/>
  <c r="K73"/>
  <c r="K69"/>
  <c r="K65"/>
  <c r="K61"/>
  <c r="K57"/>
  <c r="K53"/>
  <c r="K66"/>
  <c r="K62"/>
  <c r="K58"/>
  <c r="K54"/>
  <c r="K80"/>
  <c r="K74"/>
  <c r="K71"/>
  <c r="K67"/>
  <c r="K63"/>
  <c r="K59"/>
  <c r="K55"/>
  <c r="K51"/>
  <c r="K68"/>
  <c r="K60"/>
  <c r="K49"/>
  <c r="K45"/>
  <c r="K41"/>
  <c r="K37"/>
  <c r="K52"/>
  <c r="K50"/>
  <c r="K46"/>
  <c r="K42"/>
  <c r="K38"/>
  <c r="K70"/>
  <c r="K64"/>
  <c r="K56"/>
  <c r="K47"/>
  <c r="K43"/>
  <c r="K39"/>
  <c r="K35"/>
  <c r="Z115"/>
  <c r="Z113"/>
  <c r="Z114"/>
  <c r="Z111"/>
  <c r="Z110"/>
  <c r="Z112"/>
  <c r="Z107"/>
  <c r="Z103"/>
  <c r="Z106"/>
  <c r="Z104"/>
  <c r="Z101"/>
  <c r="Z109"/>
  <c r="Z108"/>
  <c r="Z102"/>
  <c r="Z100"/>
  <c r="Z99"/>
  <c r="Z98"/>
  <c r="Z105"/>
  <c r="Z93"/>
  <c r="Z89"/>
  <c r="Z97"/>
  <c r="Z94"/>
  <c r="Z90"/>
  <c r="Z95"/>
  <c r="Z91"/>
  <c r="Z87"/>
  <c r="Z88"/>
  <c r="Z84"/>
  <c r="Z80"/>
  <c r="Z85"/>
  <c r="Z81"/>
  <c r="Z86"/>
  <c r="Z82"/>
  <c r="Z78"/>
  <c r="Z83"/>
  <c r="Z96"/>
  <c r="Z75"/>
  <c r="Z71"/>
  <c r="Z76"/>
  <c r="Z72"/>
  <c r="Z79"/>
  <c r="Z68"/>
  <c r="Z64"/>
  <c r="Z60"/>
  <c r="Z56"/>
  <c r="Z52"/>
  <c r="Z77"/>
  <c r="Z73"/>
  <c r="Z69"/>
  <c r="Z65"/>
  <c r="Z61"/>
  <c r="Z57"/>
  <c r="Z53"/>
  <c r="Z70"/>
  <c r="Z66"/>
  <c r="Z62"/>
  <c r="Z58"/>
  <c r="Z54"/>
  <c r="Z74"/>
  <c r="Z51"/>
  <c r="Z48"/>
  <c r="Z44"/>
  <c r="Z40"/>
  <c r="Z36"/>
  <c r="Z63"/>
  <c r="Z55"/>
  <c r="Z49"/>
  <c r="Z45"/>
  <c r="Z41"/>
  <c r="Z37"/>
  <c r="Z50"/>
  <c r="Z46"/>
  <c r="Z42"/>
  <c r="Z38"/>
  <c r="Z34"/>
  <c r="AO114"/>
  <c r="AO115"/>
  <c r="AO112"/>
  <c r="AO110"/>
  <c r="AO108"/>
  <c r="AO113"/>
  <c r="AO111"/>
  <c r="AO109"/>
  <c r="AO106"/>
  <c r="AO107"/>
  <c r="AO103"/>
  <c r="AO105"/>
  <c r="AO104"/>
  <c r="AO100"/>
  <c r="AO101"/>
  <c r="AO102"/>
  <c r="AO97"/>
  <c r="AO98"/>
  <c r="AO92"/>
  <c r="AO99"/>
  <c r="AO95"/>
  <c r="AO93"/>
  <c r="AO96"/>
  <c r="AO94"/>
  <c r="AO90"/>
  <c r="AO86"/>
  <c r="AO87"/>
  <c r="AO83"/>
  <c r="AO79"/>
  <c r="AO84"/>
  <c r="AO80"/>
  <c r="AO91"/>
  <c r="AO85"/>
  <c r="AO81"/>
  <c r="AO88"/>
  <c r="AO77"/>
  <c r="AO74"/>
  <c r="AO89"/>
  <c r="AO75"/>
  <c r="AO71"/>
  <c r="AO78"/>
  <c r="AO76"/>
  <c r="AO67"/>
  <c r="AO63"/>
  <c r="AO59"/>
  <c r="AO55"/>
  <c r="AO70"/>
  <c r="AO68"/>
  <c r="AO64"/>
  <c r="AO60"/>
  <c r="AO56"/>
  <c r="AO73"/>
  <c r="AO69"/>
  <c r="AO65"/>
  <c r="AO61"/>
  <c r="AO57"/>
  <c r="AO53"/>
  <c r="AO62"/>
  <c r="AO54"/>
  <c r="AO52"/>
  <c r="AO47"/>
  <c r="AO43"/>
  <c r="AO39"/>
  <c r="AO35"/>
  <c r="AO48"/>
  <c r="AO44"/>
  <c r="AO40"/>
  <c r="AO36"/>
  <c r="AO72"/>
  <c r="AO66"/>
  <c r="AO58"/>
  <c r="AO49"/>
  <c r="AO45"/>
  <c r="AO41"/>
  <c r="AO37"/>
  <c r="BD115"/>
  <c r="BD113"/>
  <c r="BD114"/>
  <c r="BD111"/>
  <c r="BD112"/>
  <c r="BD109"/>
  <c r="BD110"/>
  <c r="BD108"/>
  <c r="BD105"/>
  <c r="BD106"/>
  <c r="BD102"/>
  <c r="BD103"/>
  <c r="BD100"/>
  <c r="BD99"/>
  <c r="BD98"/>
  <c r="BD104"/>
  <c r="BD107"/>
  <c r="BD96"/>
  <c r="BD95"/>
  <c r="BD91"/>
  <c r="BD101"/>
  <c r="BD92"/>
  <c r="BD97"/>
  <c r="BD93"/>
  <c r="BD89"/>
  <c r="BD90"/>
  <c r="BD86"/>
  <c r="BD82"/>
  <c r="BD83"/>
  <c r="BD94"/>
  <c r="BD88"/>
  <c r="BD84"/>
  <c r="BD80"/>
  <c r="BD79"/>
  <c r="BD76"/>
  <c r="BD81"/>
  <c r="BD77"/>
  <c r="BD73"/>
  <c r="BD87"/>
  <c r="BD78"/>
  <c r="BD74"/>
  <c r="BD70"/>
  <c r="BD72"/>
  <c r="BD66"/>
  <c r="BD62"/>
  <c r="BD58"/>
  <c r="BD54"/>
  <c r="BD67"/>
  <c r="BD63"/>
  <c r="BD59"/>
  <c r="BD55"/>
  <c r="BD75"/>
  <c r="BD68"/>
  <c r="BD64"/>
  <c r="BD60"/>
  <c r="BD56"/>
  <c r="BD52"/>
  <c r="BD65"/>
  <c r="BD57"/>
  <c r="BD50"/>
  <c r="BD46"/>
  <c r="BD42"/>
  <c r="BD38"/>
  <c r="BD47"/>
  <c r="BD43"/>
  <c r="BD39"/>
  <c r="BD85"/>
  <c r="BD69"/>
  <c r="BD61"/>
  <c r="BD53"/>
  <c r="BD51"/>
  <c r="BD48"/>
  <c r="BD44"/>
  <c r="BD40"/>
  <c r="BD36"/>
  <c r="BS115"/>
  <c r="BS113"/>
  <c r="BS114"/>
  <c r="BS112"/>
  <c r="BS111"/>
  <c r="BS109"/>
  <c r="BS107"/>
  <c r="BS108"/>
  <c r="BS104"/>
  <c r="BS110"/>
  <c r="BS105"/>
  <c r="BS102"/>
  <c r="BS97"/>
  <c r="BS106"/>
  <c r="BS99"/>
  <c r="BS98"/>
  <c r="BS103"/>
  <c r="BS101"/>
  <c r="BS95"/>
  <c r="BS100"/>
  <c r="BS94"/>
  <c r="BS90"/>
  <c r="BS96"/>
  <c r="BS91"/>
  <c r="BS92"/>
  <c r="BS88"/>
  <c r="BS85"/>
  <c r="BS81"/>
  <c r="BS89"/>
  <c r="BS82"/>
  <c r="BS87"/>
  <c r="BS83"/>
  <c r="BS79"/>
  <c r="BS93"/>
  <c r="BS84"/>
  <c r="BS75"/>
  <c r="BS86"/>
  <c r="BS78"/>
  <c r="BS76"/>
  <c r="BS72"/>
  <c r="BS80"/>
  <c r="BS77"/>
  <c r="BS73"/>
  <c r="BS69"/>
  <c r="BS74"/>
  <c r="BS71"/>
  <c r="BS70"/>
  <c r="BS65"/>
  <c r="BS61"/>
  <c r="BS57"/>
  <c r="BS53"/>
  <c r="BS66"/>
  <c r="BS62"/>
  <c r="BS58"/>
  <c r="BS54"/>
  <c r="BS67"/>
  <c r="BS63"/>
  <c r="BS59"/>
  <c r="BS55"/>
  <c r="BS51"/>
  <c r="BS49"/>
  <c r="BS45"/>
  <c r="BS41"/>
  <c r="BS37"/>
  <c r="BS64"/>
  <c r="BS56"/>
  <c r="BS50"/>
  <c r="BS46"/>
  <c r="BS42"/>
  <c r="BS38"/>
  <c r="BS47"/>
  <c r="BS43"/>
  <c r="BS39"/>
  <c r="BS35"/>
  <c r="CH115"/>
  <c r="CH113"/>
  <c r="CH114"/>
  <c r="CH111"/>
  <c r="CH109"/>
  <c r="CH110"/>
  <c r="CH107"/>
  <c r="CH105"/>
  <c r="CH103"/>
  <c r="CH104"/>
  <c r="CH108"/>
  <c r="CH106"/>
  <c r="CH101"/>
  <c r="CH112"/>
  <c r="CH102"/>
  <c r="CH97"/>
  <c r="CH100"/>
  <c r="CH99"/>
  <c r="CH98"/>
  <c r="CH96"/>
  <c r="CH93"/>
  <c r="CH89"/>
  <c r="CH94"/>
  <c r="CH90"/>
  <c r="CH91"/>
  <c r="CH87"/>
  <c r="CH95"/>
  <c r="CH84"/>
  <c r="CH80"/>
  <c r="CH88"/>
  <c r="CH85"/>
  <c r="CH81"/>
  <c r="CH92"/>
  <c r="CH86"/>
  <c r="CH82"/>
  <c r="CH78"/>
  <c r="CH75"/>
  <c r="CH71"/>
  <c r="CH76"/>
  <c r="CH72"/>
  <c r="CH83"/>
  <c r="CH77"/>
  <c r="CH68"/>
  <c r="CH64"/>
  <c r="CH60"/>
  <c r="CH56"/>
  <c r="CH52"/>
  <c r="CH74"/>
  <c r="CH70"/>
  <c r="CH65"/>
  <c r="CH61"/>
  <c r="CH57"/>
  <c r="CH53"/>
  <c r="CH69"/>
  <c r="CH66"/>
  <c r="CH62"/>
  <c r="CH58"/>
  <c r="CH54"/>
  <c r="CH73"/>
  <c r="CH63"/>
  <c r="CH55"/>
  <c r="CH48"/>
  <c r="CH44"/>
  <c r="CH40"/>
  <c r="CH36"/>
  <c r="CH51"/>
  <c r="CH49"/>
  <c r="CH45"/>
  <c r="CH41"/>
  <c r="CH37"/>
  <c r="CH67"/>
  <c r="CH59"/>
  <c r="CH50"/>
  <c r="CH46"/>
  <c r="CH42"/>
  <c r="CH38"/>
  <c r="CH34"/>
  <c r="CW114"/>
  <c r="CW115"/>
  <c r="CW112"/>
  <c r="CW110"/>
  <c r="CW113"/>
  <c r="CW111"/>
  <c r="CW108"/>
  <c r="CW106"/>
  <c r="CW102"/>
  <c r="CW109"/>
  <c r="CW103"/>
  <c r="CW107"/>
  <c r="CW104"/>
  <c r="CW100"/>
  <c r="CW105"/>
  <c r="CW101"/>
  <c r="CW97"/>
  <c r="CW99"/>
  <c r="CW92"/>
  <c r="CW93"/>
  <c r="CW89"/>
  <c r="CW95"/>
  <c r="CW94"/>
  <c r="CW90"/>
  <c r="CW86"/>
  <c r="CW98"/>
  <c r="CW88"/>
  <c r="CW83"/>
  <c r="CW79"/>
  <c r="CW96"/>
  <c r="CW91"/>
  <c r="CW87"/>
  <c r="CW84"/>
  <c r="CW80"/>
  <c r="CW85"/>
  <c r="CW81"/>
  <c r="CW78"/>
  <c r="CW77"/>
  <c r="CW74"/>
  <c r="CW70"/>
  <c r="CW82"/>
  <c r="CW75"/>
  <c r="CW71"/>
  <c r="CW73"/>
  <c r="CW67"/>
  <c r="CW63"/>
  <c r="CW59"/>
  <c r="CW55"/>
  <c r="CW51"/>
  <c r="CW72"/>
  <c r="CW69"/>
  <c r="CW68"/>
  <c r="CW64"/>
  <c r="CW60"/>
  <c r="CW56"/>
  <c r="CW65"/>
  <c r="CW61"/>
  <c r="CW57"/>
  <c r="CW53"/>
  <c r="CW47"/>
  <c r="CW43"/>
  <c r="CW39"/>
  <c r="CW35"/>
  <c r="CW66"/>
  <c r="CW58"/>
  <c r="CW48"/>
  <c r="CW44"/>
  <c r="CW40"/>
  <c r="CW36"/>
  <c r="CW76"/>
  <c r="CW52"/>
  <c r="CW49"/>
  <c r="CW45"/>
  <c r="CW41"/>
  <c r="CW37"/>
  <c r="DL115"/>
  <c r="DL113"/>
  <c r="DL114"/>
  <c r="DL111"/>
  <c r="DL112"/>
  <c r="DL109"/>
  <c r="DL110"/>
  <c r="DL107"/>
  <c r="DL108"/>
  <c r="DL105"/>
  <c r="DL106"/>
  <c r="DL102"/>
  <c r="DL103"/>
  <c r="DL99"/>
  <c r="DL104"/>
  <c r="DL101"/>
  <c r="DL98"/>
  <c r="DL100"/>
  <c r="DL96"/>
  <c r="DL91"/>
  <c r="DL97"/>
  <c r="DL95"/>
  <c r="DL92"/>
  <c r="DL93"/>
  <c r="DL89"/>
  <c r="DL87"/>
  <c r="DL82"/>
  <c r="DL94"/>
  <c r="DL86"/>
  <c r="DL83"/>
  <c r="DL84"/>
  <c r="DL80"/>
  <c r="DL81"/>
  <c r="DL76"/>
  <c r="DL77"/>
  <c r="DL73"/>
  <c r="DL88"/>
  <c r="DL85"/>
  <c r="DL79"/>
  <c r="DL74"/>
  <c r="DL70"/>
  <c r="DL90"/>
  <c r="DL69"/>
  <c r="DL66"/>
  <c r="DL62"/>
  <c r="DL58"/>
  <c r="DL54"/>
  <c r="DL78"/>
  <c r="DL75"/>
  <c r="DL71"/>
  <c r="DL67"/>
  <c r="DL63"/>
  <c r="DL59"/>
  <c r="DL55"/>
  <c r="DL72"/>
  <c r="DL68"/>
  <c r="DL64"/>
  <c r="DL60"/>
  <c r="DL56"/>
  <c r="DL52"/>
  <c r="DL51"/>
  <c r="DL50"/>
  <c r="DL46"/>
  <c r="DL42"/>
  <c r="DL38"/>
  <c r="DL34"/>
  <c r="DL61"/>
  <c r="DL53"/>
  <c r="DL47"/>
  <c r="DL43"/>
  <c r="DL39"/>
  <c r="DL48"/>
  <c r="DL44"/>
  <c r="DL40"/>
  <c r="DL36"/>
  <c r="EA115"/>
  <c r="EA113"/>
  <c r="EA114"/>
  <c r="EA110"/>
  <c r="EA112"/>
  <c r="EA111"/>
  <c r="EA108"/>
  <c r="EA107"/>
  <c r="EA109"/>
  <c r="EA106"/>
  <c r="EA104"/>
  <c r="EA105"/>
  <c r="EA102"/>
  <c r="EA100"/>
  <c r="EA97"/>
  <c r="EA103"/>
  <c r="EA98"/>
  <c r="EA99"/>
  <c r="EA95"/>
  <c r="EA90"/>
  <c r="EA94"/>
  <c r="EA91"/>
  <c r="EA96"/>
  <c r="EA92"/>
  <c r="EA88"/>
  <c r="EA89"/>
  <c r="EA86"/>
  <c r="EA85"/>
  <c r="EA81"/>
  <c r="EA101"/>
  <c r="EA82"/>
  <c r="EA93"/>
  <c r="EA83"/>
  <c r="EA79"/>
  <c r="EA87"/>
  <c r="EA75"/>
  <c r="EA80"/>
  <c r="EA76"/>
  <c r="EA72"/>
  <c r="EA78"/>
  <c r="EA77"/>
  <c r="EA73"/>
  <c r="EA69"/>
  <c r="EA65"/>
  <c r="EA61"/>
  <c r="EA57"/>
  <c r="EA53"/>
  <c r="EA66"/>
  <c r="EA62"/>
  <c r="EA58"/>
  <c r="EA54"/>
  <c r="EA74"/>
  <c r="EA71"/>
  <c r="EA70"/>
  <c r="EA67"/>
  <c r="EA63"/>
  <c r="EA59"/>
  <c r="EA55"/>
  <c r="EA51"/>
  <c r="EA64"/>
  <c r="EA56"/>
  <c r="EA49"/>
  <c r="EA45"/>
  <c r="EA41"/>
  <c r="EA37"/>
  <c r="EA52"/>
  <c r="EA50"/>
  <c r="EA46"/>
  <c r="EA42"/>
  <c r="EA38"/>
  <c r="EA84"/>
  <c r="EA68"/>
  <c r="EA60"/>
  <c r="EA47"/>
  <c r="EA43"/>
  <c r="EA39"/>
  <c r="EA35"/>
  <c r="EP115"/>
  <c r="EP113"/>
  <c r="EP110"/>
  <c r="EP112"/>
  <c r="EP111"/>
  <c r="EP108"/>
  <c r="EP109"/>
  <c r="EP107"/>
  <c r="EP103"/>
  <c r="EP114"/>
  <c r="EP105"/>
  <c r="EP104"/>
  <c r="EP101"/>
  <c r="EP102"/>
  <c r="EP99"/>
  <c r="EP97"/>
  <c r="EP98"/>
  <c r="EP94"/>
  <c r="EP106"/>
  <c r="EP95"/>
  <c r="EP93"/>
  <c r="EP89"/>
  <c r="EP96"/>
  <c r="EP90"/>
  <c r="EP100"/>
  <c r="EP91"/>
  <c r="EP87"/>
  <c r="EP84"/>
  <c r="EP80"/>
  <c r="EP92"/>
  <c r="EP85"/>
  <c r="EP81"/>
  <c r="EP88"/>
  <c r="EP82"/>
  <c r="EP78"/>
  <c r="EP74"/>
  <c r="EP79"/>
  <c r="EP75"/>
  <c r="EP71"/>
  <c r="EP83"/>
  <c r="EP76"/>
  <c r="EP72"/>
  <c r="EP68"/>
  <c r="EP64"/>
  <c r="EP60"/>
  <c r="EP56"/>
  <c r="EP52"/>
  <c r="EP73"/>
  <c r="EP65"/>
  <c r="EP61"/>
  <c r="EP57"/>
  <c r="EP53"/>
  <c r="EP86"/>
  <c r="EP66"/>
  <c r="EP62"/>
  <c r="EP58"/>
  <c r="EP54"/>
  <c r="EP70"/>
  <c r="EP69"/>
  <c r="EP48"/>
  <c r="EP44"/>
  <c r="EP40"/>
  <c r="EP36"/>
  <c r="EP77"/>
  <c r="EP67"/>
  <c r="EP59"/>
  <c r="EP49"/>
  <c r="EP45"/>
  <c r="EP41"/>
  <c r="EP37"/>
  <c r="EP50"/>
  <c r="EP46"/>
  <c r="EP42"/>
  <c r="EP38"/>
  <c r="EP34"/>
  <c r="FE114"/>
  <c r="FE115"/>
  <c r="FE112"/>
  <c r="FE113"/>
  <c r="FE110"/>
  <c r="FE109"/>
  <c r="FE106"/>
  <c r="FE107"/>
  <c r="FE105"/>
  <c r="FE102"/>
  <c r="FE108"/>
  <c r="FE103"/>
  <c r="FE111"/>
  <c r="FE104"/>
  <c r="FE100"/>
  <c r="FE99"/>
  <c r="FE101"/>
  <c r="FE97"/>
  <c r="FE96"/>
  <c r="FE94"/>
  <c r="FE92"/>
  <c r="FE88"/>
  <c r="FE93"/>
  <c r="FE89"/>
  <c r="FE98"/>
  <c r="FE90"/>
  <c r="FE86"/>
  <c r="FE91"/>
  <c r="FE83"/>
  <c r="FE79"/>
  <c r="FE95"/>
  <c r="FE84"/>
  <c r="FE80"/>
  <c r="FE87"/>
  <c r="FE85"/>
  <c r="FE81"/>
  <c r="FE77"/>
  <c r="FE82"/>
  <c r="FE78"/>
  <c r="FE74"/>
  <c r="FE70"/>
  <c r="FE75"/>
  <c r="FE71"/>
  <c r="FE67"/>
  <c r="FE63"/>
  <c r="FE59"/>
  <c r="FE55"/>
  <c r="FE51"/>
  <c r="FE68"/>
  <c r="FE64"/>
  <c r="FE60"/>
  <c r="FE56"/>
  <c r="FE76"/>
  <c r="FE73"/>
  <c r="FE69"/>
  <c r="FE65"/>
  <c r="FE61"/>
  <c r="FE57"/>
  <c r="FE53"/>
  <c r="FE66"/>
  <c r="FE58"/>
  <c r="FE52"/>
  <c r="FE47"/>
  <c r="FE43"/>
  <c r="FE39"/>
  <c r="FE35"/>
  <c r="FE72"/>
  <c r="FE48"/>
  <c r="FE44"/>
  <c r="FE40"/>
  <c r="FE36"/>
  <c r="FE62"/>
  <c r="FE54"/>
  <c r="FE49"/>
  <c r="FE45"/>
  <c r="FE41"/>
  <c r="FE37"/>
  <c r="FE33"/>
  <c r="FT115"/>
  <c r="FT113"/>
  <c r="FT114"/>
  <c r="FT111"/>
  <c r="FT112"/>
  <c r="FT109"/>
  <c r="FT107"/>
  <c r="FT110"/>
  <c r="FT108"/>
  <c r="FT105"/>
  <c r="FT102"/>
  <c r="FT106"/>
  <c r="FT103"/>
  <c r="FT99"/>
  <c r="FT98"/>
  <c r="FT101"/>
  <c r="FT100"/>
  <c r="FT96"/>
  <c r="FT104"/>
  <c r="FT97"/>
  <c r="FT91"/>
  <c r="FT92"/>
  <c r="FT95"/>
  <c r="FT93"/>
  <c r="FT89"/>
  <c r="FT82"/>
  <c r="FT94"/>
  <c r="FT88"/>
  <c r="FT87"/>
  <c r="FT83"/>
  <c r="FT90"/>
  <c r="FT86"/>
  <c r="FT84"/>
  <c r="FT80"/>
  <c r="FT79"/>
  <c r="FT78"/>
  <c r="FT76"/>
  <c r="FT85"/>
  <c r="FT77"/>
  <c r="FT73"/>
  <c r="FT74"/>
  <c r="FT70"/>
  <c r="FT75"/>
  <c r="FT72"/>
  <c r="FT66"/>
  <c r="FT62"/>
  <c r="FT58"/>
  <c r="FT54"/>
  <c r="FT69"/>
  <c r="FT67"/>
  <c r="FT63"/>
  <c r="FT59"/>
  <c r="FT55"/>
  <c r="FT81"/>
  <c r="FT68"/>
  <c r="FT64"/>
  <c r="FT60"/>
  <c r="FT56"/>
  <c r="FT52"/>
  <c r="FT61"/>
  <c r="FT53"/>
  <c r="FT46"/>
  <c r="FT42"/>
  <c r="FT38"/>
  <c r="FT34"/>
  <c r="FT50"/>
  <c r="FT47"/>
  <c r="FT43"/>
  <c r="FT39"/>
  <c r="FT71"/>
  <c r="FT65"/>
  <c r="FT57"/>
  <c r="FT51"/>
  <c r="FT48"/>
  <c r="FT44"/>
  <c r="FT40"/>
  <c r="FT36"/>
  <c r="GA11"/>
  <c r="G116"/>
  <c r="K15"/>
  <c r="W116"/>
  <c r="AI116"/>
  <c r="AM116"/>
  <c r="AY116"/>
  <c r="BC116"/>
  <c r="BO116"/>
  <c r="BS15"/>
  <c r="CE116"/>
  <c r="CQ116"/>
  <c r="CU116"/>
  <c r="DG116"/>
  <c r="DK116"/>
  <c r="DW116"/>
  <c r="EA15"/>
  <c r="EM116"/>
  <c r="EY116"/>
  <c r="FC116"/>
  <c r="FO116"/>
  <c r="FS116"/>
  <c r="BD16"/>
  <c r="DL16"/>
  <c r="FT16"/>
  <c r="AO17"/>
  <c r="CW17"/>
  <c r="FE17"/>
  <c r="Z18"/>
  <c r="CH18"/>
  <c r="EP18"/>
  <c r="K19"/>
  <c r="BS19"/>
  <c r="EA19"/>
  <c r="BD20"/>
  <c r="DL20"/>
  <c r="FT20"/>
  <c r="AO21"/>
  <c r="CW21"/>
  <c r="FE21"/>
  <c r="Z22"/>
  <c r="CH22"/>
  <c r="EP22"/>
  <c r="K23"/>
  <c r="BS23"/>
  <c r="EA23"/>
  <c r="BD24"/>
  <c r="DL24"/>
  <c r="FT24"/>
  <c r="AO25"/>
  <c r="CW25"/>
  <c r="FE25"/>
  <c r="Z26"/>
  <c r="CH26"/>
  <c r="EP26"/>
  <c r="K27"/>
  <c r="BS27"/>
  <c r="EA27"/>
  <c r="BD28"/>
  <c r="DL28"/>
  <c r="FT28"/>
  <c r="AO29"/>
  <c r="CW29"/>
  <c r="FE29"/>
  <c r="Z30"/>
  <c r="CH30"/>
  <c r="EP30"/>
  <c r="K31"/>
  <c r="BS31"/>
  <c r="EA31"/>
  <c r="BD32"/>
  <c r="DL32"/>
  <c r="FT32"/>
  <c r="AO33"/>
  <c r="CW33"/>
  <c r="AO34"/>
  <c r="EA34"/>
  <c r="CH35"/>
  <c r="EA36"/>
  <c r="BD37"/>
  <c r="FE38"/>
  <c r="K40"/>
  <c r="FT41"/>
  <c r="AO42"/>
  <c r="CH43"/>
  <c r="EA44"/>
  <c r="BD45"/>
  <c r="FE46"/>
  <c r="K48"/>
  <c r="FT49"/>
  <c r="AO50"/>
  <c r="AO51"/>
  <c r="CW54"/>
  <c r="DL57"/>
  <c r="Z59"/>
  <c r="AO82"/>
  <c r="Z17"/>
  <c r="CH17"/>
  <c r="EP17"/>
  <c r="K18"/>
  <c r="BS18"/>
  <c r="EA18"/>
  <c r="BD19"/>
  <c r="DL19"/>
  <c r="FT19"/>
  <c r="AO20"/>
  <c r="CW20"/>
  <c r="FE20"/>
  <c r="Z21"/>
  <c r="CH21"/>
  <c r="EP21"/>
  <c r="K22"/>
  <c r="BS22"/>
  <c r="EA22"/>
  <c r="BD23"/>
  <c r="DL23"/>
  <c r="FT23"/>
  <c r="AO24"/>
  <c r="CW24"/>
  <c r="FE24"/>
  <c r="Z25"/>
  <c r="CH25"/>
  <c r="EP25"/>
  <c r="K26"/>
  <c r="BS26"/>
  <c r="EA26"/>
  <c r="BD27"/>
  <c r="DL27"/>
  <c r="FT27"/>
  <c r="AO28"/>
  <c r="CW28"/>
  <c r="FE28"/>
  <c r="Z29"/>
  <c r="CH29"/>
  <c r="EP29"/>
  <c r="K30"/>
  <c r="BS30"/>
  <c r="EA30"/>
  <c r="BD31"/>
  <c r="DL31"/>
  <c r="FT31"/>
  <c r="AO32"/>
  <c r="CW32"/>
  <c r="FE32"/>
  <c r="Z33"/>
  <c r="CH33"/>
  <c r="EP33"/>
  <c r="BD34"/>
  <c r="FE34"/>
  <c r="DL35"/>
  <c r="DL37"/>
  <c r="Z39"/>
  <c r="BS40"/>
  <c r="CW42"/>
  <c r="EP43"/>
  <c r="DL45"/>
  <c r="Z47"/>
  <c r="BS48"/>
  <c r="CW50"/>
  <c r="EP55"/>
  <c r="BS68"/>
  <c r="CH79"/>
  <c r="BM116"/>
  <c r="BQ116"/>
  <c r="CC116"/>
  <c r="CG116"/>
  <c r="CS116"/>
  <c r="CW15"/>
  <c r="DI116"/>
  <c r="DU116"/>
  <c r="DY116"/>
  <c r="EK116"/>
  <c r="EO116"/>
  <c r="FA116"/>
  <c r="FE15"/>
  <c r="FQ116"/>
  <c r="Z16"/>
  <c r="CH16"/>
  <c r="EP16"/>
  <c r="K17"/>
  <c r="BS17"/>
  <c r="EA17"/>
  <c r="BD18"/>
  <c r="DL18"/>
  <c r="FT18"/>
  <c r="AO19"/>
  <c r="CW19"/>
  <c r="FE19"/>
  <c r="Z20"/>
  <c r="CH20"/>
  <c r="EP20"/>
  <c r="K21"/>
  <c r="BS21"/>
  <c r="EA21"/>
  <c r="BD22"/>
  <c r="DL22"/>
  <c r="FT22"/>
  <c r="AO23"/>
  <c r="CW23"/>
  <c r="FE23"/>
  <c r="Z24"/>
  <c r="CH24"/>
  <c r="EP24"/>
  <c r="K25"/>
  <c r="BS25"/>
  <c r="EA25"/>
  <c r="BD26"/>
  <c r="DL26"/>
  <c r="FT26"/>
  <c r="AO27"/>
  <c r="CW27"/>
  <c r="FE27"/>
  <c r="Z28"/>
  <c r="CH28"/>
  <c r="EP28"/>
  <c r="K29"/>
  <c r="BS29"/>
  <c r="EA29"/>
  <c r="BD30"/>
  <c r="DL30"/>
  <c r="FT30"/>
  <c r="AO31"/>
  <c r="CW31"/>
  <c r="FE31"/>
  <c r="Z32"/>
  <c r="CH32"/>
  <c r="EP32"/>
  <c r="K33"/>
  <c r="BS33"/>
  <c r="EA33"/>
  <c r="FT33"/>
  <c r="BS34"/>
  <c r="Z35"/>
  <c r="EP35"/>
  <c r="K36"/>
  <c r="FT37"/>
  <c r="AO38"/>
  <c r="CH39"/>
  <c r="EA40"/>
  <c r="BD41"/>
  <c r="FE42"/>
  <c r="K44"/>
  <c r="FT45"/>
  <c r="AO46"/>
  <c r="CH47"/>
  <c r="EA48"/>
  <c r="BD49"/>
  <c r="FE50"/>
  <c r="EP51"/>
  <c r="BS52"/>
  <c r="CW62"/>
  <c r="DL65"/>
  <c r="Z67"/>
  <c r="N29" i="37"/>
  <c r="O13"/>
  <c r="O29" s="1"/>
  <c r="N28"/>
  <c r="I13"/>
  <c r="I29" s="1"/>
  <c r="H28"/>
  <c r="H29" s="1"/>
  <c r="M13"/>
  <c r="M28"/>
  <c r="P28" s="1"/>
  <c r="E150" i="24"/>
  <c r="H150" s="1"/>
  <c r="E52"/>
  <c r="H52" s="1"/>
  <c r="I100"/>
  <c r="H100"/>
  <c r="G22"/>
  <c r="I150"/>
  <c r="G53"/>
  <c r="G52" s="1"/>
  <c r="G101"/>
  <c r="G100" s="1"/>
  <c r="G151"/>
  <c r="G150" s="1"/>
  <c r="E22"/>
  <c r="G41" i="23"/>
  <c r="G23" s="1"/>
  <c r="G182"/>
  <c r="E52"/>
  <c r="I52" s="1"/>
  <c r="G142"/>
  <c r="G162"/>
  <c r="G225"/>
  <c r="H225" s="1"/>
  <c r="H235" s="1"/>
  <c r="H23"/>
  <c r="I23"/>
  <c r="F210"/>
  <c r="H52"/>
  <c r="G71"/>
  <c r="G52" s="1"/>
  <c r="I142"/>
  <c r="I162"/>
  <c r="H182"/>
  <c r="H71"/>
  <c r="F152" i="33"/>
  <c r="F151"/>
  <c r="F150"/>
  <c r="F149"/>
  <c r="F148" s="1"/>
  <c r="F141" s="1"/>
  <c r="F131"/>
  <c r="F125"/>
  <c r="F119"/>
  <c r="F118"/>
  <c r="F117"/>
  <c r="F116"/>
  <c r="F115"/>
  <c r="F114"/>
  <c r="F113"/>
  <c r="F112"/>
  <c r="F111"/>
  <c r="F110"/>
  <c r="F108" s="1"/>
  <c r="F109"/>
  <c r="F107"/>
  <c r="F106"/>
  <c r="F105"/>
  <c r="F104"/>
  <c r="F103"/>
  <c r="F102"/>
  <c r="F101"/>
  <c r="F100"/>
  <c r="F99"/>
  <c r="F98"/>
  <c r="F97"/>
  <c r="F96"/>
  <c r="F95"/>
  <c r="F94"/>
  <c r="F93"/>
  <c r="F92"/>
  <c r="F88"/>
  <c r="F87"/>
  <c r="F86"/>
  <c r="F85"/>
  <c r="F84"/>
  <c r="F83"/>
  <c r="F82" s="1"/>
  <c r="F81"/>
  <c r="F80"/>
  <c r="F79"/>
  <c r="F78"/>
  <c r="F77"/>
  <c r="F76"/>
  <c r="F74"/>
  <c r="F72"/>
  <c r="F71"/>
  <c r="F70"/>
  <c r="F69"/>
  <c r="F68"/>
  <c r="F67"/>
  <c r="F66"/>
  <c r="F65"/>
  <c r="F64"/>
  <c r="F62"/>
  <c r="E61"/>
  <c r="F61" s="1"/>
  <c r="F60"/>
  <c r="F59"/>
  <c r="F58"/>
  <c r="F57"/>
  <c r="F56"/>
  <c r="F55"/>
  <c r="F54"/>
  <c r="F53"/>
  <c r="F52"/>
  <c r="F51"/>
  <c r="F50"/>
  <c r="F49"/>
  <c r="F47"/>
  <c r="F46"/>
  <c r="F45"/>
  <c r="F44"/>
  <c r="F43"/>
  <c r="F42"/>
  <c r="F41"/>
  <c r="F40"/>
  <c r="F38"/>
  <c r="F37"/>
  <c r="F36"/>
  <c r="F35"/>
  <c r="F34"/>
  <c r="F33"/>
  <c r="F32"/>
  <c r="F31"/>
  <c r="F30"/>
  <c r="F29"/>
  <c r="F28"/>
  <c r="F27"/>
  <c r="F26"/>
  <c r="F25"/>
  <c r="F24"/>
  <c r="F23" s="1"/>
  <c r="F22"/>
  <c r="E21"/>
  <c r="F21" s="1"/>
  <c r="F20" s="1"/>
  <c r="F20" i="14"/>
  <c r="D17"/>
  <c r="F17" s="1"/>
  <c r="D16"/>
  <c r="F16" s="1"/>
  <c r="D15"/>
  <c r="F15" s="1"/>
  <c r="F15" i="32"/>
  <c r="F14"/>
  <c r="D14"/>
  <c r="EB116" i="38" l="1"/>
  <c r="FX25"/>
  <c r="GB25" s="1"/>
  <c r="FL16"/>
  <c r="GE16" s="1"/>
  <c r="ET27"/>
  <c r="EX27" s="1"/>
  <c r="EE28"/>
  <c r="EI28" s="1"/>
  <c r="DT17"/>
  <c r="DS33"/>
  <c r="DA18"/>
  <c r="DE18" s="1"/>
  <c r="DA46"/>
  <c r="DE46" s="1"/>
  <c r="BW28"/>
  <c r="CA28" s="1"/>
  <c r="BH17"/>
  <c r="BL17" s="1"/>
  <c r="BH33"/>
  <c r="BL33" s="1"/>
  <c r="AS18"/>
  <c r="AW18" s="1"/>
  <c r="AD31"/>
  <c r="AH31" s="1"/>
  <c r="O24"/>
  <c r="S24" s="1"/>
  <c r="CL15"/>
  <c r="EE20"/>
  <c r="EI20" s="1"/>
  <c r="DP25"/>
  <c r="DT25" s="1"/>
  <c r="DA38"/>
  <c r="DE38" s="1"/>
  <c r="CO19"/>
  <c r="AS26"/>
  <c r="AW26" s="1"/>
  <c r="AG23"/>
  <c r="R16"/>
  <c r="BZ20"/>
  <c r="FL26"/>
  <c r="DP49"/>
  <c r="DT49" s="1"/>
  <c r="DD30"/>
  <c r="BW24"/>
  <c r="BW36"/>
  <c r="CA36" s="1"/>
  <c r="AV16"/>
  <c r="AD27"/>
  <c r="AH27" s="1"/>
  <c r="R34"/>
  <c r="F14" i="14"/>
  <c r="AO116" i="38"/>
  <c r="BH35"/>
  <c r="BL35" s="1"/>
  <c r="FV116"/>
  <c r="FH116"/>
  <c r="ER116"/>
  <c r="EH32"/>
  <c r="DN116"/>
  <c r="DS41"/>
  <c r="CY116"/>
  <c r="DA22"/>
  <c r="DE22" s="1"/>
  <c r="CO23"/>
  <c r="BV116"/>
  <c r="BZ36"/>
  <c r="BK25"/>
  <c r="AB116"/>
  <c r="AG27"/>
  <c r="M116"/>
  <c r="N116"/>
  <c r="O34"/>
  <c r="S34" s="1"/>
  <c r="DA16"/>
  <c r="DE16" s="1"/>
  <c r="F39" i="33"/>
  <c r="FT116" i="38"/>
  <c r="DS49"/>
  <c r="BF116"/>
  <c r="BZ60"/>
  <c r="ET39"/>
  <c r="EX39" s="1"/>
  <c r="ET23"/>
  <c r="EX23" s="1"/>
  <c r="EH24"/>
  <c r="DD22"/>
  <c r="BZ44"/>
  <c r="DD26"/>
  <c r="CZ116"/>
  <c r="EE16"/>
  <c r="EI16" s="1"/>
  <c r="AR116"/>
  <c r="CH116"/>
  <c r="F63" i="33"/>
  <c r="F48"/>
  <c r="F75"/>
  <c r="E210" i="23"/>
  <c r="G210" s="1"/>
  <c r="BD116" i="38"/>
  <c r="AC116"/>
  <c r="GA21"/>
  <c r="GA15"/>
  <c r="GA35"/>
  <c r="EX19"/>
  <c r="DE26"/>
  <c r="EW47"/>
  <c r="EW19"/>
  <c r="Q116"/>
  <c r="AV58"/>
  <c r="AS58"/>
  <c r="AW58" s="1"/>
  <c r="O16"/>
  <c r="S16" s="1"/>
  <c r="AG67"/>
  <c r="AD67"/>
  <c r="AH67" s="1"/>
  <c r="CO47"/>
  <c r="CL47"/>
  <c r="CP47" s="1"/>
  <c r="AV38"/>
  <c r="AS38"/>
  <c r="AW38" s="1"/>
  <c r="AD32"/>
  <c r="AH32" s="1"/>
  <c r="AG32"/>
  <c r="FX30"/>
  <c r="GB30" s="1"/>
  <c r="GA30"/>
  <c r="AD28"/>
  <c r="AH28" s="1"/>
  <c r="AG28"/>
  <c r="BW25"/>
  <c r="CA25" s="1"/>
  <c r="BZ25"/>
  <c r="FX22"/>
  <c r="GB22" s="1"/>
  <c r="GA22"/>
  <c r="AD20"/>
  <c r="AH20" s="1"/>
  <c r="AG20"/>
  <c r="BW17"/>
  <c r="CA17" s="1"/>
  <c r="BZ17"/>
  <c r="AD16"/>
  <c r="AH16" s="1"/>
  <c r="AG16"/>
  <c r="AG47"/>
  <c r="AD47"/>
  <c r="AH47" s="1"/>
  <c r="FL34"/>
  <c r="FI34"/>
  <c r="FM34" s="1"/>
  <c r="FX31"/>
  <c r="GB31" s="1"/>
  <c r="GA31"/>
  <c r="BW30"/>
  <c r="CA30" s="1"/>
  <c r="BZ30"/>
  <c r="FX27"/>
  <c r="GB27" s="1"/>
  <c r="GA27"/>
  <c r="AD25"/>
  <c r="AH25" s="1"/>
  <c r="AG25"/>
  <c r="BW22"/>
  <c r="CA22" s="1"/>
  <c r="BZ22"/>
  <c r="FX19"/>
  <c r="GB19" s="1"/>
  <c r="GA19"/>
  <c r="AD17"/>
  <c r="AH17" s="1"/>
  <c r="AG17"/>
  <c r="R48"/>
  <c r="O48"/>
  <c r="S48" s="1"/>
  <c r="FL38"/>
  <c r="FI38"/>
  <c r="FM38" s="1"/>
  <c r="EH34"/>
  <c r="EE34"/>
  <c r="EI34" s="1"/>
  <c r="AD30"/>
  <c r="AH30" s="1"/>
  <c r="AG30"/>
  <c r="FX28"/>
  <c r="GB28" s="1"/>
  <c r="GA28"/>
  <c r="AD26"/>
  <c r="AH26" s="1"/>
  <c r="AG26"/>
  <c r="AD22"/>
  <c r="AH22" s="1"/>
  <c r="AG22"/>
  <c r="BW19"/>
  <c r="CA19" s="1"/>
  <c r="BZ19"/>
  <c r="FX48"/>
  <c r="GB48" s="1"/>
  <c r="GA48"/>
  <c r="GA71"/>
  <c r="FX71"/>
  <c r="GB71" s="1"/>
  <c r="FX46"/>
  <c r="GB46" s="1"/>
  <c r="GA46"/>
  <c r="GA81"/>
  <c r="FX81"/>
  <c r="GB81" s="1"/>
  <c r="FX67"/>
  <c r="GB67" s="1"/>
  <c r="GA67"/>
  <c r="FX70"/>
  <c r="GB70" s="1"/>
  <c r="GA70"/>
  <c r="FX80"/>
  <c r="GB80" s="1"/>
  <c r="GA80"/>
  <c r="FX83"/>
  <c r="GB83" s="1"/>
  <c r="GA83"/>
  <c r="FX92"/>
  <c r="GB92" s="1"/>
  <c r="GA92"/>
  <c r="FX99"/>
  <c r="GB99" s="1"/>
  <c r="GA99"/>
  <c r="FX105"/>
  <c r="GB105" s="1"/>
  <c r="GA105"/>
  <c r="FX113"/>
  <c r="GB113" s="1"/>
  <c r="GA113"/>
  <c r="FL62"/>
  <c r="FI62"/>
  <c r="FM62" s="1"/>
  <c r="FI43"/>
  <c r="FM43" s="1"/>
  <c r="FL43"/>
  <c r="FL66"/>
  <c r="FI66"/>
  <c r="FM66" s="1"/>
  <c r="FI56"/>
  <c r="FM56" s="1"/>
  <c r="FL56"/>
  <c r="FI67"/>
  <c r="FM67" s="1"/>
  <c r="FL67"/>
  <c r="FI74"/>
  <c r="FM74" s="1"/>
  <c r="FL74"/>
  <c r="FI84"/>
  <c r="FM84" s="1"/>
  <c r="FL84"/>
  <c r="FI89"/>
  <c r="FM89" s="1"/>
  <c r="FL89"/>
  <c r="FL99"/>
  <c r="FI99"/>
  <c r="FM99" s="1"/>
  <c r="FL107"/>
  <c r="FI107"/>
  <c r="FM107" s="1"/>
  <c r="ET34"/>
  <c r="EX34" s="1"/>
  <c r="EW34"/>
  <c r="ET49"/>
  <c r="EX49" s="1"/>
  <c r="EW49"/>
  <c r="ET36"/>
  <c r="EX36" s="1"/>
  <c r="EW36"/>
  <c r="ET62"/>
  <c r="EX62" s="1"/>
  <c r="EW62"/>
  <c r="ET52"/>
  <c r="EX52" s="1"/>
  <c r="EW52"/>
  <c r="ET71"/>
  <c r="EX71" s="1"/>
  <c r="EW71"/>
  <c r="ET85"/>
  <c r="EX85" s="1"/>
  <c r="EW85"/>
  <c r="ET87"/>
  <c r="EX87" s="1"/>
  <c r="EW87"/>
  <c r="EW106"/>
  <c r="ET106"/>
  <c r="EX106" s="1"/>
  <c r="EW99"/>
  <c r="ET99"/>
  <c r="EX99" s="1"/>
  <c r="EW109"/>
  <c r="ET109"/>
  <c r="EX109" s="1"/>
  <c r="ET110"/>
  <c r="EX110" s="1"/>
  <c r="EW110"/>
  <c r="EH68"/>
  <c r="EE68"/>
  <c r="EI68" s="1"/>
  <c r="EE41"/>
  <c r="EI41" s="1"/>
  <c r="EH41"/>
  <c r="EH64"/>
  <c r="EE64"/>
  <c r="EI64" s="1"/>
  <c r="EH74"/>
  <c r="EE74"/>
  <c r="EI74" s="1"/>
  <c r="EE65"/>
  <c r="EI65" s="1"/>
  <c r="EH65"/>
  <c r="EH78"/>
  <c r="EE78"/>
  <c r="EI78" s="1"/>
  <c r="EH93"/>
  <c r="EE93"/>
  <c r="EI93" s="1"/>
  <c r="EE92"/>
  <c r="EI92" s="1"/>
  <c r="EH92"/>
  <c r="EE90"/>
  <c r="EI90" s="1"/>
  <c r="EH90"/>
  <c r="EH105"/>
  <c r="EE105"/>
  <c r="EI105" s="1"/>
  <c r="EE107"/>
  <c r="EI107" s="1"/>
  <c r="EH107"/>
  <c r="DP36"/>
  <c r="DT36" s="1"/>
  <c r="DS36"/>
  <c r="DS61"/>
  <c r="DP61"/>
  <c r="DT61" s="1"/>
  <c r="DP46"/>
  <c r="DT46" s="1"/>
  <c r="DS46"/>
  <c r="DS72"/>
  <c r="DP72"/>
  <c r="DT72" s="1"/>
  <c r="DP67"/>
  <c r="DT67" s="1"/>
  <c r="DS67"/>
  <c r="DS69"/>
  <c r="DP69"/>
  <c r="DT69" s="1"/>
  <c r="DS79"/>
  <c r="DP79"/>
  <c r="DT79" s="1"/>
  <c r="DP84"/>
  <c r="DT84" s="1"/>
  <c r="DS84"/>
  <c r="DP82"/>
  <c r="DT82" s="1"/>
  <c r="DS82"/>
  <c r="DP96"/>
  <c r="DT96" s="1"/>
  <c r="DS96"/>
  <c r="DS104"/>
  <c r="DP104"/>
  <c r="DT104" s="1"/>
  <c r="DS106"/>
  <c r="DP106"/>
  <c r="DT106" s="1"/>
  <c r="DS110"/>
  <c r="DP110"/>
  <c r="DT110" s="1"/>
  <c r="DA41"/>
  <c r="DE41" s="1"/>
  <c r="DD41"/>
  <c r="DD76"/>
  <c r="DA76"/>
  <c r="DE76" s="1"/>
  <c r="DA39"/>
  <c r="DE39" s="1"/>
  <c r="DD39"/>
  <c r="DA57"/>
  <c r="DE57" s="1"/>
  <c r="DD57"/>
  <c r="DA60"/>
  <c r="DE60" s="1"/>
  <c r="DD60"/>
  <c r="DD72"/>
  <c r="DA72"/>
  <c r="DE72" s="1"/>
  <c r="DA63"/>
  <c r="DE63" s="1"/>
  <c r="DD63"/>
  <c r="DA75"/>
  <c r="DE75" s="1"/>
  <c r="DD75"/>
  <c r="DA80"/>
  <c r="DE80" s="1"/>
  <c r="DD80"/>
  <c r="DD98"/>
  <c r="DA98"/>
  <c r="DE98" s="1"/>
  <c r="DD95"/>
  <c r="DA95"/>
  <c r="DE95" s="1"/>
  <c r="DD99"/>
  <c r="DA99"/>
  <c r="DE99" s="1"/>
  <c r="DA100"/>
  <c r="DE100" s="1"/>
  <c r="DD100"/>
  <c r="DD109"/>
  <c r="DA109"/>
  <c r="DE109" s="1"/>
  <c r="DD111"/>
  <c r="DA111"/>
  <c r="DE111" s="1"/>
  <c r="DD115"/>
  <c r="DA115"/>
  <c r="DE115" s="1"/>
  <c r="CL42"/>
  <c r="CP42" s="1"/>
  <c r="CO42"/>
  <c r="CO67"/>
  <c r="CL67"/>
  <c r="CP67" s="1"/>
  <c r="CL44"/>
  <c r="CP44" s="1"/>
  <c r="CO44"/>
  <c r="CO73"/>
  <c r="CL73"/>
  <c r="CP73" s="1"/>
  <c r="CL66"/>
  <c r="CP66" s="1"/>
  <c r="CO66"/>
  <c r="CL61"/>
  <c r="CP61" s="1"/>
  <c r="CO61"/>
  <c r="CL52"/>
  <c r="CP52" s="1"/>
  <c r="CO52"/>
  <c r="CL68"/>
  <c r="CP68" s="1"/>
  <c r="CO68"/>
  <c r="CL76"/>
  <c r="CP76" s="1"/>
  <c r="CO76"/>
  <c r="CL82"/>
  <c r="CP82" s="1"/>
  <c r="CO82"/>
  <c r="CL95"/>
  <c r="CP95" s="1"/>
  <c r="CO95"/>
  <c r="CL98"/>
  <c r="CP98" s="1"/>
  <c r="CO98"/>
  <c r="CO102"/>
  <c r="CL102"/>
  <c r="CP102" s="1"/>
  <c r="CO108"/>
  <c r="CL108"/>
  <c r="CP108" s="1"/>
  <c r="CL107"/>
  <c r="CP107" s="1"/>
  <c r="CO107"/>
  <c r="CO114"/>
  <c r="CL114"/>
  <c r="CP114" s="1"/>
  <c r="BW39"/>
  <c r="CA39" s="1"/>
  <c r="BZ39"/>
  <c r="BW42"/>
  <c r="CA42" s="1"/>
  <c r="BZ42"/>
  <c r="BZ64"/>
  <c r="BW64"/>
  <c r="CA64" s="1"/>
  <c r="BW49"/>
  <c r="CA49" s="1"/>
  <c r="BZ49"/>
  <c r="BW63"/>
  <c r="CA63" s="1"/>
  <c r="BZ63"/>
  <c r="BW62"/>
  <c r="CA62" s="1"/>
  <c r="BZ62"/>
  <c r="BW61"/>
  <c r="CA61" s="1"/>
  <c r="BZ61"/>
  <c r="BZ80"/>
  <c r="BW80"/>
  <c r="CA80" s="1"/>
  <c r="BW86"/>
  <c r="CA86" s="1"/>
  <c r="BZ86"/>
  <c r="BW79"/>
  <c r="CA79" s="1"/>
  <c r="BZ79"/>
  <c r="BZ89"/>
  <c r="BW89"/>
  <c r="CA89" s="1"/>
  <c r="BW92"/>
  <c r="CA92" s="1"/>
  <c r="BZ92"/>
  <c r="BW94"/>
  <c r="CA94" s="1"/>
  <c r="BZ94"/>
  <c r="BZ103"/>
  <c r="BW103"/>
  <c r="CA103" s="1"/>
  <c r="BW97"/>
  <c r="CA97" s="1"/>
  <c r="BZ97"/>
  <c r="BW104"/>
  <c r="CA104" s="1"/>
  <c r="BZ104"/>
  <c r="BW111"/>
  <c r="CA111" s="1"/>
  <c r="BZ111"/>
  <c r="BW115"/>
  <c r="CA115" s="1"/>
  <c r="BZ115"/>
  <c r="BH48"/>
  <c r="BL48" s="1"/>
  <c r="BK48"/>
  <c r="BK69"/>
  <c r="BH69"/>
  <c r="BL69" s="1"/>
  <c r="BH47"/>
  <c r="BL47" s="1"/>
  <c r="BK47"/>
  <c r="BH50"/>
  <c r="BL50" s="1"/>
  <c r="BK50"/>
  <c r="BH56"/>
  <c r="BL56" s="1"/>
  <c r="BK56"/>
  <c r="BK75"/>
  <c r="BH75"/>
  <c r="BL75" s="1"/>
  <c r="BH67"/>
  <c r="BL67" s="1"/>
  <c r="BK67"/>
  <c r="BH66"/>
  <c r="BL66" s="1"/>
  <c r="BK66"/>
  <c r="BK78"/>
  <c r="BH78"/>
  <c r="BL78" s="1"/>
  <c r="BK81"/>
  <c r="BH81"/>
  <c r="BL81" s="1"/>
  <c r="BH84"/>
  <c r="BL84" s="1"/>
  <c r="BK84"/>
  <c r="BH82"/>
  <c r="BL82" s="1"/>
  <c r="BK82"/>
  <c r="BH93"/>
  <c r="BL93" s="1"/>
  <c r="BK93"/>
  <c r="BH91"/>
  <c r="BL91" s="1"/>
  <c r="BK91"/>
  <c r="BK104"/>
  <c r="BH104"/>
  <c r="BL104" s="1"/>
  <c r="BH103"/>
  <c r="BL103" s="1"/>
  <c r="BK103"/>
  <c r="BH108"/>
  <c r="BL108" s="1"/>
  <c r="BK108"/>
  <c r="BH111"/>
  <c r="BL111" s="1"/>
  <c r="BK111"/>
  <c r="AS37"/>
  <c r="AW37" s="1"/>
  <c r="AV37"/>
  <c r="AS61"/>
  <c r="AW61" s="1"/>
  <c r="AV61"/>
  <c r="AS67"/>
  <c r="AW67" s="1"/>
  <c r="AV67"/>
  <c r="AS80"/>
  <c r="AW80" s="1"/>
  <c r="AV80"/>
  <c r="AS92"/>
  <c r="AW92" s="1"/>
  <c r="AV92"/>
  <c r="AV111"/>
  <c r="AS111"/>
  <c r="AW111" s="1"/>
  <c r="AD37"/>
  <c r="AH37" s="1"/>
  <c r="AG37"/>
  <c r="AD54"/>
  <c r="AH54" s="1"/>
  <c r="AG54"/>
  <c r="AD52"/>
  <c r="AH52" s="1"/>
  <c r="AG52"/>
  <c r="AD78"/>
  <c r="AH78" s="1"/>
  <c r="AG78"/>
  <c r="AD87"/>
  <c r="AH87" s="1"/>
  <c r="AG87"/>
  <c r="AG102"/>
  <c r="AD102"/>
  <c r="AH102" s="1"/>
  <c r="AD113"/>
  <c r="AH113" s="1"/>
  <c r="AG113"/>
  <c r="O50"/>
  <c r="S50" s="1"/>
  <c r="R50"/>
  <c r="O54"/>
  <c r="S54" s="1"/>
  <c r="R54"/>
  <c r="O76"/>
  <c r="S76" s="1"/>
  <c r="R76"/>
  <c r="O91"/>
  <c r="S91" s="1"/>
  <c r="R91"/>
  <c r="O105"/>
  <c r="S105" s="1"/>
  <c r="R105"/>
  <c r="DM116"/>
  <c r="BE116"/>
  <c r="AG31"/>
  <c r="L116"/>
  <c r="FY116"/>
  <c r="FZ15"/>
  <c r="FZ116" s="1"/>
  <c r="CM116"/>
  <c r="CN15"/>
  <c r="CN116" s="1"/>
  <c r="BI116"/>
  <c r="BJ15"/>
  <c r="BJ116" s="1"/>
  <c r="BX116"/>
  <c r="BY15"/>
  <c r="BY116" s="1"/>
  <c r="DS65"/>
  <c r="DP65"/>
  <c r="DT65" s="1"/>
  <c r="FL50"/>
  <c r="FI50"/>
  <c r="FM50" s="1"/>
  <c r="AV46"/>
  <c r="AS46"/>
  <c r="AW46" s="1"/>
  <c r="BK41"/>
  <c r="BH41"/>
  <c r="BL41" s="1"/>
  <c r="GA37"/>
  <c r="FX37"/>
  <c r="GB37" s="1"/>
  <c r="BZ34"/>
  <c r="BW34"/>
  <c r="CA34" s="1"/>
  <c r="O33"/>
  <c r="S33" s="1"/>
  <c r="R33"/>
  <c r="FI31"/>
  <c r="FM31" s="1"/>
  <c r="FL31"/>
  <c r="DP30"/>
  <c r="DT30" s="1"/>
  <c r="DS30"/>
  <c r="O29"/>
  <c r="S29" s="1"/>
  <c r="R29"/>
  <c r="FI27"/>
  <c r="FM27" s="1"/>
  <c r="FL27"/>
  <c r="DP26"/>
  <c r="DT26" s="1"/>
  <c r="DS26"/>
  <c r="O25"/>
  <c r="S25" s="1"/>
  <c r="R25"/>
  <c r="FI23"/>
  <c r="FM23" s="1"/>
  <c r="FL23"/>
  <c r="DP22"/>
  <c r="DT22" s="1"/>
  <c r="DS22"/>
  <c r="O21"/>
  <c r="S21" s="1"/>
  <c r="R21"/>
  <c r="FI19"/>
  <c r="FM19" s="1"/>
  <c r="FL19"/>
  <c r="DP18"/>
  <c r="DT18" s="1"/>
  <c r="DS18"/>
  <c r="O17"/>
  <c r="S17" s="1"/>
  <c r="R17"/>
  <c r="CW116"/>
  <c r="DA15"/>
  <c r="DD15"/>
  <c r="EW55"/>
  <c r="ET55"/>
  <c r="EX55" s="1"/>
  <c r="DS45"/>
  <c r="DP45"/>
  <c r="DT45" s="1"/>
  <c r="AG39"/>
  <c r="AD39"/>
  <c r="AH39" s="1"/>
  <c r="BK34"/>
  <c r="BH34"/>
  <c r="BL34" s="1"/>
  <c r="FI32"/>
  <c r="FM32" s="1"/>
  <c r="FL32"/>
  <c r="DP31"/>
  <c r="DT31" s="1"/>
  <c r="DS31"/>
  <c r="O30"/>
  <c r="S30" s="1"/>
  <c r="R30"/>
  <c r="FI28"/>
  <c r="FM28" s="1"/>
  <c r="FL28"/>
  <c r="DP27"/>
  <c r="DT27" s="1"/>
  <c r="DS27"/>
  <c r="O26"/>
  <c r="S26" s="1"/>
  <c r="R26"/>
  <c r="FI24"/>
  <c r="FM24" s="1"/>
  <c r="FL24"/>
  <c r="DP23"/>
  <c r="DT23" s="1"/>
  <c r="DS23"/>
  <c r="O22"/>
  <c r="S22" s="1"/>
  <c r="R22"/>
  <c r="FI20"/>
  <c r="FM20" s="1"/>
  <c r="FL20"/>
  <c r="DP19"/>
  <c r="DT19" s="1"/>
  <c r="DS19"/>
  <c r="O18"/>
  <c r="S18" s="1"/>
  <c r="R18"/>
  <c r="AV82"/>
  <c r="AS82"/>
  <c r="AW82" s="1"/>
  <c r="AS51"/>
  <c r="AW51" s="1"/>
  <c r="AV51"/>
  <c r="FL46"/>
  <c r="FI46"/>
  <c r="FM46" s="1"/>
  <c r="AV42"/>
  <c r="AS42"/>
  <c r="AW42" s="1"/>
  <c r="BK37"/>
  <c r="BH37"/>
  <c r="BL37" s="1"/>
  <c r="AV34"/>
  <c r="AS34"/>
  <c r="AW34" s="1"/>
  <c r="DP32"/>
  <c r="DT32" s="1"/>
  <c r="DS32"/>
  <c r="O31"/>
  <c r="S31" s="1"/>
  <c r="R31"/>
  <c r="FI29"/>
  <c r="FM29" s="1"/>
  <c r="FL29"/>
  <c r="DP28"/>
  <c r="DT28" s="1"/>
  <c r="DS28"/>
  <c r="O27"/>
  <c r="S27" s="1"/>
  <c r="R27"/>
  <c r="FI25"/>
  <c r="FM25" s="1"/>
  <c r="FL25"/>
  <c r="DP24"/>
  <c r="DT24" s="1"/>
  <c r="DS24"/>
  <c r="O23"/>
  <c r="S23" s="1"/>
  <c r="R23"/>
  <c r="FI21"/>
  <c r="FM21" s="1"/>
  <c r="FL21"/>
  <c r="DP20"/>
  <c r="DT20" s="1"/>
  <c r="DS20"/>
  <c r="O19"/>
  <c r="S19" s="1"/>
  <c r="R19"/>
  <c r="FI17"/>
  <c r="FM17" s="1"/>
  <c r="FL17"/>
  <c r="DP16"/>
  <c r="DT16" s="1"/>
  <c r="DS16"/>
  <c r="FX36"/>
  <c r="GB36" s="1"/>
  <c r="GA36"/>
  <c r="GA51"/>
  <c r="FX51"/>
  <c r="GB51" s="1"/>
  <c r="FX39"/>
  <c r="GB39" s="1"/>
  <c r="GA39"/>
  <c r="FX34"/>
  <c r="GB34" s="1"/>
  <c r="GA34"/>
  <c r="GA53"/>
  <c r="FX53"/>
  <c r="GB53" s="1"/>
  <c r="FX60"/>
  <c r="GB60" s="1"/>
  <c r="GA60"/>
  <c r="FX55"/>
  <c r="GB55" s="1"/>
  <c r="GA55"/>
  <c r="GA69"/>
  <c r="FX69"/>
  <c r="GB69" s="1"/>
  <c r="FX66"/>
  <c r="GB66" s="1"/>
  <c r="GA66"/>
  <c r="FX74"/>
  <c r="GB74" s="1"/>
  <c r="GA74"/>
  <c r="FX76"/>
  <c r="GB76" s="1"/>
  <c r="GA76"/>
  <c r="FX84"/>
  <c r="GB84" s="1"/>
  <c r="GA84"/>
  <c r="GA87"/>
  <c r="FX87"/>
  <c r="GB87" s="1"/>
  <c r="FX89"/>
  <c r="GB89" s="1"/>
  <c r="GA89"/>
  <c r="FX91"/>
  <c r="GB91" s="1"/>
  <c r="GA91"/>
  <c r="GA100"/>
  <c r="FX100"/>
  <c r="GB100" s="1"/>
  <c r="FX103"/>
  <c r="GB103" s="1"/>
  <c r="GA103"/>
  <c r="GA108"/>
  <c r="FX108"/>
  <c r="GB108" s="1"/>
  <c r="GA112"/>
  <c r="FX112"/>
  <c r="GB112" s="1"/>
  <c r="FX115"/>
  <c r="GB115" s="1"/>
  <c r="GA115"/>
  <c r="FI45"/>
  <c r="FM45" s="1"/>
  <c r="FL45"/>
  <c r="FI36"/>
  <c r="FM36" s="1"/>
  <c r="FL36"/>
  <c r="FL72"/>
  <c r="FI72"/>
  <c r="FM72" s="1"/>
  <c r="FI47"/>
  <c r="FM47" s="1"/>
  <c r="FL47"/>
  <c r="FI53"/>
  <c r="FM53" s="1"/>
  <c r="FL53"/>
  <c r="FL69"/>
  <c r="FI69"/>
  <c r="FM69" s="1"/>
  <c r="FI60"/>
  <c r="FM60" s="1"/>
  <c r="FL60"/>
  <c r="FI55"/>
  <c r="FM55" s="1"/>
  <c r="FL55"/>
  <c r="FI71"/>
  <c r="FM71" s="1"/>
  <c r="FL71"/>
  <c r="FL78"/>
  <c r="FI78"/>
  <c r="FM78" s="1"/>
  <c r="FI85"/>
  <c r="FM85" s="1"/>
  <c r="FL85"/>
  <c r="FI95"/>
  <c r="FM95" s="1"/>
  <c r="FL95"/>
  <c r="FI86"/>
  <c r="FM86" s="1"/>
  <c r="FL86"/>
  <c r="FI93"/>
  <c r="FM93" s="1"/>
  <c r="FL93"/>
  <c r="FL96"/>
  <c r="FI96"/>
  <c r="FM96" s="1"/>
  <c r="FI100"/>
  <c r="FM100" s="1"/>
  <c r="FL100"/>
  <c r="FI108"/>
  <c r="FM108" s="1"/>
  <c r="FL108"/>
  <c r="FI106"/>
  <c r="FM106" s="1"/>
  <c r="FL106"/>
  <c r="FI112"/>
  <c r="FM112" s="1"/>
  <c r="FL112"/>
  <c r="ET38"/>
  <c r="EX38" s="1"/>
  <c r="EW38"/>
  <c r="ET37"/>
  <c r="EX37" s="1"/>
  <c r="EW37"/>
  <c r="EW59"/>
  <c r="ET59"/>
  <c r="EX59" s="1"/>
  <c r="ET40"/>
  <c r="EX40" s="1"/>
  <c r="EW40"/>
  <c r="EW70"/>
  <c r="ET70"/>
  <c r="EX70" s="1"/>
  <c r="ET66"/>
  <c r="EX66" s="1"/>
  <c r="EW66"/>
  <c r="ET61"/>
  <c r="EX61" s="1"/>
  <c r="EW61"/>
  <c r="ET56"/>
  <c r="EX56" s="1"/>
  <c r="EW56"/>
  <c r="ET72"/>
  <c r="EX72" s="1"/>
  <c r="EW72"/>
  <c r="ET75"/>
  <c r="EX75" s="1"/>
  <c r="EW75"/>
  <c r="ET82"/>
  <c r="EX82" s="1"/>
  <c r="EW82"/>
  <c r="EW92"/>
  <c r="ET92"/>
  <c r="EX92" s="1"/>
  <c r="ET91"/>
  <c r="EX91" s="1"/>
  <c r="EW91"/>
  <c r="ET89"/>
  <c r="EX89" s="1"/>
  <c r="EW89"/>
  <c r="ET94"/>
  <c r="EX94" s="1"/>
  <c r="EW94"/>
  <c r="EW102"/>
  <c r="ET102"/>
  <c r="EX102" s="1"/>
  <c r="EW114"/>
  <c r="ET114"/>
  <c r="EX114" s="1"/>
  <c r="ET108"/>
  <c r="EX108" s="1"/>
  <c r="EW108"/>
  <c r="ET113"/>
  <c r="EX113" s="1"/>
  <c r="EW113"/>
  <c r="EE43"/>
  <c r="EI43" s="1"/>
  <c r="EH43"/>
  <c r="EH84"/>
  <c r="EE84"/>
  <c r="EI84" s="1"/>
  <c r="EE50"/>
  <c r="EI50" s="1"/>
  <c r="EH50"/>
  <c r="EE45"/>
  <c r="EI45" s="1"/>
  <c r="EH45"/>
  <c r="EE51"/>
  <c r="EI51" s="1"/>
  <c r="EH51"/>
  <c r="EE67"/>
  <c r="EI67" s="1"/>
  <c r="EH67"/>
  <c r="EE54"/>
  <c r="EI54" s="1"/>
  <c r="EH54"/>
  <c r="EE53"/>
  <c r="EI53" s="1"/>
  <c r="EH53"/>
  <c r="EE69"/>
  <c r="EI69" s="1"/>
  <c r="EH69"/>
  <c r="EE72"/>
  <c r="EI72" s="1"/>
  <c r="EH72"/>
  <c r="EH87"/>
  <c r="EE87"/>
  <c r="EI87" s="1"/>
  <c r="EE82"/>
  <c r="EI82" s="1"/>
  <c r="EH82"/>
  <c r="EE86"/>
  <c r="EI86" s="1"/>
  <c r="EH86"/>
  <c r="EH96"/>
  <c r="EE96"/>
  <c r="EI96" s="1"/>
  <c r="EE95"/>
  <c r="EI95" s="1"/>
  <c r="EH95"/>
  <c r="EE97"/>
  <c r="EI97" s="1"/>
  <c r="EH97"/>
  <c r="EE104"/>
  <c r="EI104" s="1"/>
  <c r="EH104"/>
  <c r="EE108"/>
  <c r="EI108" s="1"/>
  <c r="EH108"/>
  <c r="EE114"/>
  <c r="EI114" s="1"/>
  <c r="EH114"/>
  <c r="DP40"/>
  <c r="DT40" s="1"/>
  <c r="DS40"/>
  <c r="DP43"/>
  <c r="DT43" s="1"/>
  <c r="DS43"/>
  <c r="DP34"/>
  <c r="DT34" s="1"/>
  <c r="DS34"/>
  <c r="DP50"/>
  <c r="DT50" s="1"/>
  <c r="DS50"/>
  <c r="DP60"/>
  <c r="DT60" s="1"/>
  <c r="DS60"/>
  <c r="DP55"/>
  <c r="DT55" s="1"/>
  <c r="DS55"/>
  <c r="DS71"/>
  <c r="DP71"/>
  <c r="DT71" s="1"/>
  <c r="DP58"/>
  <c r="DT58" s="1"/>
  <c r="DS58"/>
  <c r="DS90"/>
  <c r="DP90"/>
  <c r="DT90" s="1"/>
  <c r="DS85"/>
  <c r="DP85"/>
  <c r="DT85" s="1"/>
  <c r="DP76"/>
  <c r="DT76" s="1"/>
  <c r="DS76"/>
  <c r="DP83"/>
  <c r="DT83" s="1"/>
  <c r="DS83"/>
  <c r="DP87"/>
  <c r="DT87" s="1"/>
  <c r="DS87"/>
  <c r="DS95"/>
  <c r="DP95"/>
  <c r="DT95" s="1"/>
  <c r="DS100"/>
  <c r="DP100"/>
  <c r="DT100" s="1"/>
  <c r="DP99"/>
  <c r="DT99" s="1"/>
  <c r="DS99"/>
  <c r="DP105"/>
  <c r="DT105" s="1"/>
  <c r="DS105"/>
  <c r="DP109"/>
  <c r="DT109" s="1"/>
  <c r="DS109"/>
  <c r="DP113"/>
  <c r="DT113" s="1"/>
  <c r="DS113"/>
  <c r="DA45"/>
  <c r="DE45" s="1"/>
  <c r="DD45"/>
  <c r="DA36"/>
  <c r="DE36" s="1"/>
  <c r="DD36"/>
  <c r="DD58"/>
  <c r="DA58"/>
  <c r="DE58" s="1"/>
  <c r="DA43"/>
  <c r="DE43" s="1"/>
  <c r="DD43"/>
  <c r="DA61"/>
  <c r="DE61" s="1"/>
  <c r="DD61"/>
  <c r="DA64"/>
  <c r="DE64" s="1"/>
  <c r="DD64"/>
  <c r="DA51"/>
  <c r="DE51" s="1"/>
  <c r="DD51"/>
  <c r="DA67"/>
  <c r="DE67" s="1"/>
  <c r="DD67"/>
  <c r="DD82"/>
  <c r="DA82"/>
  <c r="DE82" s="1"/>
  <c r="DA78"/>
  <c r="DE78" s="1"/>
  <c r="DD78"/>
  <c r="DA84"/>
  <c r="DE84" s="1"/>
  <c r="DD84"/>
  <c r="DA79"/>
  <c r="DE79" s="1"/>
  <c r="DD79"/>
  <c r="DA86"/>
  <c r="DE86" s="1"/>
  <c r="DD86"/>
  <c r="DA89"/>
  <c r="DE89" s="1"/>
  <c r="DD89"/>
  <c r="DA97"/>
  <c r="DE97" s="1"/>
  <c r="DD97"/>
  <c r="DA104"/>
  <c r="DE104" s="1"/>
  <c r="DD104"/>
  <c r="DA102"/>
  <c r="DE102" s="1"/>
  <c r="DD102"/>
  <c r="DD113"/>
  <c r="DA113"/>
  <c r="DE113" s="1"/>
  <c r="DA114"/>
  <c r="DE114" s="1"/>
  <c r="DD114"/>
  <c r="CL46"/>
  <c r="CP46" s="1"/>
  <c r="CO46"/>
  <c r="CL37"/>
  <c r="CP37" s="1"/>
  <c r="CO37"/>
  <c r="CO51"/>
  <c r="CL51"/>
  <c r="CP51" s="1"/>
  <c r="CL48"/>
  <c r="CP48" s="1"/>
  <c r="CO48"/>
  <c r="CL54"/>
  <c r="CP54" s="1"/>
  <c r="CO54"/>
  <c r="CO69"/>
  <c r="CL69"/>
  <c r="CP69" s="1"/>
  <c r="CL65"/>
  <c r="CP65" s="1"/>
  <c r="CO65"/>
  <c r="CL56"/>
  <c r="CP56" s="1"/>
  <c r="CO56"/>
  <c r="CO77"/>
  <c r="CL77"/>
  <c r="CP77" s="1"/>
  <c r="CL71"/>
  <c r="CP71" s="1"/>
  <c r="CO71"/>
  <c r="CO86"/>
  <c r="CL86"/>
  <c r="CP86" s="1"/>
  <c r="CO88"/>
  <c r="CL88"/>
  <c r="CP88" s="1"/>
  <c r="CL87"/>
  <c r="CP87" s="1"/>
  <c r="CO87"/>
  <c r="CL89"/>
  <c r="CP89" s="1"/>
  <c r="CO89"/>
  <c r="CL99"/>
  <c r="CP99" s="1"/>
  <c r="CO99"/>
  <c r="CO112"/>
  <c r="CL112"/>
  <c r="CP112" s="1"/>
  <c r="CL104"/>
  <c r="CP104" s="1"/>
  <c r="CO104"/>
  <c r="CO110"/>
  <c r="CL110"/>
  <c r="CP110" s="1"/>
  <c r="CL113"/>
  <c r="CP113" s="1"/>
  <c r="CO113"/>
  <c r="BW43"/>
  <c r="CA43" s="1"/>
  <c r="BZ43"/>
  <c r="BW46"/>
  <c r="CA46" s="1"/>
  <c r="BZ46"/>
  <c r="BW37"/>
  <c r="CA37" s="1"/>
  <c r="BZ37"/>
  <c r="BW51"/>
  <c r="CA51" s="1"/>
  <c r="BZ51"/>
  <c r="BW67"/>
  <c r="CA67" s="1"/>
  <c r="BZ67"/>
  <c r="BW66"/>
  <c r="CA66" s="1"/>
  <c r="BZ66"/>
  <c r="BW65"/>
  <c r="CA65" s="1"/>
  <c r="BZ65"/>
  <c r="BW69"/>
  <c r="CA69" s="1"/>
  <c r="BZ69"/>
  <c r="BW72"/>
  <c r="CA72" s="1"/>
  <c r="BZ72"/>
  <c r="BW75"/>
  <c r="CA75" s="1"/>
  <c r="BZ75"/>
  <c r="BW83"/>
  <c r="CA83" s="1"/>
  <c r="BZ83"/>
  <c r="BW81"/>
  <c r="CA81" s="1"/>
  <c r="BZ81"/>
  <c r="BW91"/>
  <c r="CA91" s="1"/>
  <c r="BZ91"/>
  <c r="BW100"/>
  <c r="CA100" s="1"/>
  <c r="BZ100"/>
  <c r="BW98"/>
  <c r="CA98" s="1"/>
  <c r="BZ98"/>
  <c r="BW102"/>
  <c r="CA102" s="1"/>
  <c r="BZ102"/>
  <c r="BW108"/>
  <c r="CA108" s="1"/>
  <c r="BZ108"/>
  <c r="BW112"/>
  <c r="CA112" s="1"/>
  <c r="BZ112"/>
  <c r="BH36"/>
  <c r="BL36" s="1"/>
  <c r="BK36"/>
  <c r="BK51"/>
  <c r="BH51"/>
  <c r="BL51" s="1"/>
  <c r="BK85"/>
  <c r="BH85"/>
  <c r="BL85" s="1"/>
  <c r="BH38"/>
  <c r="BL38" s="1"/>
  <c r="BK38"/>
  <c r="BK57"/>
  <c r="BH57"/>
  <c r="BL57" s="1"/>
  <c r="BH60"/>
  <c r="BL60" s="1"/>
  <c r="BK60"/>
  <c r="BH55"/>
  <c r="BL55" s="1"/>
  <c r="BK55"/>
  <c r="BH54"/>
  <c r="BL54" s="1"/>
  <c r="BK54"/>
  <c r="BK72"/>
  <c r="BH72"/>
  <c r="BL72" s="1"/>
  <c r="BH87"/>
  <c r="BL87" s="1"/>
  <c r="BK87"/>
  <c r="BH76"/>
  <c r="BL76" s="1"/>
  <c r="BK76"/>
  <c r="BK88"/>
  <c r="BH88"/>
  <c r="BL88" s="1"/>
  <c r="BH86"/>
  <c r="BL86" s="1"/>
  <c r="BK86"/>
  <c r="BK97"/>
  <c r="BH97"/>
  <c r="BL97" s="1"/>
  <c r="BK95"/>
  <c r="BH95"/>
  <c r="BL95" s="1"/>
  <c r="BH98"/>
  <c r="BL98" s="1"/>
  <c r="BK98"/>
  <c r="BH102"/>
  <c r="BL102" s="1"/>
  <c r="BK102"/>
  <c r="BH110"/>
  <c r="BL110" s="1"/>
  <c r="BK110"/>
  <c r="BH114"/>
  <c r="BL114" s="1"/>
  <c r="BK114"/>
  <c r="AS41"/>
  <c r="AW41" s="1"/>
  <c r="AV41"/>
  <c r="AV66"/>
  <c r="AS66"/>
  <c r="AW66" s="1"/>
  <c r="AS44"/>
  <c r="AW44" s="1"/>
  <c r="AV44"/>
  <c r="AS43"/>
  <c r="AW43" s="1"/>
  <c r="AV43"/>
  <c r="AV62"/>
  <c r="AS62"/>
  <c r="AW62" s="1"/>
  <c r="AS65"/>
  <c r="AW65" s="1"/>
  <c r="AV65"/>
  <c r="AS60"/>
  <c r="AW60" s="1"/>
  <c r="AV60"/>
  <c r="AS55"/>
  <c r="AW55" s="1"/>
  <c r="AV55"/>
  <c r="AV76"/>
  <c r="AS76"/>
  <c r="AW76" s="1"/>
  <c r="AV89"/>
  <c r="AS89"/>
  <c r="AW89" s="1"/>
  <c r="AS81"/>
  <c r="AW81" s="1"/>
  <c r="AV81"/>
  <c r="AS84"/>
  <c r="AW84" s="1"/>
  <c r="AV84"/>
  <c r="AS86"/>
  <c r="AW86" s="1"/>
  <c r="AV86"/>
  <c r="AS93"/>
  <c r="AW93" s="1"/>
  <c r="AV93"/>
  <c r="AV98"/>
  <c r="AS98"/>
  <c r="AW98" s="1"/>
  <c r="AS100"/>
  <c r="AW100" s="1"/>
  <c r="AV100"/>
  <c r="AS107"/>
  <c r="AW107" s="1"/>
  <c r="AV107"/>
  <c r="AV113"/>
  <c r="AS113"/>
  <c r="AW113" s="1"/>
  <c r="AV115"/>
  <c r="AS115"/>
  <c r="AW115" s="1"/>
  <c r="AD42"/>
  <c r="AH42" s="1"/>
  <c r="AG42"/>
  <c r="AD41"/>
  <c r="AH41" s="1"/>
  <c r="AG41"/>
  <c r="AG63"/>
  <c r="AD63"/>
  <c r="AH63" s="1"/>
  <c r="AD48"/>
  <c r="AH48" s="1"/>
  <c r="AG48"/>
  <c r="AD58"/>
  <c r="AH58" s="1"/>
  <c r="AG58"/>
  <c r="AD53"/>
  <c r="AH53" s="1"/>
  <c r="AG53"/>
  <c r="AD69"/>
  <c r="AH69" s="1"/>
  <c r="AG69"/>
  <c r="AD56"/>
  <c r="AH56" s="1"/>
  <c r="AG56"/>
  <c r="AD79"/>
  <c r="AH79" s="1"/>
  <c r="AG79"/>
  <c r="AD75"/>
  <c r="AH75" s="1"/>
  <c r="AG75"/>
  <c r="AD82"/>
  <c r="AH82" s="1"/>
  <c r="AG82"/>
  <c r="AD80"/>
  <c r="AH80" s="1"/>
  <c r="AG80"/>
  <c r="AD91"/>
  <c r="AH91" s="1"/>
  <c r="AG91"/>
  <c r="AG97"/>
  <c r="AD97"/>
  <c r="AH97" s="1"/>
  <c r="AD98"/>
  <c r="AH98" s="1"/>
  <c r="AG98"/>
  <c r="AG108"/>
  <c r="AD108"/>
  <c r="AH108" s="1"/>
  <c r="AG106"/>
  <c r="AD106"/>
  <c r="AH106" s="1"/>
  <c r="AG110"/>
  <c r="AD110"/>
  <c r="AH110" s="1"/>
  <c r="AD115"/>
  <c r="AH115" s="1"/>
  <c r="AG115"/>
  <c r="O47"/>
  <c r="S47" s="1"/>
  <c r="R47"/>
  <c r="O38"/>
  <c r="S38" s="1"/>
  <c r="R38"/>
  <c r="R52"/>
  <c r="O52"/>
  <c r="S52" s="1"/>
  <c r="O49"/>
  <c r="S49" s="1"/>
  <c r="R49"/>
  <c r="O55"/>
  <c r="S55" s="1"/>
  <c r="R55"/>
  <c r="R71"/>
  <c r="O71"/>
  <c r="S71" s="1"/>
  <c r="O58"/>
  <c r="S58" s="1"/>
  <c r="R58"/>
  <c r="O57"/>
  <c r="S57" s="1"/>
  <c r="R57"/>
  <c r="O73"/>
  <c r="S73" s="1"/>
  <c r="R73"/>
  <c r="R84"/>
  <c r="O84"/>
  <c r="S84" s="1"/>
  <c r="O83"/>
  <c r="S83" s="1"/>
  <c r="R83"/>
  <c r="O81"/>
  <c r="S81" s="1"/>
  <c r="R81"/>
  <c r="O88"/>
  <c r="S88" s="1"/>
  <c r="R88"/>
  <c r="O90"/>
  <c r="S90" s="1"/>
  <c r="R90"/>
  <c r="O95"/>
  <c r="S95" s="1"/>
  <c r="R95"/>
  <c r="R101"/>
  <c r="O101"/>
  <c r="S101" s="1"/>
  <c r="R107"/>
  <c r="O107"/>
  <c r="S107" s="1"/>
  <c r="O109"/>
  <c r="S109" s="1"/>
  <c r="R109"/>
  <c r="O114"/>
  <c r="S114" s="1"/>
  <c r="R114"/>
  <c r="EX63"/>
  <c r="BK33"/>
  <c r="R20"/>
  <c r="FL18"/>
  <c r="GB29"/>
  <c r="FM18"/>
  <c r="EQ116"/>
  <c r="EE32"/>
  <c r="EI32" s="1"/>
  <c r="DP21"/>
  <c r="DT21" s="1"/>
  <c r="CI116"/>
  <c r="CP31"/>
  <c r="BW32"/>
  <c r="CA32" s="1"/>
  <c r="BZ24"/>
  <c r="DS17"/>
  <c r="DD46"/>
  <c r="DP33"/>
  <c r="DT33" s="1"/>
  <c r="BK29"/>
  <c r="CO27"/>
  <c r="AV26"/>
  <c r="AV18"/>
  <c r="EU116"/>
  <c r="EV15"/>
  <c r="EV116" s="1"/>
  <c r="CK116"/>
  <c r="BG116"/>
  <c r="AQ116"/>
  <c r="AE116"/>
  <c r="AF15"/>
  <c r="AF116" s="1"/>
  <c r="AD92"/>
  <c r="AH92" s="1"/>
  <c r="EW31"/>
  <c r="BZ28"/>
  <c r="P116"/>
  <c r="DP15"/>
  <c r="FI16"/>
  <c r="FM16" s="1"/>
  <c r="EW51"/>
  <c r="ET51"/>
  <c r="EX51" s="1"/>
  <c r="AG35"/>
  <c r="AD35"/>
  <c r="AH35" s="1"/>
  <c r="BW29"/>
  <c r="CA29" s="1"/>
  <c r="BZ29"/>
  <c r="AD24"/>
  <c r="AH24" s="1"/>
  <c r="AG24"/>
  <c r="FX18"/>
  <c r="GB18" s="1"/>
  <c r="GA18"/>
  <c r="BZ40"/>
  <c r="BW40"/>
  <c r="CA40" s="1"/>
  <c r="AD29"/>
  <c r="AH29" s="1"/>
  <c r="AG29"/>
  <c r="FX23"/>
  <c r="GB23" s="1"/>
  <c r="GA23"/>
  <c r="BW18"/>
  <c r="CA18" s="1"/>
  <c r="BZ18"/>
  <c r="CO43"/>
  <c r="CL43"/>
  <c r="CP43" s="1"/>
  <c r="BW31"/>
  <c r="CA31" s="1"/>
  <c r="BZ31"/>
  <c r="FX24"/>
  <c r="GB24" s="1"/>
  <c r="GA24"/>
  <c r="GA50"/>
  <c r="FX50"/>
  <c r="GB50" s="1"/>
  <c r="FX62"/>
  <c r="GB62" s="1"/>
  <c r="GA62"/>
  <c r="FX82"/>
  <c r="GB82" s="1"/>
  <c r="GA82"/>
  <c r="FX109"/>
  <c r="GB109" s="1"/>
  <c r="GA109"/>
  <c r="FI48"/>
  <c r="FM48" s="1"/>
  <c r="FL48"/>
  <c r="FI51"/>
  <c r="FM51" s="1"/>
  <c r="FL51"/>
  <c r="FL91"/>
  <c r="FI91"/>
  <c r="FM91" s="1"/>
  <c r="FI103"/>
  <c r="FM103" s="1"/>
  <c r="FL103"/>
  <c r="ET50"/>
  <c r="EX50" s="1"/>
  <c r="EW50"/>
  <c r="ET57"/>
  <c r="EX57" s="1"/>
  <c r="EW57"/>
  <c r="ET78"/>
  <c r="EX78" s="1"/>
  <c r="EW78"/>
  <c r="EW105"/>
  <c r="ET105"/>
  <c r="EX105" s="1"/>
  <c r="EE46"/>
  <c r="EI46" s="1"/>
  <c r="EH46"/>
  <c r="EE66"/>
  <c r="EI66" s="1"/>
  <c r="EH66"/>
  <c r="EE85"/>
  <c r="EI85" s="1"/>
  <c r="EH85"/>
  <c r="EE110"/>
  <c r="EI110" s="1"/>
  <c r="EH110"/>
  <c r="DP56"/>
  <c r="DT56" s="1"/>
  <c r="DS56"/>
  <c r="DP77"/>
  <c r="DT77" s="1"/>
  <c r="DS77"/>
  <c r="DP114"/>
  <c r="DT114" s="1"/>
  <c r="DS114"/>
  <c r="DA77"/>
  <c r="DE77" s="1"/>
  <c r="DD77"/>
  <c r="CL85"/>
  <c r="CP85" s="1"/>
  <c r="CO85"/>
  <c r="AS40"/>
  <c r="AW40" s="1"/>
  <c r="AV40"/>
  <c r="AV54"/>
  <c r="AS54"/>
  <c r="AW54" s="1"/>
  <c r="AV70"/>
  <c r="AS70"/>
  <c r="AW70" s="1"/>
  <c r="AS88"/>
  <c r="AW88" s="1"/>
  <c r="AV88"/>
  <c r="AV96"/>
  <c r="AS96"/>
  <c r="AW96" s="1"/>
  <c r="AS103"/>
  <c r="AW103" s="1"/>
  <c r="AV103"/>
  <c r="AD38"/>
  <c r="AH38" s="1"/>
  <c r="AG38"/>
  <c r="AD44"/>
  <c r="AH44" s="1"/>
  <c r="AG44"/>
  <c r="AD65"/>
  <c r="AH65" s="1"/>
  <c r="AG65"/>
  <c r="AD71"/>
  <c r="AH71" s="1"/>
  <c r="AG71"/>
  <c r="AD94"/>
  <c r="AH94" s="1"/>
  <c r="AG94"/>
  <c r="AG112"/>
  <c r="AD112"/>
  <c r="AH112" s="1"/>
  <c r="O70"/>
  <c r="S70" s="1"/>
  <c r="R70"/>
  <c r="O51"/>
  <c r="S51" s="1"/>
  <c r="R51"/>
  <c r="O53"/>
  <c r="S53" s="1"/>
  <c r="R53"/>
  <c r="R87"/>
  <c r="O87"/>
  <c r="S87" s="1"/>
  <c r="O99"/>
  <c r="S99" s="1"/>
  <c r="R99"/>
  <c r="R113"/>
  <c r="O113"/>
  <c r="S113" s="1"/>
  <c r="EW27"/>
  <c r="EP116"/>
  <c r="EW15"/>
  <c r="ET15"/>
  <c r="AT116"/>
  <c r="AU15"/>
  <c r="AU116" s="1"/>
  <c r="EH28"/>
  <c r="ES116"/>
  <c r="BH15"/>
  <c r="BK49"/>
  <c r="BH49"/>
  <c r="BL49" s="1"/>
  <c r="EH40"/>
  <c r="EE40"/>
  <c r="EI40" s="1"/>
  <c r="ET32"/>
  <c r="EX32" s="1"/>
  <c r="EW32"/>
  <c r="BH30"/>
  <c r="BL30" s="1"/>
  <c r="BK30"/>
  <c r="DA27"/>
  <c r="DE27" s="1"/>
  <c r="DD27"/>
  <c r="ET24"/>
  <c r="EX24" s="1"/>
  <c r="EW24"/>
  <c r="DA23"/>
  <c r="DE23" s="1"/>
  <c r="DD23"/>
  <c r="ET20"/>
  <c r="EX20" s="1"/>
  <c r="EW20"/>
  <c r="DA19"/>
  <c r="DE19" s="1"/>
  <c r="DD19"/>
  <c r="BH18"/>
  <c r="BL18" s="1"/>
  <c r="BK18"/>
  <c r="ET16"/>
  <c r="EX16" s="1"/>
  <c r="EW16"/>
  <c r="FE116"/>
  <c r="FI15"/>
  <c r="FL15"/>
  <c r="EW43"/>
  <c r="ET43"/>
  <c r="EX43" s="1"/>
  <c r="EW33"/>
  <c r="ET33"/>
  <c r="EX33" s="1"/>
  <c r="BH31"/>
  <c r="BL31" s="1"/>
  <c r="BK31"/>
  <c r="BH27"/>
  <c r="BL27" s="1"/>
  <c r="BK27"/>
  <c r="BH23"/>
  <c r="BL23" s="1"/>
  <c r="BK23"/>
  <c r="BH19"/>
  <c r="BL19" s="1"/>
  <c r="BK19"/>
  <c r="AG59"/>
  <c r="AD59"/>
  <c r="AH59" s="1"/>
  <c r="BK45"/>
  <c r="BH45"/>
  <c r="BL45" s="1"/>
  <c r="DA33"/>
  <c r="DE33" s="1"/>
  <c r="DD33"/>
  <c r="ET30"/>
  <c r="EX30" s="1"/>
  <c r="EW30"/>
  <c r="BH28"/>
  <c r="BL28" s="1"/>
  <c r="BK28"/>
  <c r="DA25"/>
  <c r="DE25" s="1"/>
  <c r="DD25"/>
  <c r="GE25" s="1"/>
  <c r="DA21"/>
  <c r="DE21" s="1"/>
  <c r="DD21"/>
  <c r="DA17"/>
  <c r="DE17" s="1"/>
  <c r="DD17"/>
  <c r="FX40"/>
  <c r="GB40" s="1"/>
  <c r="GA40"/>
  <c r="FX43"/>
  <c r="GB43" s="1"/>
  <c r="GA43"/>
  <c r="FX64"/>
  <c r="GB64" s="1"/>
  <c r="GA64"/>
  <c r="FX54"/>
  <c r="GB54" s="1"/>
  <c r="GA54"/>
  <c r="FX78"/>
  <c r="GB78" s="1"/>
  <c r="GA78"/>
  <c r="GA88"/>
  <c r="FX88"/>
  <c r="GB88" s="1"/>
  <c r="GA101"/>
  <c r="FX101"/>
  <c r="GB101" s="1"/>
  <c r="GA110"/>
  <c r="FX110"/>
  <c r="GB110" s="1"/>
  <c r="FI33"/>
  <c r="FM33" s="1"/>
  <c r="FL33"/>
  <c r="FI35"/>
  <c r="FM35" s="1"/>
  <c r="FL35"/>
  <c r="FI57"/>
  <c r="FM57" s="1"/>
  <c r="FL57"/>
  <c r="FI59"/>
  <c r="FM59" s="1"/>
  <c r="FL59"/>
  <c r="FL87"/>
  <c r="FI87"/>
  <c r="FM87" s="1"/>
  <c r="FI90"/>
  <c r="FM90" s="1"/>
  <c r="FL90"/>
  <c r="FI97"/>
  <c r="FM97" s="1"/>
  <c r="FL97"/>
  <c r="FL109"/>
  <c r="FI109"/>
  <c r="FM109" s="1"/>
  <c r="ET42"/>
  <c r="EX42" s="1"/>
  <c r="EW42"/>
  <c r="ET44"/>
  <c r="EX44" s="1"/>
  <c r="EW44"/>
  <c r="EW86"/>
  <c r="ET86"/>
  <c r="EX86" s="1"/>
  <c r="ET60"/>
  <c r="EX60" s="1"/>
  <c r="EW60"/>
  <c r="EW79"/>
  <c r="ET79"/>
  <c r="EX79" s="1"/>
  <c r="EW100"/>
  <c r="ET100"/>
  <c r="EX100" s="1"/>
  <c r="ET101"/>
  <c r="EX101" s="1"/>
  <c r="EW101"/>
  <c r="ET115"/>
  <c r="EX115" s="1"/>
  <c r="EW115"/>
  <c r="EE38"/>
  <c r="EI38" s="1"/>
  <c r="EH38"/>
  <c r="EE55"/>
  <c r="EI55" s="1"/>
  <c r="EH55"/>
  <c r="EE57"/>
  <c r="EI57" s="1"/>
  <c r="EH57"/>
  <c r="EE76"/>
  <c r="EI76" s="1"/>
  <c r="EH76"/>
  <c r="EH89"/>
  <c r="EE89"/>
  <c r="EI89" s="1"/>
  <c r="EE100"/>
  <c r="EI100" s="1"/>
  <c r="EH100"/>
  <c r="EE111"/>
  <c r="EI111" s="1"/>
  <c r="EH111"/>
  <c r="DP44"/>
  <c r="DT44" s="1"/>
  <c r="DS44"/>
  <c r="DP47"/>
  <c r="DT47" s="1"/>
  <c r="DS47"/>
  <c r="DS51"/>
  <c r="DP51"/>
  <c r="DT51" s="1"/>
  <c r="DP64"/>
  <c r="DT64" s="1"/>
  <c r="DS64"/>
  <c r="DP59"/>
  <c r="DT59" s="1"/>
  <c r="DS59"/>
  <c r="DS75"/>
  <c r="DP75"/>
  <c r="DT75" s="1"/>
  <c r="DP62"/>
  <c r="DT62" s="1"/>
  <c r="DS62"/>
  <c r="DS88"/>
  <c r="DP88"/>
  <c r="DT88" s="1"/>
  <c r="DS81"/>
  <c r="DP81"/>
  <c r="DT81" s="1"/>
  <c r="DS86"/>
  <c r="DP86"/>
  <c r="DT86" s="1"/>
  <c r="DP89"/>
  <c r="DT89" s="1"/>
  <c r="DS89"/>
  <c r="DS97"/>
  <c r="DP97"/>
  <c r="DT97" s="1"/>
  <c r="DP98"/>
  <c r="DT98" s="1"/>
  <c r="DS98"/>
  <c r="DP103"/>
  <c r="DT103" s="1"/>
  <c r="DS103"/>
  <c r="DS108"/>
  <c r="DP108"/>
  <c r="DT108" s="1"/>
  <c r="DS112"/>
  <c r="DP112"/>
  <c r="DT112" s="1"/>
  <c r="DP115"/>
  <c r="DT115" s="1"/>
  <c r="DS115"/>
  <c r="DA49"/>
  <c r="DE49" s="1"/>
  <c r="DD49"/>
  <c r="DA40"/>
  <c r="DE40" s="1"/>
  <c r="DD40"/>
  <c r="GE40" s="1"/>
  <c r="DD66"/>
  <c r="DA66"/>
  <c r="DE66" s="1"/>
  <c r="DA47"/>
  <c r="DE47" s="1"/>
  <c r="DD47"/>
  <c r="DA65"/>
  <c r="DE65" s="1"/>
  <c r="DD65"/>
  <c r="DA68"/>
  <c r="DE68" s="1"/>
  <c r="DD68"/>
  <c r="DA55"/>
  <c r="DE55" s="1"/>
  <c r="DD55"/>
  <c r="DD73"/>
  <c r="DA73"/>
  <c r="DE73" s="1"/>
  <c r="DA70"/>
  <c r="DE70" s="1"/>
  <c r="DD70"/>
  <c r="DA81"/>
  <c r="DE81" s="1"/>
  <c r="DD81"/>
  <c r="DD87"/>
  <c r="DA87"/>
  <c r="DE87" s="1"/>
  <c r="DA83"/>
  <c r="DE83" s="1"/>
  <c r="DD83"/>
  <c r="DA90"/>
  <c r="DE90" s="1"/>
  <c r="DD90"/>
  <c r="DA93"/>
  <c r="DE93" s="1"/>
  <c r="DD93"/>
  <c r="DD101"/>
  <c r="DA101"/>
  <c r="DE101" s="1"/>
  <c r="DD107"/>
  <c r="DA107"/>
  <c r="DE107" s="1"/>
  <c r="DA106"/>
  <c r="DE106" s="1"/>
  <c r="DD106"/>
  <c r="DA110"/>
  <c r="DE110" s="1"/>
  <c r="DD110"/>
  <c r="CL34"/>
  <c r="CP34" s="1"/>
  <c r="CO34"/>
  <c r="CL50"/>
  <c r="CP50" s="1"/>
  <c r="CO50"/>
  <c r="CL41"/>
  <c r="CP41" s="1"/>
  <c r="CO41"/>
  <c r="CL36"/>
  <c r="CP36" s="1"/>
  <c r="CO36"/>
  <c r="CO55"/>
  <c r="CL55"/>
  <c r="CP55" s="1"/>
  <c r="CL58"/>
  <c r="CP58" s="1"/>
  <c r="CO58"/>
  <c r="CL53"/>
  <c r="CP53" s="1"/>
  <c r="CO53"/>
  <c r="CO70"/>
  <c r="CL70"/>
  <c r="CP70" s="1"/>
  <c r="CL60"/>
  <c r="CP60" s="1"/>
  <c r="CO60"/>
  <c r="CL75"/>
  <c r="CP75" s="1"/>
  <c r="CO75"/>
  <c r="CO92"/>
  <c r="CL92"/>
  <c r="CP92" s="1"/>
  <c r="CL80"/>
  <c r="CP80" s="1"/>
  <c r="CO80"/>
  <c r="CL91"/>
  <c r="CP91" s="1"/>
  <c r="CO91"/>
  <c r="CL93"/>
  <c r="CP93" s="1"/>
  <c r="CO93"/>
  <c r="CO100"/>
  <c r="CL100"/>
  <c r="CP100" s="1"/>
  <c r="CL101"/>
  <c r="CP101" s="1"/>
  <c r="CO101"/>
  <c r="CL103"/>
  <c r="CP103" s="1"/>
  <c r="CO103"/>
  <c r="CL109"/>
  <c r="CP109" s="1"/>
  <c r="CO109"/>
  <c r="CL115"/>
  <c r="CP115" s="1"/>
  <c r="CO115"/>
  <c r="BW47"/>
  <c r="CA47" s="1"/>
  <c r="BZ47"/>
  <c r="BW50"/>
  <c r="CA50" s="1"/>
  <c r="BZ50"/>
  <c r="BW41"/>
  <c r="CA41" s="1"/>
  <c r="BZ41"/>
  <c r="BW55"/>
  <c r="CA55" s="1"/>
  <c r="BZ55"/>
  <c r="BW54"/>
  <c r="CA54" s="1"/>
  <c r="BZ54"/>
  <c r="BW53"/>
  <c r="CA53" s="1"/>
  <c r="BZ53"/>
  <c r="BZ70"/>
  <c r="BW70"/>
  <c r="CA70" s="1"/>
  <c r="BW73"/>
  <c r="CA73" s="1"/>
  <c r="BZ73"/>
  <c r="BW76"/>
  <c r="CA76" s="1"/>
  <c r="BZ76"/>
  <c r="BZ84"/>
  <c r="BW84"/>
  <c r="CA84" s="1"/>
  <c r="BZ87"/>
  <c r="BW87"/>
  <c r="CA87" s="1"/>
  <c r="BW85"/>
  <c r="CA85" s="1"/>
  <c r="BZ85"/>
  <c r="BZ96"/>
  <c r="BW96"/>
  <c r="CA96" s="1"/>
  <c r="BW95"/>
  <c r="CA95" s="1"/>
  <c r="BZ95"/>
  <c r="BW99"/>
  <c r="CA99" s="1"/>
  <c r="BZ99"/>
  <c r="BZ105"/>
  <c r="BW105"/>
  <c r="CA105" s="1"/>
  <c r="BW107"/>
  <c r="CA107" s="1"/>
  <c r="BZ107"/>
  <c r="BW114"/>
  <c r="CA114" s="1"/>
  <c r="BZ114"/>
  <c r="BH40"/>
  <c r="BL40" s="1"/>
  <c r="BK40"/>
  <c r="BK53"/>
  <c r="BH53"/>
  <c r="BL53" s="1"/>
  <c r="BH39"/>
  <c r="BL39" s="1"/>
  <c r="BK39"/>
  <c r="BH42"/>
  <c r="BL42" s="1"/>
  <c r="BK42"/>
  <c r="BK65"/>
  <c r="BH65"/>
  <c r="BL65" s="1"/>
  <c r="BH64"/>
  <c r="BL64" s="1"/>
  <c r="BK64"/>
  <c r="BH59"/>
  <c r="BL59" s="1"/>
  <c r="BK59"/>
  <c r="BH58"/>
  <c r="BL58" s="1"/>
  <c r="BK58"/>
  <c r="BH70"/>
  <c r="BL70" s="1"/>
  <c r="BK70"/>
  <c r="BH73"/>
  <c r="BL73" s="1"/>
  <c r="BK73"/>
  <c r="BK79"/>
  <c r="BH79"/>
  <c r="BL79" s="1"/>
  <c r="BK94"/>
  <c r="BH94"/>
  <c r="BL94" s="1"/>
  <c r="BK90"/>
  <c r="BH90"/>
  <c r="BL90" s="1"/>
  <c r="BH92"/>
  <c r="BL92" s="1"/>
  <c r="BK92"/>
  <c r="BH96"/>
  <c r="BL96" s="1"/>
  <c r="BK96"/>
  <c r="BH99"/>
  <c r="BL99" s="1"/>
  <c r="BK99"/>
  <c r="BH106"/>
  <c r="BL106" s="1"/>
  <c r="BK106"/>
  <c r="BH109"/>
  <c r="BL109" s="1"/>
  <c r="BK109"/>
  <c r="BH113"/>
  <c r="BL113" s="1"/>
  <c r="BK113"/>
  <c r="AS45"/>
  <c r="AW45" s="1"/>
  <c r="AV45"/>
  <c r="AV72"/>
  <c r="AS72"/>
  <c r="AW72" s="1"/>
  <c r="AS48"/>
  <c r="AW48" s="1"/>
  <c r="AV48"/>
  <c r="AS47"/>
  <c r="AW47" s="1"/>
  <c r="AV47"/>
  <c r="AS53"/>
  <c r="AW53" s="1"/>
  <c r="AV53"/>
  <c r="AS69"/>
  <c r="AW69" s="1"/>
  <c r="AV69"/>
  <c r="AS64"/>
  <c r="AW64" s="1"/>
  <c r="AV64"/>
  <c r="AS59"/>
  <c r="AW59" s="1"/>
  <c r="AV59"/>
  <c r="AS78"/>
  <c r="AW78" s="1"/>
  <c r="AV78"/>
  <c r="AS74"/>
  <c r="AW74" s="1"/>
  <c r="AV74"/>
  <c r="AS85"/>
  <c r="AW85" s="1"/>
  <c r="AV85"/>
  <c r="AS79"/>
  <c r="AW79" s="1"/>
  <c r="AV79"/>
  <c r="AS90"/>
  <c r="AW90" s="1"/>
  <c r="AV90"/>
  <c r="AV95"/>
  <c r="AS95"/>
  <c r="AW95" s="1"/>
  <c r="AS97"/>
  <c r="AW97" s="1"/>
  <c r="AV97"/>
  <c r="AS104"/>
  <c r="AW104" s="1"/>
  <c r="AV104"/>
  <c r="AS106"/>
  <c r="AW106" s="1"/>
  <c r="AV106"/>
  <c r="AS108"/>
  <c r="AW108" s="1"/>
  <c r="AV108"/>
  <c r="AS114"/>
  <c r="AW114" s="1"/>
  <c r="AV114"/>
  <c r="AD46"/>
  <c r="AH46" s="1"/>
  <c r="AG46"/>
  <c r="AD45"/>
  <c r="AH45" s="1"/>
  <c r="AG45"/>
  <c r="AD36"/>
  <c r="AH36" s="1"/>
  <c r="AG36"/>
  <c r="AD51"/>
  <c r="AH51" s="1"/>
  <c r="AG51"/>
  <c r="AD62"/>
  <c r="AH62" s="1"/>
  <c r="AG62"/>
  <c r="AD57"/>
  <c r="AH57" s="1"/>
  <c r="AG57"/>
  <c r="AG73"/>
  <c r="AD73"/>
  <c r="AH73" s="1"/>
  <c r="AD60"/>
  <c r="AH60" s="1"/>
  <c r="AG60"/>
  <c r="AD72"/>
  <c r="AH72" s="1"/>
  <c r="AG72"/>
  <c r="AD96"/>
  <c r="AH96" s="1"/>
  <c r="AG96"/>
  <c r="AG86"/>
  <c r="AD86"/>
  <c r="AH86" s="1"/>
  <c r="AD84"/>
  <c r="AH84" s="1"/>
  <c r="AG84"/>
  <c r="AG95"/>
  <c r="AD95"/>
  <c r="AH95" s="1"/>
  <c r="AD89"/>
  <c r="AH89" s="1"/>
  <c r="AG89"/>
  <c r="AD99"/>
  <c r="AH99" s="1"/>
  <c r="AG99"/>
  <c r="AD109"/>
  <c r="AH109" s="1"/>
  <c r="AG109"/>
  <c r="AD103"/>
  <c r="AH103" s="1"/>
  <c r="AG103"/>
  <c r="AD111"/>
  <c r="AH111" s="1"/>
  <c r="AG111"/>
  <c r="O35"/>
  <c r="S35" s="1"/>
  <c r="R35"/>
  <c r="R56"/>
  <c r="O56"/>
  <c r="S56" s="1"/>
  <c r="O42"/>
  <c r="S42" s="1"/>
  <c r="R42"/>
  <c r="GC42" s="1"/>
  <c r="O37"/>
  <c r="S37" s="1"/>
  <c r="R37"/>
  <c r="R60"/>
  <c r="O60"/>
  <c r="S60" s="1"/>
  <c r="O59"/>
  <c r="S59" s="1"/>
  <c r="R59"/>
  <c r="O74"/>
  <c r="S74" s="1"/>
  <c r="R74"/>
  <c r="O62"/>
  <c r="S62" s="1"/>
  <c r="R62"/>
  <c r="O61"/>
  <c r="S61" s="1"/>
  <c r="R61"/>
  <c r="O77"/>
  <c r="S77" s="1"/>
  <c r="R77"/>
  <c r="O75"/>
  <c r="S75" s="1"/>
  <c r="R75"/>
  <c r="GC75" s="1"/>
  <c r="O82"/>
  <c r="S82" s="1"/>
  <c r="R82"/>
  <c r="O85"/>
  <c r="S85" s="1"/>
  <c r="R85"/>
  <c r="O92"/>
  <c r="S92" s="1"/>
  <c r="GD92" s="1"/>
  <c r="R92"/>
  <c r="O94"/>
  <c r="S94" s="1"/>
  <c r="R94"/>
  <c r="R100"/>
  <c r="O100"/>
  <c r="S100" s="1"/>
  <c r="O102"/>
  <c r="S102" s="1"/>
  <c r="R102"/>
  <c r="O104"/>
  <c r="S104" s="1"/>
  <c r="R104"/>
  <c r="O112"/>
  <c r="S112" s="1"/>
  <c r="R112"/>
  <c r="O115"/>
  <c r="S115" s="1"/>
  <c r="R115"/>
  <c r="EW63"/>
  <c r="DP41"/>
  <c r="DT41" s="1"/>
  <c r="CO31"/>
  <c r="GA29"/>
  <c r="CX116"/>
  <c r="AP116"/>
  <c r="AV15"/>
  <c r="FX17"/>
  <c r="GB17" s="1"/>
  <c r="FU116"/>
  <c r="FI22"/>
  <c r="FM22" s="1"/>
  <c r="CL19"/>
  <c r="CP19" s="1"/>
  <c r="BH25"/>
  <c r="BL25" s="1"/>
  <c r="O32"/>
  <c r="S32" s="1"/>
  <c r="AG19"/>
  <c r="BH71"/>
  <c r="BL71" s="1"/>
  <c r="DS21"/>
  <c r="DD18"/>
  <c r="EF116"/>
  <c r="EG15"/>
  <c r="EG116" s="1"/>
  <c r="R24"/>
  <c r="FL22"/>
  <c r="FF116"/>
  <c r="DB116"/>
  <c r="DC15"/>
  <c r="DC116" s="1"/>
  <c r="Z116"/>
  <c r="AG15"/>
  <c r="AD15"/>
  <c r="FW116"/>
  <c r="FG116"/>
  <c r="BU116"/>
  <c r="DA34"/>
  <c r="DE34" s="1"/>
  <c r="GF34" s="1"/>
  <c r="BW16"/>
  <c r="CA16" s="1"/>
  <c r="FK116"/>
  <c r="DS15"/>
  <c r="AS16"/>
  <c r="AW16" s="1"/>
  <c r="FL42"/>
  <c r="FI42"/>
  <c r="FM42" s="1"/>
  <c r="BW33"/>
  <c r="CA33" s="1"/>
  <c r="BZ33"/>
  <c r="FX26"/>
  <c r="GB26" s="1"/>
  <c r="GA26"/>
  <c r="BW21"/>
  <c r="CA21" s="1"/>
  <c r="BZ21"/>
  <c r="BZ68"/>
  <c r="BW68"/>
  <c r="CA68" s="1"/>
  <c r="AD33"/>
  <c r="AH33" s="1"/>
  <c r="AG33"/>
  <c r="BW26"/>
  <c r="CA26" s="1"/>
  <c r="BZ26"/>
  <c r="AD21"/>
  <c r="AH21" s="1"/>
  <c r="AG21"/>
  <c r="DD54"/>
  <c r="DA54"/>
  <c r="DE54" s="1"/>
  <c r="FX32"/>
  <c r="GB32" s="1"/>
  <c r="GA32"/>
  <c r="BW27"/>
  <c r="CA27" s="1"/>
  <c r="BZ27"/>
  <c r="BW23"/>
  <c r="CA23" s="1"/>
  <c r="BZ23"/>
  <c r="FX20"/>
  <c r="GB20" s="1"/>
  <c r="GA20"/>
  <c r="AD18"/>
  <c r="AH18" s="1"/>
  <c r="AG18"/>
  <c r="FX16"/>
  <c r="GB16" s="1"/>
  <c r="GA16"/>
  <c r="EA116"/>
  <c r="EE15"/>
  <c r="EH15"/>
  <c r="FX56"/>
  <c r="GB56" s="1"/>
  <c r="GA56"/>
  <c r="GA85"/>
  <c r="FX85"/>
  <c r="GB85" s="1"/>
  <c r="FX96"/>
  <c r="GB96" s="1"/>
  <c r="GA96"/>
  <c r="FI41"/>
  <c r="FM41" s="1"/>
  <c r="FL41"/>
  <c r="FI65"/>
  <c r="FM65" s="1"/>
  <c r="FL65"/>
  <c r="FI81"/>
  <c r="FM81" s="1"/>
  <c r="FL81"/>
  <c r="FI94"/>
  <c r="FM94" s="1"/>
  <c r="FL94"/>
  <c r="FL113"/>
  <c r="FI113"/>
  <c r="FM113" s="1"/>
  <c r="ET69"/>
  <c r="EX69" s="1"/>
  <c r="EW69"/>
  <c r="ET68"/>
  <c r="EX68" s="1"/>
  <c r="EW68"/>
  <c r="EW96"/>
  <c r="ET96"/>
  <c r="EX96" s="1"/>
  <c r="EE39"/>
  <c r="EI39" s="1"/>
  <c r="EH39"/>
  <c r="EE63"/>
  <c r="EI63" s="1"/>
  <c r="EH63"/>
  <c r="EE75"/>
  <c r="EI75" s="1"/>
  <c r="EH75"/>
  <c r="EH103"/>
  <c r="EE103"/>
  <c r="EI103" s="1"/>
  <c r="DP39"/>
  <c r="DT39" s="1"/>
  <c r="DS39"/>
  <c r="DP54"/>
  <c r="DT54" s="1"/>
  <c r="DS54"/>
  <c r="DP92"/>
  <c r="DT92" s="1"/>
  <c r="DS92"/>
  <c r="DA48"/>
  <c r="DE48" s="1"/>
  <c r="DD48"/>
  <c r="DD96"/>
  <c r="DA96"/>
  <c r="DE96" s="1"/>
  <c r="CL49"/>
  <c r="CP49" s="1"/>
  <c r="CO49"/>
  <c r="CL94"/>
  <c r="CP94" s="1"/>
  <c r="CO94"/>
  <c r="BZ74"/>
  <c r="BW74"/>
  <c r="CA74" s="1"/>
  <c r="AS39"/>
  <c r="AW39" s="1"/>
  <c r="AV39"/>
  <c r="AS56"/>
  <c r="AW56" s="1"/>
  <c r="AV56"/>
  <c r="AS75"/>
  <c r="AW75" s="1"/>
  <c r="AV75"/>
  <c r="AS87"/>
  <c r="AW87" s="1"/>
  <c r="AV87"/>
  <c r="AS101"/>
  <c r="AW101" s="1"/>
  <c r="AV101"/>
  <c r="AS112"/>
  <c r="AW112" s="1"/>
  <c r="AV112"/>
  <c r="AG55"/>
  <c r="AD55"/>
  <c r="AH55" s="1"/>
  <c r="AG70"/>
  <c r="AD70"/>
  <c r="AH70" s="1"/>
  <c r="AD68"/>
  <c r="AH68" s="1"/>
  <c r="AG68"/>
  <c r="AD85"/>
  <c r="AH85" s="1"/>
  <c r="AG85"/>
  <c r="AD105"/>
  <c r="AH105" s="1"/>
  <c r="AG105"/>
  <c r="AD104"/>
  <c r="AH104" s="1"/>
  <c r="AG104"/>
  <c r="O43"/>
  <c r="S43" s="1"/>
  <c r="R43"/>
  <c r="O45"/>
  <c r="S45" s="1"/>
  <c r="R45"/>
  <c r="O67"/>
  <c r="S67" s="1"/>
  <c r="R67"/>
  <c r="O69"/>
  <c r="S69" s="1"/>
  <c r="R69"/>
  <c r="O79"/>
  <c r="S79" s="1"/>
  <c r="R79"/>
  <c r="R93"/>
  <c r="O93"/>
  <c r="S93" s="1"/>
  <c r="R103"/>
  <c r="O103"/>
  <c r="S103" s="1"/>
  <c r="R110"/>
  <c r="O110"/>
  <c r="S110" s="1"/>
  <c r="AA116"/>
  <c r="GA25"/>
  <c r="DD62"/>
  <c r="DA62"/>
  <c r="DE62" s="1"/>
  <c r="GA45"/>
  <c r="FX45"/>
  <c r="GB45" s="1"/>
  <c r="R36"/>
  <c r="O36"/>
  <c r="S36" s="1"/>
  <c r="FX33"/>
  <c r="GB33" s="1"/>
  <c r="GA33"/>
  <c r="DA31"/>
  <c r="DE31" s="1"/>
  <c r="DD31"/>
  <c r="ET28"/>
  <c r="EX28" s="1"/>
  <c r="EW28"/>
  <c r="BH26"/>
  <c r="BL26" s="1"/>
  <c r="BK26"/>
  <c r="BH22"/>
  <c r="BL22" s="1"/>
  <c r="BK22"/>
  <c r="DD50"/>
  <c r="DA50"/>
  <c r="DE50" s="1"/>
  <c r="DS37"/>
  <c r="DP37"/>
  <c r="DT37" s="1"/>
  <c r="DA32"/>
  <c r="DE32" s="1"/>
  <c r="DD32"/>
  <c r="ET29"/>
  <c r="EX29" s="1"/>
  <c r="EW29"/>
  <c r="DA28"/>
  <c r="DE28" s="1"/>
  <c r="GF28" s="1"/>
  <c r="DD28"/>
  <c r="ET25"/>
  <c r="EX25" s="1"/>
  <c r="EW25"/>
  <c r="DA24"/>
  <c r="DE24" s="1"/>
  <c r="GF24" s="1"/>
  <c r="DD24"/>
  <c r="ET21"/>
  <c r="EX21" s="1"/>
  <c r="EW21"/>
  <c r="DA20"/>
  <c r="DE20" s="1"/>
  <c r="GF20" s="1"/>
  <c r="DD20"/>
  <c r="ET17"/>
  <c r="EX17" s="1"/>
  <c r="EW17"/>
  <c r="AV50"/>
  <c r="AS50"/>
  <c r="AW50" s="1"/>
  <c r="GA41"/>
  <c r="FX41"/>
  <c r="GB41" s="1"/>
  <c r="EH36"/>
  <c r="EE36"/>
  <c r="EI36" s="1"/>
  <c r="BH32"/>
  <c r="BL32" s="1"/>
  <c r="BK32"/>
  <c r="DA29"/>
  <c r="DE29" s="1"/>
  <c r="DD29"/>
  <c r="ET26"/>
  <c r="EX26" s="1"/>
  <c r="EW26"/>
  <c r="BH24"/>
  <c r="BL24" s="1"/>
  <c r="BK24"/>
  <c r="ET22"/>
  <c r="EX22" s="1"/>
  <c r="EW22"/>
  <c r="BH20"/>
  <c r="BL20" s="1"/>
  <c r="BK20"/>
  <c r="ET18"/>
  <c r="EX18" s="1"/>
  <c r="EW18"/>
  <c r="BH16"/>
  <c r="BL16" s="1"/>
  <c r="BK16"/>
  <c r="K116"/>
  <c r="O15"/>
  <c r="R15"/>
  <c r="GA57"/>
  <c r="FX57"/>
  <c r="GB57" s="1"/>
  <c r="FX38"/>
  <c r="GB38" s="1"/>
  <c r="GA38"/>
  <c r="GA61"/>
  <c r="FX61"/>
  <c r="GB61" s="1"/>
  <c r="FX59"/>
  <c r="GB59" s="1"/>
  <c r="GA59"/>
  <c r="GA72"/>
  <c r="FX72"/>
  <c r="GB72" s="1"/>
  <c r="FX73"/>
  <c r="GB73" s="1"/>
  <c r="GA73"/>
  <c r="GA86"/>
  <c r="FX86"/>
  <c r="GB86" s="1"/>
  <c r="FX93"/>
  <c r="GB93" s="1"/>
  <c r="GA93"/>
  <c r="GA97"/>
  <c r="FX97"/>
  <c r="GB97" s="1"/>
  <c r="GA106"/>
  <c r="FX106"/>
  <c r="GB106" s="1"/>
  <c r="FX111"/>
  <c r="GB111" s="1"/>
  <c r="GA111"/>
  <c r="FI49"/>
  <c r="FM49" s="1"/>
  <c r="FL49"/>
  <c r="FI40"/>
  <c r="FM40" s="1"/>
  <c r="FL40"/>
  <c r="FL52"/>
  <c r="FI52"/>
  <c r="FM52" s="1"/>
  <c r="FL73"/>
  <c r="FI73"/>
  <c r="FM73" s="1"/>
  <c r="FI64"/>
  <c r="FM64" s="1"/>
  <c r="FL64"/>
  <c r="FI75"/>
  <c r="FM75" s="1"/>
  <c r="FL75"/>
  <c r="FL82"/>
  <c r="FI82"/>
  <c r="FM82" s="1"/>
  <c r="FI79"/>
  <c r="FM79" s="1"/>
  <c r="FL79"/>
  <c r="FI88"/>
  <c r="FM88" s="1"/>
  <c r="FL88"/>
  <c r="FI104"/>
  <c r="FM104" s="1"/>
  <c r="FL104"/>
  <c r="FI102"/>
  <c r="FM102" s="1"/>
  <c r="FL102"/>
  <c r="FL115"/>
  <c r="FI115"/>
  <c r="FM115" s="1"/>
  <c r="ET41"/>
  <c r="EX41" s="1"/>
  <c r="EW41"/>
  <c r="EW67"/>
  <c r="ET67"/>
  <c r="EX67" s="1"/>
  <c r="ET54"/>
  <c r="EX54" s="1"/>
  <c r="EW54"/>
  <c r="ET65"/>
  <c r="EX65" s="1"/>
  <c r="EW65"/>
  <c r="ET76"/>
  <c r="EX76" s="1"/>
  <c r="EW76"/>
  <c r="EW88"/>
  <c r="ET88"/>
  <c r="EX88" s="1"/>
  <c r="ET80"/>
  <c r="EX80" s="1"/>
  <c r="EW80"/>
  <c r="ET93"/>
  <c r="EX93" s="1"/>
  <c r="EW93"/>
  <c r="ET98"/>
  <c r="EX98" s="1"/>
  <c r="EW98"/>
  <c r="ET103"/>
  <c r="EX103" s="1"/>
  <c r="EW103"/>
  <c r="ET111"/>
  <c r="EX111" s="1"/>
  <c r="EW111"/>
  <c r="EE47"/>
  <c r="EI47" s="1"/>
  <c r="EH47"/>
  <c r="EH52"/>
  <c r="EE52"/>
  <c r="EI52" s="1"/>
  <c r="EE49"/>
  <c r="EI49" s="1"/>
  <c r="EH49"/>
  <c r="EE70"/>
  <c r="EI70" s="1"/>
  <c r="EH70"/>
  <c r="EE58"/>
  <c r="EI58" s="1"/>
  <c r="EH58"/>
  <c r="EE73"/>
  <c r="EI73" s="1"/>
  <c r="EH73"/>
  <c r="EE79"/>
  <c r="EI79" s="1"/>
  <c r="EH79"/>
  <c r="EH101"/>
  <c r="EE101"/>
  <c r="EI101" s="1"/>
  <c r="EE91"/>
  <c r="EI91" s="1"/>
  <c r="EH91"/>
  <c r="EH99"/>
  <c r="EE99"/>
  <c r="EI99" s="1"/>
  <c r="EE106"/>
  <c r="EI106" s="1"/>
  <c r="EH106"/>
  <c r="EE113"/>
  <c r="EI113" s="1"/>
  <c r="EH113"/>
  <c r="DP38"/>
  <c r="DT38" s="1"/>
  <c r="DS38"/>
  <c r="DP70"/>
  <c r="DT70" s="1"/>
  <c r="DS70"/>
  <c r="CO83"/>
  <c r="CL83"/>
  <c r="CP83" s="1"/>
  <c r="BZ52"/>
  <c r="BW52"/>
  <c r="CA52" s="1"/>
  <c r="EH48"/>
  <c r="EE48"/>
  <c r="EI48" s="1"/>
  <c r="R44"/>
  <c r="O44"/>
  <c r="S44" s="1"/>
  <c r="CO39"/>
  <c r="CL39"/>
  <c r="CP39" s="1"/>
  <c r="EW35"/>
  <c r="ET35"/>
  <c r="EX35" s="1"/>
  <c r="EE33"/>
  <c r="EI33" s="1"/>
  <c r="EH33"/>
  <c r="CL32"/>
  <c r="CP32" s="1"/>
  <c r="CO32"/>
  <c r="AS31"/>
  <c r="AW31" s="1"/>
  <c r="AV31"/>
  <c r="EE29"/>
  <c r="EI29" s="1"/>
  <c r="EH29"/>
  <c r="CL28"/>
  <c r="CP28" s="1"/>
  <c r="CO28"/>
  <c r="AS27"/>
  <c r="AW27" s="1"/>
  <c r="AV27"/>
  <c r="EE25"/>
  <c r="EI25" s="1"/>
  <c r="EH25"/>
  <c r="CL24"/>
  <c r="CP24" s="1"/>
  <c r="CO24"/>
  <c r="AS23"/>
  <c r="AW23" s="1"/>
  <c r="AV23"/>
  <c r="EE21"/>
  <c r="EI21" s="1"/>
  <c r="EH21"/>
  <c r="CL20"/>
  <c r="CP20" s="1"/>
  <c r="CO20"/>
  <c r="AS19"/>
  <c r="AW19" s="1"/>
  <c r="AV19"/>
  <c r="EE17"/>
  <c r="EI17" s="1"/>
  <c r="EH17"/>
  <c r="CL16"/>
  <c r="CP16" s="1"/>
  <c r="CO16"/>
  <c r="CO79"/>
  <c r="CL79"/>
  <c r="CP79" s="1"/>
  <c r="BZ48"/>
  <c r="BW48"/>
  <c r="CA48" s="1"/>
  <c r="DD42"/>
  <c r="DA42"/>
  <c r="DE42" s="1"/>
  <c r="DS35"/>
  <c r="DP35"/>
  <c r="DT35" s="1"/>
  <c r="CL33"/>
  <c r="CP33" s="1"/>
  <c r="CO33"/>
  <c r="AS32"/>
  <c r="AW32" s="1"/>
  <c r="AV32"/>
  <c r="EE30"/>
  <c r="EI30" s="1"/>
  <c r="EH30"/>
  <c r="CL29"/>
  <c r="CP29" s="1"/>
  <c r="CO29"/>
  <c r="AS28"/>
  <c r="AW28" s="1"/>
  <c r="GD28" s="1"/>
  <c r="AV28"/>
  <c r="EE26"/>
  <c r="EI26" s="1"/>
  <c r="EH26"/>
  <c r="CL25"/>
  <c r="CP25" s="1"/>
  <c r="CO25"/>
  <c r="AS24"/>
  <c r="AW24" s="1"/>
  <c r="AV24"/>
  <c r="EE22"/>
  <c r="EI22" s="1"/>
  <c r="EH22"/>
  <c r="CL21"/>
  <c r="CP21" s="1"/>
  <c r="CO21"/>
  <c r="AS20"/>
  <c r="AW20" s="1"/>
  <c r="AV20"/>
  <c r="EE18"/>
  <c r="EI18" s="1"/>
  <c r="EH18"/>
  <c r="CL17"/>
  <c r="CP17" s="1"/>
  <c r="CO17"/>
  <c r="DS57"/>
  <c r="DP57"/>
  <c r="DT57" s="1"/>
  <c r="GA49"/>
  <c r="FX49"/>
  <c r="GB49" s="1"/>
  <c r="EH44"/>
  <c r="EE44"/>
  <c r="EI44" s="1"/>
  <c r="R40"/>
  <c r="O40"/>
  <c r="S40" s="1"/>
  <c r="CO35"/>
  <c r="CL35"/>
  <c r="CP35" s="1"/>
  <c r="AS33"/>
  <c r="AW33" s="1"/>
  <c r="AV33"/>
  <c r="EE31"/>
  <c r="EI31" s="1"/>
  <c r="EH31"/>
  <c r="CL30"/>
  <c r="CP30" s="1"/>
  <c r="CO30"/>
  <c r="AS29"/>
  <c r="AW29" s="1"/>
  <c r="AV29"/>
  <c r="EE27"/>
  <c r="EI27" s="1"/>
  <c r="EH27"/>
  <c r="CL26"/>
  <c r="CP26" s="1"/>
  <c r="CO26"/>
  <c r="AS25"/>
  <c r="AW25" s="1"/>
  <c r="AV25"/>
  <c r="EE23"/>
  <c r="EI23" s="1"/>
  <c r="EH23"/>
  <c r="CL22"/>
  <c r="CP22" s="1"/>
  <c r="CO22"/>
  <c r="AS21"/>
  <c r="AW21" s="1"/>
  <c r="AV21"/>
  <c r="EE19"/>
  <c r="EI19" s="1"/>
  <c r="EH19"/>
  <c r="CL18"/>
  <c r="CP18" s="1"/>
  <c r="CO18"/>
  <c r="AS17"/>
  <c r="AW17" s="1"/>
  <c r="AV17"/>
  <c r="BS116"/>
  <c r="BW15"/>
  <c r="BZ15"/>
  <c r="FX44"/>
  <c r="GB44" s="1"/>
  <c r="GA44"/>
  <c r="GA65"/>
  <c r="FX65"/>
  <c r="GB65" s="1"/>
  <c r="FX47"/>
  <c r="GB47" s="1"/>
  <c r="GA47"/>
  <c r="FX42"/>
  <c r="GB42" s="1"/>
  <c r="GA42"/>
  <c r="FX52"/>
  <c r="GB52" s="1"/>
  <c r="GA52"/>
  <c r="FX68"/>
  <c r="GB68" s="1"/>
  <c r="GA68"/>
  <c r="FX63"/>
  <c r="GB63" s="1"/>
  <c r="GA63"/>
  <c r="FX58"/>
  <c r="GB58" s="1"/>
  <c r="GA58"/>
  <c r="GA75"/>
  <c r="FX75"/>
  <c r="GB75" s="1"/>
  <c r="GA77"/>
  <c r="FX77"/>
  <c r="GB77" s="1"/>
  <c r="GA79"/>
  <c r="FX79"/>
  <c r="GB79" s="1"/>
  <c r="GA90"/>
  <c r="FX90"/>
  <c r="GB90" s="1"/>
  <c r="FX94"/>
  <c r="GB94" s="1"/>
  <c r="GA94"/>
  <c r="GA95"/>
  <c r="FX95"/>
  <c r="GB95" s="1"/>
  <c r="GA104"/>
  <c r="FX104"/>
  <c r="GB104" s="1"/>
  <c r="FX98"/>
  <c r="GB98" s="1"/>
  <c r="GA98"/>
  <c r="FX102"/>
  <c r="GB102" s="1"/>
  <c r="GA102"/>
  <c r="FX107"/>
  <c r="GB107" s="1"/>
  <c r="GA107"/>
  <c r="GA114"/>
  <c r="FX114"/>
  <c r="GB114" s="1"/>
  <c r="FI37"/>
  <c r="FM37" s="1"/>
  <c r="FL37"/>
  <c r="FL54"/>
  <c r="FI54"/>
  <c r="FM54" s="1"/>
  <c r="FI44"/>
  <c r="FM44" s="1"/>
  <c r="FL44"/>
  <c r="FI39"/>
  <c r="FM39" s="1"/>
  <c r="FL39"/>
  <c r="FL58"/>
  <c r="FI58"/>
  <c r="FM58" s="1"/>
  <c r="FI61"/>
  <c r="FM61" s="1"/>
  <c r="FL61"/>
  <c r="FL76"/>
  <c r="FI76"/>
  <c r="FM76" s="1"/>
  <c r="FI68"/>
  <c r="FM68" s="1"/>
  <c r="FL68"/>
  <c r="FI63"/>
  <c r="FM63" s="1"/>
  <c r="FL63"/>
  <c r="FI70"/>
  <c r="FM70" s="1"/>
  <c r="FL70"/>
  <c r="FI77"/>
  <c r="FM77" s="1"/>
  <c r="FL77"/>
  <c r="FI80"/>
  <c r="FM80" s="1"/>
  <c r="FL80"/>
  <c r="FI83"/>
  <c r="FM83" s="1"/>
  <c r="FL83"/>
  <c r="FL98"/>
  <c r="FI98"/>
  <c r="FM98" s="1"/>
  <c r="FI92"/>
  <c r="FM92" s="1"/>
  <c r="FL92"/>
  <c r="FL101"/>
  <c r="FI101"/>
  <c r="FM101" s="1"/>
  <c r="FL111"/>
  <c r="FI111"/>
  <c r="FM111" s="1"/>
  <c r="FL105"/>
  <c r="FI105"/>
  <c r="FM105" s="1"/>
  <c r="FI110"/>
  <c r="FM110" s="1"/>
  <c r="FL110"/>
  <c r="FI114"/>
  <c r="FM114" s="1"/>
  <c r="FL114"/>
  <c r="ET46"/>
  <c r="EX46" s="1"/>
  <c r="EW46"/>
  <c r="ET45"/>
  <c r="EX45" s="1"/>
  <c r="EW45"/>
  <c r="EW77"/>
  <c r="ET77"/>
  <c r="EX77" s="1"/>
  <c r="ET48"/>
  <c r="EX48" s="1"/>
  <c r="EW48"/>
  <c r="ET58"/>
  <c r="EX58" s="1"/>
  <c r="EW58"/>
  <c r="ET53"/>
  <c r="EX53" s="1"/>
  <c r="EW53"/>
  <c r="EW73"/>
  <c r="ET73"/>
  <c r="EX73" s="1"/>
  <c r="ET64"/>
  <c r="EX64" s="1"/>
  <c r="EW64"/>
  <c r="EW83"/>
  <c r="ET83"/>
  <c r="EX83" s="1"/>
  <c r="ET74"/>
  <c r="EX74" s="1"/>
  <c r="EW74"/>
  <c r="ET81"/>
  <c r="EX81" s="1"/>
  <c r="EW81"/>
  <c r="ET84"/>
  <c r="EX84" s="1"/>
  <c r="EW84"/>
  <c r="ET90"/>
  <c r="EX90" s="1"/>
  <c r="EW90"/>
  <c r="ET95"/>
  <c r="EX95" s="1"/>
  <c r="EW95"/>
  <c r="ET97"/>
  <c r="EX97" s="1"/>
  <c r="EW97"/>
  <c r="ET104"/>
  <c r="EX104" s="1"/>
  <c r="EW104"/>
  <c r="ET107"/>
  <c r="EX107" s="1"/>
  <c r="EW107"/>
  <c r="EW112"/>
  <c r="ET112"/>
  <c r="EX112" s="1"/>
  <c r="EE35"/>
  <c r="EI35" s="1"/>
  <c r="EH35"/>
  <c r="EH60"/>
  <c r="EE60"/>
  <c r="EI60" s="1"/>
  <c r="EE42"/>
  <c r="EI42" s="1"/>
  <c r="EH42"/>
  <c r="EE37"/>
  <c r="EI37" s="1"/>
  <c r="EH37"/>
  <c r="EH56"/>
  <c r="EE56"/>
  <c r="EI56" s="1"/>
  <c r="EE59"/>
  <c r="EI59" s="1"/>
  <c r="EH59"/>
  <c r="EH71"/>
  <c r="EE71"/>
  <c r="EI71" s="1"/>
  <c r="EE62"/>
  <c r="EI62" s="1"/>
  <c r="EH62"/>
  <c r="EE61"/>
  <c r="EI61" s="1"/>
  <c r="EH61"/>
  <c r="EE77"/>
  <c r="EI77" s="1"/>
  <c r="EH77"/>
  <c r="EH80"/>
  <c r="EE80"/>
  <c r="EI80" s="1"/>
  <c r="EE83"/>
  <c r="EI83" s="1"/>
  <c r="EH83"/>
  <c r="EE81"/>
  <c r="EI81" s="1"/>
  <c r="EH81"/>
  <c r="EE88"/>
  <c r="EI88" s="1"/>
  <c r="EH88"/>
  <c r="EH94"/>
  <c r="EE94"/>
  <c r="EI94" s="1"/>
  <c r="EE98"/>
  <c r="EI98" s="1"/>
  <c r="EH98"/>
  <c r="EE102"/>
  <c r="EI102" s="1"/>
  <c r="EH102"/>
  <c r="EH109"/>
  <c r="EE109"/>
  <c r="EI109" s="1"/>
  <c r="EE112"/>
  <c r="EI112" s="1"/>
  <c r="EH112"/>
  <c r="EE115"/>
  <c r="EI115" s="1"/>
  <c r="EH115"/>
  <c r="DP48"/>
  <c r="DT48" s="1"/>
  <c r="DS48"/>
  <c r="DS53"/>
  <c r="DP53"/>
  <c r="DT53" s="1"/>
  <c r="DP42"/>
  <c r="DT42" s="1"/>
  <c r="DS42"/>
  <c r="DP52"/>
  <c r="DT52" s="1"/>
  <c r="DS52"/>
  <c r="DP68"/>
  <c r="DT68" s="1"/>
  <c r="DS68"/>
  <c r="DP63"/>
  <c r="DT63" s="1"/>
  <c r="DS63"/>
  <c r="DP78"/>
  <c r="DT78" s="1"/>
  <c r="DS78"/>
  <c r="DP66"/>
  <c r="DT66" s="1"/>
  <c r="DS66"/>
  <c r="DP74"/>
  <c r="DT74" s="1"/>
  <c r="DS74"/>
  <c r="DP73"/>
  <c r="DT73" s="1"/>
  <c r="DS73"/>
  <c r="DP80"/>
  <c r="DT80" s="1"/>
  <c r="DS80"/>
  <c r="DS94"/>
  <c r="DP94"/>
  <c r="DT94" s="1"/>
  <c r="DP93"/>
  <c r="DT93" s="1"/>
  <c r="DS93"/>
  <c r="DP91"/>
  <c r="DT91" s="1"/>
  <c r="DS91"/>
  <c r="DP101"/>
  <c r="DT101" s="1"/>
  <c r="DS101"/>
  <c r="DP102"/>
  <c r="DT102" s="1"/>
  <c r="DS102"/>
  <c r="DP107"/>
  <c r="DT107" s="1"/>
  <c r="DS107"/>
  <c r="DP111"/>
  <c r="DT111" s="1"/>
  <c r="DS111"/>
  <c r="DA37"/>
  <c r="DE37" s="1"/>
  <c r="GF37" s="1"/>
  <c r="DD37"/>
  <c r="DD52"/>
  <c r="DA52"/>
  <c r="DE52" s="1"/>
  <c r="DA44"/>
  <c r="DE44" s="1"/>
  <c r="GF44" s="1"/>
  <c r="DD44"/>
  <c r="DA35"/>
  <c r="DE35" s="1"/>
  <c r="DD35"/>
  <c r="DA53"/>
  <c r="DE53" s="1"/>
  <c r="DD53"/>
  <c r="DA56"/>
  <c r="DE56" s="1"/>
  <c r="DD56"/>
  <c r="DD69"/>
  <c r="DA69"/>
  <c r="DE69" s="1"/>
  <c r="DA59"/>
  <c r="DE59" s="1"/>
  <c r="DD59"/>
  <c r="DA71"/>
  <c r="DE71" s="1"/>
  <c r="DD71"/>
  <c r="DA74"/>
  <c r="DE74" s="1"/>
  <c r="DD74"/>
  <c r="DA85"/>
  <c r="DE85" s="1"/>
  <c r="DD85"/>
  <c r="DD91"/>
  <c r="DA91"/>
  <c r="DE91" s="1"/>
  <c r="DA88"/>
  <c r="DE88" s="1"/>
  <c r="DD88"/>
  <c r="DA94"/>
  <c r="DE94" s="1"/>
  <c r="DD94"/>
  <c r="DA92"/>
  <c r="DE92" s="1"/>
  <c r="DD92"/>
  <c r="DD105"/>
  <c r="GE105" s="1"/>
  <c r="DA105"/>
  <c r="DE105" s="1"/>
  <c r="DA103"/>
  <c r="DE103" s="1"/>
  <c r="DD103"/>
  <c r="DA108"/>
  <c r="DE108" s="1"/>
  <c r="DD108"/>
  <c r="DA112"/>
  <c r="DE112" s="1"/>
  <c r="DD112"/>
  <c r="CL38"/>
  <c r="CP38" s="1"/>
  <c r="CO38"/>
  <c r="CO59"/>
  <c r="CL59"/>
  <c r="CP59" s="1"/>
  <c r="CL45"/>
  <c r="CP45" s="1"/>
  <c r="CO45"/>
  <c r="CL40"/>
  <c r="CP40" s="1"/>
  <c r="CO40"/>
  <c r="CO63"/>
  <c r="CL63"/>
  <c r="CP63" s="1"/>
  <c r="CL62"/>
  <c r="CP62" s="1"/>
  <c r="CO62"/>
  <c r="CL57"/>
  <c r="CP57" s="1"/>
  <c r="CO57"/>
  <c r="CO74"/>
  <c r="CL74"/>
  <c r="CP74" s="1"/>
  <c r="CL64"/>
  <c r="CP64" s="1"/>
  <c r="CO64"/>
  <c r="CL72"/>
  <c r="CP72" s="1"/>
  <c r="CO72"/>
  <c r="CL78"/>
  <c r="CP78" s="1"/>
  <c r="CO78"/>
  <c r="CL81"/>
  <c r="CP81" s="1"/>
  <c r="CO81"/>
  <c r="CL84"/>
  <c r="CP84" s="1"/>
  <c r="CO84"/>
  <c r="CL90"/>
  <c r="CP90" s="1"/>
  <c r="CO90"/>
  <c r="CL96"/>
  <c r="CP96" s="1"/>
  <c r="CO96"/>
  <c r="CL97"/>
  <c r="CP97" s="1"/>
  <c r="CO97"/>
  <c r="CO106"/>
  <c r="CL106"/>
  <c r="CP106" s="1"/>
  <c r="CL105"/>
  <c r="CP105" s="1"/>
  <c r="CO105"/>
  <c r="CL111"/>
  <c r="CP111" s="1"/>
  <c r="CO111"/>
  <c r="BW35"/>
  <c r="CA35" s="1"/>
  <c r="BZ35"/>
  <c r="BW38"/>
  <c r="CA38" s="1"/>
  <c r="BZ38"/>
  <c r="BZ56"/>
  <c r="BW56"/>
  <c r="CA56" s="1"/>
  <c r="BW45"/>
  <c r="CA45" s="1"/>
  <c r="BZ45"/>
  <c r="BW59"/>
  <c r="CA59" s="1"/>
  <c r="BZ59"/>
  <c r="BW58"/>
  <c r="CA58" s="1"/>
  <c r="BZ58"/>
  <c r="BW57"/>
  <c r="CA57" s="1"/>
  <c r="BZ57"/>
  <c r="BZ71"/>
  <c r="BW71"/>
  <c r="CA71" s="1"/>
  <c r="BW77"/>
  <c r="CA77" s="1"/>
  <c r="BZ77"/>
  <c r="BZ78"/>
  <c r="BW78"/>
  <c r="CA78" s="1"/>
  <c r="BZ93"/>
  <c r="BW93"/>
  <c r="CA93" s="1"/>
  <c r="BW82"/>
  <c r="CA82" s="1"/>
  <c r="BZ82"/>
  <c r="BW88"/>
  <c r="CA88" s="1"/>
  <c r="BZ88"/>
  <c r="BW90"/>
  <c r="CA90" s="1"/>
  <c r="BZ90"/>
  <c r="BZ101"/>
  <c r="BW101"/>
  <c r="CA101" s="1"/>
  <c r="BW106"/>
  <c r="CA106" s="1"/>
  <c r="BZ106"/>
  <c r="BW110"/>
  <c r="CA110" s="1"/>
  <c r="BZ110"/>
  <c r="BZ109"/>
  <c r="BW109"/>
  <c r="CA109" s="1"/>
  <c r="BW113"/>
  <c r="CA113" s="1"/>
  <c r="BZ113"/>
  <c r="BH44"/>
  <c r="BL44" s="1"/>
  <c r="BK44"/>
  <c r="BK61"/>
  <c r="BH61"/>
  <c r="BL61" s="1"/>
  <c r="BH43"/>
  <c r="BL43" s="1"/>
  <c r="BK43"/>
  <c r="BH46"/>
  <c r="BL46" s="1"/>
  <c r="BK46"/>
  <c r="BH52"/>
  <c r="BL52" s="1"/>
  <c r="BK52"/>
  <c r="BH68"/>
  <c r="BL68" s="1"/>
  <c r="BK68"/>
  <c r="BH63"/>
  <c r="BL63" s="1"/>
  <c r="BK63"/>
  <c r="BH62"/>
  <c r="BL62" s="1"/>
  <c r="BK62"/>
  <c r="BH74"/>
  <c r="BL74" s="1"/>
  <c r="BK74"/>
  <c r="BH77"/>
  <c r="BL77" s="1"/>
  <c r="BK77"/>
  <c r="BH80"/>
  <c r="BL80" s="1"/>
  <c r="BK80"/>
  <c r="BH83"/>
  <c r="BL83" s="1"/>
  <c r="BK83"/>
  <c r="BH89"/>
  <c r="BL89" s="1"/>
  <c r="BK89"/>
  <c r="BH101"/>
  <c r="BL101" s="1"/>
  <c r="BK101"/>
  <c r="BH107"/>
  <c r="BL107" s="1"/>
  <c r="BK107"/>
  <c r="BH100"/>
  <c r="BL100" s="1"/>
  <c r="BK100"/>
  <c r="BH105"/>
  <c r="BL105" s="1"/>
  <c r="BK105"/>
  <c r="BK112"/>
  <c r="BH112"/>
  <c r="BL112" s="1"/>
  <c r="BH115"/>
  <c r="BL115" s="1"/>
  <c r="BK115"/>
  <c r="AS49"/>
  <c r="AW49" s="1"/>
  <c r="AV49"/>
  <c r="AS36"/>
  <c r="AW36" s="1"/>
  <c r="AV36"/>
  <c r="AS35"/>
  <c r="AW35" s="1"/>
  <c r="AV35"/>
  <c r="AV52"/>
  <c r="AS52"/>
  <c r="AW52" s="1"/>
  <c r="AS57"/>
  <c r="AW57" s="1"/>
  <c r="AV57"/>
  <c r="AV73"/>
  <c r="AS73"/>
  <c r="AW73" s="1"/>
  <c r="AS68"/>
  <c r="AW68" s="1"/>
  <c r="AV68"/>
  <c r="AS63"/>
  <c r="AW63" s="1"/>
  <c r="AV63"/>
  <c r="AS71"/>
  <c r="AW71" s="1"/>
  <c r="AV71"/>
  <c r="AS77"/>
  <c r="AW77" s="1"/>
  <c r="AV77"/>
  <c r="AV91"/>
  <c r="AS91"/>
  <c r="AW91" s="1"/>
  <c r="AS83"/>
  <c r="AW83" s="1"/>
  <c r="AV83"/>
  <c r="AS94"/>
  <c r="AW94" s="1"/>
  <c r="AV94"/>
  <c r="AV99"/>
  <c r="AS99"/>
  <c r="AW99" s="1"/>
  <c r="AS102"/>
  <c r="AW102" s="1"/>
  <c r="AV102"/>
  <c r="AV105"/>
  <c r="AS105"/>
  <c r="AW105" s="1"/>
  <c r="AV109"/>
  <c r="AS109"/>
  <c r="AW109" s="1"/>
  <c r="AS110"/>
  <c r="AW110" s="1"/>
  <c r="AV110"/>
  <c r="AD34"/>
  <c r="AH34" s="1"/>
  <c r="GD34" s="1"/>
  <c r="AG34"/>
  <c r="AD50"/>
  <c r="AH50" s="1"/>
  <c r="AG50"/>
  <c r="AD49"/>
  <c r="AH49" s="1"/>
  <c r="AG49"/>
  <c r="AD40"/>
  <c r="AH40" s="1"/>
  <c r="AG40"/>
  <c r="AG74"/>
  <c r="AD74"/>
  <c r="AH74" s="1"/>
  <c r="AD66"/>
  <c r="AH66" s="1"/>
  <c r="AG66"/>
  <c r="AD61"/>
  <c r="AH61" s="1"/>
  <c r="AG61"/>
  <c r="AG77"/>
  <c r="AD77"/>
  <c r="AH77" s="1"/>
  <c r="AD64"/>
  <c r="AH64" s="1"/>
  <c r="AG64"/>
  <c r="AD76"/>
  <c r="AH76" s="1"/>
  <c r="AG76"/>
  <c r="AG83"/>
  <c r="AD83"/>
  <c r="AH83" s="1"/>
  <c r="AD81"/>
  <c r="AH81" s="1"/>
  <c r="AG81"/>
  <c r="AD88"/>
  <c r="AH88" s="1"/>
  <c r="AG88"/>
  <c r="AD90"/>
  <c r="AH90" s="1"/>
  <c r="AG90"/>
  <c r="AD93"/>
  <c r="AH93" s="1"/>
  <c r="AG93"/>
  <c r="AG100"/>
  <c r="AD100"/>
  <c r="AH100" s="1"/>
  <c r="AD101"/>
  <c r="AH101" s="1"/>
  <c r="AG101"/>
  <c r="AD107"/>
  <c r="AH107" s="1"/>
  <c r="AG107"/>
  <c r="AG114"/>
  <c r="AD114"/>
  <c r="AH114" s="1"/>
  <c r="O39"/>
  <c r="S39" s="1"/>
  <c r="R39"/>
  <c r="R64"/>
  <c r="O64"/>
  <c r="S64" s="1"/>
  <c r="O46"/>
  <c r="S46" s="1"/>
  <c r="R46"/>
  <c r="O41"/>
  <c r="S41" s="1"/>
  <c r="GD41" s="1"/>
  <c r="R41"/>
  <c r="R68"/>
  <c r="O68"/>
  <c r="S68" s="1"/>
  <c r="O63"/>
  <c r="S63" s="1"/>
  <c r="R63"/>
  <c r="R80"/>
  <c r="O80"/>
  <c r="S80" s="1"/>
  <c r="O66"/>
  <c r="S66" s="1"/>
  <c r="R66"/>
  <c r="O65"/>
  <c r="S65" s="1"/>
  <c r="R65"/>
  <c r="O72"/>
  <c r="S72" s="1"/>
  <c r="R72"/>
  <c r="R78"/>
  <c r="O78"/>
  <c r="S78" s="1"/>
  <c r="O86"/>
  <c r="S86" s="1"/>
  <c r="R86"/>
  <c r="GC86" s="1"/>
  <c r="R89"/>
  <c r="O89"/>
  <c r="S89" s="1"/>
  <c r="R97"/>
  <c r="O97"/>
  <c r="S97" s="1"/>
  <c r="O96"/>
  <c r="S96" s="1"/>
  <c r="R96"/>
  <c r="O98"/>
  <c r="S98" s="1"/>
  <c r="GD98" s="1"/>
  <c r="R98"/>
  <c r="R106"/>
  <c r="O106"/>
  <c r="S106" s="1"/>
  <c r="O108"/>
  <c r="S108" s="1"/>
  <c r="R108"/>
  <c r="O111"/>
  <c r="S111" s="1"/>
  <c r="R111"/>
  <c r="AV30"/>
  <c r="FI26"/>
  <c r="FM26" s="1"/>
  <c r="CL23"/>
  <c r="CP23" s="1"/>
  <c r="CA24"/>
  <c r="AW30"/>
  <c r="O20"/>
  <c r="S20" s="1"/>
  <c r="DS29"/>
  <c r="BT116"/>
  <c r="FL30"/>
  <c r="DA30"/>
  <c r="DE30" s="1"/>
  <c r="BK21"/>
  <c r="EH20"/>
  <c r="ED116"/>
  <c r="CJ116"/>
  <c r="EC116"/>
  <c r="DO116"/>
  <c r="DQ116"/>
  <c r="DR15"/>
  <c r="DR116" s="1"/>
  <c r="FJ116"/>
  <c r="DL116"/>
  <c r="FX15"/>
  <c r="M29" i="37"/>
  <c r="P13"/>
  <c r="P29" s="1"/>
  <c r="E205" i="24"/>
  <c r="G205" s="1"/>
  <c r="H205" s="1"/>
  <c r="I205" s="1"/>
  <c r="I211" s="1"/>
  <c r="I52"/>
  <c r="I225" i="23"/>
  <c r="I235" s="1"/>
  <c r="G235"/>
  <c r="F73" i="33"/>
  <c r="F19" s="1"/>
  <c r="GC108" i="38" l="1"/>
  <c r="GC98"/>
  <c r="GD97"/>
  <c r="GC72"/>
  <c r="GC66"/>
  <c r="GC63"/>
  <c r="GC41"/>
  <c r="GD64"/>
  <c r="GC34"/>
  <c r="GE112"/>
  <c r="GE103"/>
  <c r="GE92"/>
  <c r="GE88"/>
  <c r="GE85"/>
  <c r="GE71"/>
  <c r="GF69"/>
  <c r="GE53"/>
  <c r="GE44"/>
  <c r="GE37"/>
  <c r="GH28"/>
  <c r="GF38"/>
  <c r="GE29"/>
  <c r="GE20"/>
  <c r="GE24"/>
  <c r="GE28"/>
  <c r="GE32"/>
  <c r="GF50"/>
  <c r="GE31"/>
  <c r="GD36"/>
  <c r="GF62"/>
  <c r="GD37"/>
  <c r="GF26"/>
  <c r="GC60"/>
  <c r="CP15"/>
  <c r="GF18"/>
  <c r="GD84"/>
  <c r="GD71"/>
  <c r="GE114"/>
  <c r="GE84"/>
  <c r="GF82"/>
  <c r="GE45"/>
  <c r="GC23"/>
  <c r="GC31"/>
  <c r="GC18"/>
  <c r="GF22"/>
  <c r="BK116"/>
  <c r="GC112"/>
  <c r="GC85"/>
  <c r="GD60"/>
  <c r="CO116"/>
  <c r="GF107"/>
  <c r="GE47"/>
  <c r="GE17"/>
  <c r="GF23"/>
  <c r="GC53"/>
  <c r="GE26"/>
  <c r="GF115"/>
  <c r="GF99"/>
  <c r="GF98"/>
  <c r="GC28"/>
  <c r="GG28" s="1"/>
  <c r="GC32"/>
  <c r="GG32" s="1"/>
  <c r="GJ32" s="1"/>
  <c r="GL32" s="1"/>
  <c r="GD16"/>
  <c r="GH34"/>
  <c r="GE94"/>
  <c r="GD24"/>
  <c r="GH24" s="1"/>
  <c r="GK24" s="1"/>
  <c r="GM24" s="1"/>
  <c r="GD69"/>
  <c r="GD45"/>
  <c r="GF48"/>
  <c r="GA116"/>
  <c r="GE18"/>
  <c r="GD32"/>
  <c r="GE34"/>
  <c r="GG34" s="1"/>
  <c r="GJ34" s="1"/>
  <c r="GL34" s="1"/>
  <c r="GF46"/>
  <c r="GD78"/>
  <c r="GF52"/>
  <c r="GD39"/>
  <c r="GF59"/>
  <c r="GE38"/>
  <c r="GF16"/>
  <c r="GE22"/>
  <c r="GE30"/>
  <c r="GC16"/>
  <c r="GG16" s="1"/>
  <c r="GJ16" s="1"/>
  <c r="GL16" s="1"/>
  <c r="GK34"/>
  <c r="GM34" s="1"/>
  <c r="GJ28"/>
  <c r="GL28" s="1"/>
  <c r="GK28"/>
  <c r="GM28" s="1"/>
  <c r="GC40"/>
  <c r="GG40" s="1"/>
  <c r="GH69"/>
  <c r="GG85"/>
  <c r="GE93"/>
  <c r="GE81"/>
  <c r="GF27"/>
  <c r="GC99"/>
  <c r="GE77"/>
  <c r="GD101"/>
  <c r="GC49"/>
  <c r="GC38"/>
  <c r="GE102"/>
  <c r="GE86"/>
  <c r="GG86" s="1"/>
  <c r="GE51"/>
  <c r="GF58"/>
  <c r="GG18"/>
  <c r="GD17"/>
  <c r="GD33"/>
  <c r="GC105"/>
  <c r="GG105" s="1"/>
  <c r="GF72"/>
  <c r="GH16"/>
  <c r="GD108"/>
  <c r="GC97"/>
  <c r="GD66"/>
  <c r="GC64"/>
  <c r="GF112"/>
  <c r="GF103"/>
  <c r="GF92"/>
  <c r="GF88"/>
  <c r="GF85"/>
  <c r="GF71"/>
  <c r="GE69"/>
  <c r="GF53"/>
  <c r="BW116"/>
  <c r="CA15"/>
  <c r="CA116" s="1"/>
  <c r="GD44"/>
  <c r="GH44" s="1"/>
  <c r="R116"/>
  <c r="GC15"/>
  <c r="GF29"/>
  <c r="GF32"/>
  <c r="GE50"/>
  <c r="GF31"/>
  <c r="GC36"/>
  <c r="GE62"/>
  <c r="CL116"/>
  <c r="GD103"/>
  <c r="GH103" s="1"/>
  <c r="GC79"/>
  <c r="GC67"/>
  <c r="GC43"/>
  <c r="GF96"/>
  <c r="EH116"/>
  <c r="GE54"/>
  <c r="GC24"/>
  <c r="GG24" s="1"/>
  <c r="GD112"/>
  <c r="GH112" s="1"/>
  <c r="GD102"/>
  <c r="GD94"/>
  <c r="GD85"/>
  <c r="GD75"/>
  <c r="GD61"/>
  <c r="GD74"/>
  <c r="GD42"/>
  <c r="GD35"/>
  <c r="GF110"/>
  <c r="GE107"/>
  <c r="GF93"/>
  <c r="GF83"/>
  <c r="GF81"/>
  <c r="GE73"/>
  <c r="GF68"/>
  <c r="GF47"/>
  <c r="GF40"/>
  <c r="GF17"/>
  <c r="GF25"/>
  <c r="FI116"/>
  <c r="FM15"/>
  <c r="FM116" s="1"/>
  <c r="BH116"/>
  <c r="BL15"/>
  <c r="BL116" s="1"/>
  <c r="GD99"/>
  <c r="GH99" s="1"/>
  <c r="GD53"/>
  <c r="GD70"/>
  <c r="GF77"/>
  <c r="DP116"/>
  <c r="DT15"/>
  <c r="DT116" s="1"/>
  <c r="GD109"/>
  <c r="GC101"/>
  <c r="GD90"/>
  <c r="GD81"/>
  <c r="GH81" s="1"/>
  <c r="GC84"/>
  <c r="GG84" s="1"/>
  <c r="GD57"/>
  <c r="GC71"/>
  <c r="GG71" s="1"/>
  <c r="GD49"/>
  <c r="GD38"/>
  <c r="GH38" s="1"/>
  <c r="GF114"/>
  <c r="GF102"/>
  <c r="GF97"/>
  <c r="GF86"/>
  <c r="GF84"/>
  <c r="GH84" s="1"/>
  <c r="GE82"/>
  <c r="GF51"/>
  <c r="GF61"/>
  <c r="GE58"/>
  <c r="GF45"/>
  <c r="GH45" s="1"/>
  <c r="GD23"/>
  <c r="GH23" s="1"/>
  <c r="GD31"/>
  <c r="GD18"/>
  <c r="GH18" s="1"/>
  <c r="GD26"/>
  <c r="GH26" s="1"/>
  <c r="DA116"/>
  <c r="DE15"/>
  <c r="GC21"/>
  <c r="GC29"/>
  <c r="GG29" s="1"/>
  <c r="GD105"/>
  <c r="GD76"/>
  <c r="GD50"/>
  <c r="GH50" s="1"/>
  <c r="GE115"/>
  <c r="GE109"/>
  <c r="GE99"/>
  <c r="GE98"/>
  <c r="GF75"/>
  <c r="GE72"/>
  <c r="GF57"/>
  <c r="GE76"/>
  <c r="AW15"/>
  <c r="AW116" s="1"/>
  <c r="FX116"/>
  <c r="GB15"/>
  <c r="GB116" s="1"/>
  <c r="GH97"/>
  <c r="GE42"/>
  <c r="GG42" s="1"/>
  <c r="CP116"/>
  <c r="GF54"/>
  <c r="GG112"/>
  <c r="GC94"/>
  <c r="GG94" s="1"/>
  <c r="GC61"/>
  <c r="GE110"/>
  <c r="GE83"/>
  <c r="FL116"/>
  <c r="GG53"/>
  <c r="GC90"/>
  <c r="GH71"/>
  <c r="GE97"/>
  <c r="GE61"/>
  <c r="GC26"/>
  <c r="GG26" s="1"/>
  <c r="GD25"/>
  <c r="GH25" s="1"/>
  <c r="GC50"/>
  <c r="GF76"/>
  <c r="GD86"/>
  <c r="GH86" s="1"/>
  <c r="GC111"/>
  <c r="GD106"/>
  <c r="GC96"/>
  <c r="GD89"/>
  <c r="GC65"/>
  <c r="GD80"/>
  <c r="GD68"/>
  <c r="GH68" s="1"/>
  <c r="GC46"/>
  <c r="GC39"/>
  <c r="GE108"/>
  <c r="GG108" s="1"/>
  <c r="GF105"/>
  <c r="GF91"/>
  <c r="GE74"/>
  <c r="GE59"/>
  <c r="GE56"/>
  <c r="GE35"/>
  <c r="GC44"/>
  <c r="GG44" s="1"/>
  <c r="O116"/>
  <c r="S15"/>
  <c r="GC103"/>
  <c r="GG103" s="1"/>
  <c r="GD79"/>
  <c r="GD67"/>
  <c r="GD43"/>
  <c r="GE96"/>
  <c r="EE116"/>
  <c r="EI15"/>
  <c r="EI116" s="1"/>
  <c r="AD116"/>
  <c r="AH15"/>
  <c r="AH116" s="1"/>
  <c r="GC115"/>
  <c r="GC104"/>
  <c r="GD100"/>
  <c r="GC92"/>
  <c r="GG92" s="1"/>
  <c r="GC82"/>
  <c r="GG82" s="1"/>
  <c r="GC77"/>
  <c r="GG77" s="1"/>
  <c r="GC62"/>
  <c r="GG62" s="1"/>
  <c r="GC59"/>
  <c r="GC37"/>
  <c r="GG37" s="1"/>
  <c r="GD56"/>
  <c r="GE106"/>
  <c r="GF101"/>
  <c r="GE90"/>
  <c r="GF87"/>
  <c r="GE70"/>
  <c r="GE55"/>
  <c r="GE65"/>
  <c r="GF66"/>
  <c r="GE49"/>
  <c r="GE21"/>
  <c r="GE33"/>
  <c r="GD113"/>
  <c r="GD87"/>
  <c r="GC51"/>
  <c r="GG51" s="1"/>
  <c r="GE46"/>
  <c r="GC114"/>
  <c r="GG114" s="1"/>
  <c r="GD107"/>
  <c r="GH107" s="1"/>
  <c r="GC95"/>
  <c r="GC88"/>
  <c r="GG88" s="1"/>
  <c r="GC83"/>
  <c r="GC73"/>
  <c r="GC58"/>
  <c r="GG58" s="1"/>
  <c r="GC55"/>
  <c r="GD52"/>
  <c r="GH52" s="1"/>
  <c r="GC47"/>
  <c r="GG47" s="1"/>
  <c r="GF113"/>
  <c r="GE104"/>
  <c r="GE89"/>
  <c r="GE79"/>
  <c r="GE78"/>
  <c r="GE67"/>
  <c r="GE64"/>
  <c r="GE43"/>
  <c r="GE36"/>
  <c r="GC19"/>
  <c r="GC27"/>
  <c r="GC22"/>
  <c r="GG22" s="1"/>
  <c r="GC30"/>
  <c r="GG30" s="1"/>
  <c r="GD21"/>
  <c r="GD29"/>
  <c r="GH29" s="1"/>
  <c r="GC91"/>
  <c r="GC54"/>
  <c r="GG54" s="1"/>
  <c r="GF111"/>
  <c r="GE100"/>
  <c r="GF95"/>
  <c r="GE80"/>
  <c r="GE63"/>
  <c r="GG63" s="1"/>
  <c r="GE60"/>
  <c r="GG60" s="1"/>
  <c r="GE39"/>
  <c r="GE41"/>
  <c r="GG41" s="1"/>
  <c r="GD48"/>
  <c r="GH48" s="1"/>
  <c r="AS116"/>
  <c r="GG98"/>
  <c r="GG72"/>
  <c r="BZ116"/>
  <c r="GC110"/>
  <c r="GC93"/>
  <c r="GG93" s="1"/>
  <c r="GH32"/>
  <c r="GC102"/>
  <c r="GG102" s="1"/>
  <c r="GC74"/>
  <c r="GG74" s="1"/>
  <c r="GC35"/>
  <c r="GG35" s="1"/>
  <c r="GF73"/>
  <c r="GE68"/>
  <c r="GF19"/>
  <c r="EW116"/>
  <c r="GC70"/>
  <c r="GG70" s="1"/>
  <c r="GC109"/>
  <c r="GG109" s="1"/>
  <c r="GC81"/>
  <c r="GG81" s="1"/>
  <c r="GC57"/>
  <c r="GG31"/>
  <c r="DD116"/>
  <c r="GE15"/>
  <c r="GC76"/>
  <c r="GG76" s="1"/>
  <c r="GF109"/>
  <c r="GE75"/>
  <c r="GG75" s="1"/>
  <c r="GE57"/>
  <c r="GH98"/>
  <c r="GD72"/>
  <c r="GH72" s="1"/>
  <c r="GD63"/>
  <c r="GF30"/>
  <c r="GD20"/>
  <c r="GH20" s="1"/>
  <c r="GD111"/>
  <c r="GH111" s="1"/>
  <c r="GC106"/>
  <c r="GD96"/>
  <c r="GH96" s="1"/>
  <c r="GC89"/>
  <c r="GC78"/>
  <c r="GG78" s="1"/>
  <c r="GD65"/>
  <c r="GC80"/>
  <c r="GG80" s="1"/>
  <c r="GC68"/>
  <c r="GD46"/>
  <c r="GH46" s="1"/>
  <c r="GF108"/>
  <c r="GF94"/>
  <c r="GE91"/>
  <c r="GF74"/>
  <c r="GF56"/>
  <c r="GF35"/>
  <c r="GE52"/>
  <c r="GD40"/>
  <c r="GH40" s="1"/>
  <c r="GF42"/>
  <c r="GD110"/>
  <c r="GH110" s="1"/>
  <c r="GD93"/>
  <c r="GH93" s="1"/>
  <c r="GC69"/>
  <c r="GG69" s="1"/>
  <c r="GC45"/>
  <c r="GG45" s="1"/>
  <c r="GE48"/>
  <c r="DS116"/>
  <c r="AG116"/>
  <c r="AV116"/>
  <c r="GD115"/>
  <c r="GH115" s="1"/>
  <c r="GD104"/>
  <c r="GC100"/>
  <c r="GH92"/>
  <c r="GD82"/>
  <c r="GH82" s="1"/>
  <c r="GD77"/>
  <c r="GH77" s="1"/>
  <c r="GD62"/>
  <c r="GH62" s="1"/>
  <c r="GD59"/>
  <c r="GH59" s="1"/>
  <c r="GH37"/>
  <c r="GC56"/>
  <c r="GG56" s="1"/>
  <c r="GF106"/>
  <c r="GE101"/>
  <c r="GF90"/>
  <c r="GE87"/>
  <c r="GF70"/>
  <c r="GF55"/>
  <c r="GF65"/>
  <c r="GE66"/>
  <c r="GG66" s="1"/>
  <c r="GF49"/>
  <c r="GF21"/>
  <c r="GF33"/>
  <c r="GE19"/>
  <c r="GE23"/>
  <c r="GG23" s="1"/>
  <c r="GE27"/>
  <c r="ET116"/>
  <c r="EX15"/>
  <c r="EX116" s="1"/>
  <c r="GC113"/>
  <c r="GC87"/>
  <c r="GD51"/>
  <c r="GH51" s="1"/>
  <c r="GC20"/>
  <c r="GG20" s="1"/>
  <c r="GD114"/>
  <c r="GH114" s="1"/>
  <c r="GC107"/>
  <c r="GG107" s="1"/>
  <c r="GD95"/>
  <c r="GH95" s="1"/>
  <c r="GD88"/>
  <c r="GD83"/>
  <c r="GH83" s="1"/>
  <c r="GD73"/>
  <c r="GD58"/>
  <c r="GH58" s="1"/>
  <c r="GD55"/>
  <c r="GC52"/>
  <c r="GD47"/>
  <c r="GH47" s="1"/>
  <c r="GE113"/>
  <c r="GF104"/>
  <c r="GF89"/>
  <c r="GF79"/>
  <c r="GF78"/>
  <c r="GH78" s="1"/>
  <c r="GF67"/>
  <c r="GF64"/>
  <c r="GH64" s="1"/>
  <c r="GF43"/>
  <c r="GF36"/>
  <c r="GH36" s="1"/>
  <c r="GD19"/>
  <c r="GD27"/>
  <c r="GD22"/>
  <c r="GH22" s="1"/>
  <c r="GD30"/>
  <c r="GC17"/>
  <c r="GG17" s="1"/>
  <c r="GC25"/>
  <c r="GG25" s="1"/>
  <c r="GC33"/>
  <c r="GD91"/>
  <c r="GH91" s="1"/>
  <c r="GD54"/>
  <c r="GH54" s="1"/>
  <c r="GE111"/>
  <c r="GF100"/>
  <c r="GE95"/>
  <c r="GF80"/>
  <c r="GF63"/>
  <c r="GF60"/>
  <c r="GH60" s="1"/>
  <c r="GF39"/>
  <c r="GH39" s="1"/>
  <c r="GF41"/>
  <c r="GH41" s="1"/>
  <c r="GC48"/>
  <c r="G211" i="24"/>
  <c r="H211"/>
  <c r="Z661" i="5"/>
  <c r="F281"/>
  <c r="E246" i="6" s="1"/>
  <c r="F605" i="5"/>
  <c r="E528" i="6" s="1"/>
  <c r="F528" s="1"/>
  <c r="GG33" i="38" l="1"/>
  <c r="GJ33" s="1"/>
  <c r="GL33" s="1"/>
  <c r="GH73"/>
  <c r="GG87"/>
  <c r="GG106"/>
  <c r="GG83"/>
  <c r="GH113"/>
  <c r="GG104"/>
  <c r="GH67"/>
  <c r="GH80"/>
  <c r="GG38"/>
  <c r="GG48"/>
  <c r="GH19"/>
  <c r="GG46"/>
  <c r="GG90"/>
  <c r="GH85"/>
  <c r="GG43"/>
  <c r="GG96"/>
  <c r="GG61"/>
  <c r="GH76"/>
  <c r="GH31"/>
  <c r="GH109"/>
  <c r="GH70"/>
  <c r="GJ23"/>
  <c r="GL23" s="1"/>
  <c r="GK41"/>
  <c r="GM41" s="1"/>
  <c r="GK39"/>
  <c r="GM39" s="1"/>
  <c r="GK36"/>
  <c r="GM36" s="1"/>
  <c r="GK78"/>
  <c r="GM78" s="1"/>
  <c r="GK60"/>
  <c r="GM60" s="1"/>
  <c r="GJ60"/>
  <c r="GL60" s="1"/>
  <c r="GJ108"/>
  <c r="GL108" s="1"/>
  <c r="GJ63"/>
  <c r="GL63" s="1"/>
  <c r="GJ42"/>
  <c r="GL42" s="1"/>
  <c r="GK64"/>
  <c r="GM64" s="1"/>
  <c r="GJ66"/>
  <c r="GL66" s="1"/>
  <c r="GJ41"/>
  <c r="GL41" s="1"/>
  <c r="GJ86"/>
  <c r="GL86" s="1"/>
  <c r="GK73"/>
  <c r="GK92"/>
  <c r="GM92" s="1"/>
  <c r="GK96"/>
  <c r="GM96" s="1"/>
  <c r="GE116"/>
  <c r="GK80"/>
  <c r="GK76"/>
  <c r="GM76" s="1"/>
  <c r="DE116"/>
  <c r="GF15"/>
  <c r="GF116" s="1"/>
  <c r="GJ84"/>
  <c r="GL84" s="1"/>
  <c r="GK70"/>
  <c r="GM70" s="1"/>
  <c r="GJ24"/>
  <c r="GL24" s="1"/>
  <c r="GJ43"/>
  <c r="GL43" s="1"/>
  <c r="GG64"/>
  <c r="GK16"/>
  <c r="GM16" s="1"/>
  <c r="GH17"/>
  <c r="GK84"/>
  <c r="GM84" s="1"/>
  <c r="GJ85"/>
  <c r="GL85" s="1"/>
  <c r="GJ48"/>
  <c r="GL48" s="1"/>
  <c r="GJ25"/>
  <c r="GL25" s="1"/>
  <c r="GH27"/>
  <c r="GG52"/>
  <c r="GK83"/>
  <c r="GM83" s="1"/>
  <c r="GK114"/>
  <c r="GM114" s="1"/>
  <c r="GG113"/>
  <c r="GK62"/>
  <c r="GM62" s="1"/>
  <c r="GG100"/>
  <c r="GJ69"/>
  <c r="GL69" s="1"/>
  <c r="GK40"/>
  <c r="GM40" s="1"/>
  <c r="GH65"/>
  <c r="GJ106"/>
  <c r="GL106" s="1"/>
  <c r="GH63"/>
  <c r="GJ81"/>
  <c r="GL81" s="1"/>
  <c r="GL74"/>
  <c r="GJ74"/>
  <c r="GJ93"/>
  <c r="GL93" s="1"/>
  <c r="GM48"/>
  <c r="GK48"/>
  <c r="GH21"/>
  <c r="GG19"/>
  <c r="GG55"/>
  <c r="GJ88"/>
  <c r="GL88" s="1"/>
  <c r="GJ37"/>
  <c r="GL37" s="1"/>
  <c r="GJ82"/>
  <c r="GL82" s="1"/>
  <c r="GG115"/>
  <c r="GH79"/>
  <c r="GJ44"/>
  <c r="GL44" s="1"/>
  <c r="GG39"/>
  <c r="GG65"/>
  <c r="GH106"/>
  <c r="GJ53"/>
  <c r="GL53" s="1"/>
  <c r="GH105"/>
  <c r="GK23"/>
  <c r="GM23" s="1"/>
  <c r="GH49"/>
  <c r="GK81"/>
  <c r="GM81" s="1"/>
  <c r="GH53"/>
  <c r="GH74"/>
  <c r="GH94"/>
  <c r="GG67"/>
  <c r="GK44"/>
  <c r="GM44" s="1"/>
  <c r="GH66"/>
  <c r="GJ18"/>
  <c r="GL18" s="1"/>
  <c r="GH101"/>
  <c r="GK69"/>
  <c r="GM69" s="1"/>
  <c r="GK22"/>
  <c r="GM22" s="1"/>
  <c r="GK47"/>
  <c r="GM47" s="1"/>
  <c r="GJ107"/>
  <c r="GL107" s="1"/>
  <c r="GK59"/>
  <c r="GM59" s="1"/>
  <c r="GJ45"/>
  <c r="GL45" s="1"/>
  <c r="GJ80"/>
  <c r="GL80" s="1"/>
  <c r="GJ35"/>
  <c r="GL35" s="1"/>
  <c r="GK32"/>
  <c r="GM32" s="1"/>
  <c r="GG27"/>
  <c r="GK52"/>
  <c r="GM52" s="1"/>
  <c r="GK113"/>
  <c r="GM113"/>
  <c r="GJ77"/>
  <c r="GL77" s="1"/>
  <c r="GJ104"/>
  <c r="GL104" s="1"/>
  <c r="GK67"/>
  <c r="GM67" s="1"/>
  <c r="GJ96"/>
  <c r="GJ26"/>
  <c r="GL26" s="1"/>
  <c r="GJ112"/>
  <c r="GL112" s="1"/>
  <c r="GK31"/>
  <c r="GM31" s="1"/>
  <c r="GK38"/>
  <c r="GM38" s="1"/>
  <c r="GK109"/>
  <c r="GM109" s="1"/>
  <c r="GK85"/>
  <c r="GM85" s="1"/>
  <c r="GJ17"/>
  <c r="GL17"/>
  <c r="GH88"/>
  <c r="GJ56"/>
  <c r="GL56" s="1"/>
  <c r="GM77"/>
  <c r="GK77"/>
  <c r="GH104"/>
  <c r="GK93"/>
  <c r="GM93" s="1"/>
  <c r="GK46"/>
  <c r="GM46" s="1"/>
  <c r="GJ78"/>
  <c r="GL78" s="1"/>
  <c r="GK111"/>
  <c r="GM111" s="1"/>
  <c r="GK72"/>
  <c r="GM72" s="1"/>
  <c r="GJ31"/>
  <c r="GL31" s="1"/>
  <c r="GJ109"/>
  <c r="GL109" s="1"/>
  <c r="GJ75"/>
  <c r="GL75" s="1"/>
  <c r="GG110"/>
  <c r="GJ72"/>
  <c r="GL72" s="1"/>
  <c r="GJ54"/>
  <c r="GL54" s="1"/>
  <c r="GJ30"/>
  <c r="GL30" s="1"/>
  <c r="GJ58"/>
  <c r="GL58" s="1"/>
  <c r="GG95"/>
  <c r="GJ51"/>
  <c r="GL51" s="1"/>
  <c r="GG59"/>
  <c r="GJ92"/>
  <c r="GL92" s="1"/>
  <c r="GL103"/>
  <c r="GJ103"/>
  <c r="GJ46"/>
  <c r="GL46" s="1"/>
  <c r="GG111"/>
  <c r="GG50"/>
  <c r="GJ61"/>
  <c r="GL61" s="1"/>
  <c r="GK45"/>
  <c r="GM45" s="1"/>
  <c r="GJ29"/>
  <c r="GL29" s="1"/>
  <c r="GK26"/>
  <c r="GM26" s="1"/>
  <c r="GJ71"/>
  <c r="GL71" s="1"/>
  <c r="GH90"/>
  <c r="GK99"/>
  <c r="GM99"/>
  <c r="GH35"/>
  <c r="GH61"/>
  <c r="GH102"/>
  <c r="GG79"/>
  <c r="GG36"/>
  <c r="GG97"/>
  <c r="GJ105"/>
  <c r="GL105"/>
  <c r="GJ38"/>
  <c r="GL38" s="1"/>
  <c r="GJ40"/>
  <c r="GL40" s="1"/>
  <c r="GJ87"/>
  <c r="GL87" s="1"/>
  <c r="GG57"/>
  <c r="GK29"/>
  <c r="GM29" s="1"/>
  <c r="GJ114"/>
  <c r="GL114" s="1"/>
  <c r="GH56"/>
  <c r="GK86"/>
  <c r="GM86" s="1"/>
  <c r="GJ90"/>
  <c r="GL90"/>
  <c r="GK54"/>
  <c r="GM54" s="1"/>
  <c r="GK19"/>
  <c r="GM19"/>
  <c r="GH55"/>
  <c r="GJ20"/>
  <c r="GL20" s="1"/>
  <c r="GK91"/>
  <c r="GM91" s="1"/>
  <c r="GH30"/>
  <c r="GK58"/>
  <c r="GM58" s="1"/>
  <c r="GK95"/>
  <c r="GM95" s="1"/>
  <c r="GK51"/>
  <c r="GM51" s="1"/>
  <c r="GK37"/>
  <c r="GM37" s="1"/>
  <c r="GK82"/>
  <c r="GM82"/>
  <c r="GK115"/>
  <c r="GM115" s="1"/>
  <c r="GK110"/>
  <c r="GM110" s="1"/>
  <c r="GG68"/>
  <c r="GG89"/>
  <c r="GK20"/>
  <c r="GM20" s="1"/>
  <c r="GK98"/>
  <c r="GM98"/>
  <c r="GJ76"/>
  <c r="GL76" s="1"/>
  <c r="GJ70"/>
  <c r="GL70" s="1"/>
  <c r="GJ102"/>
  <c r="GL102" s="1"/>
  <c r="GN98"/>
  <c r="GJ98"/>
  <c r="GL98" s="1"/>
  <c r="GG91"/>
  <c r="GJ22"/>
  <c r="GL22" s="1"/>
  <c r="GJ47"/>
  <c r="GL47" s="1"/>
  <c r="GG73"/>
  <c r="GK107"/>
  <c r="GM107" s="1"/>
  <c r="GH87"/>
  <c r="GJ62"/>
  <c r="GL62" s="1"/>
  <c r="GH100"/>
  <c r="GH43"/>
  <c r="S116"/>
  <c r="GD15"/>
  <c r="GK68"/>
  <c r="GM68" s="1"/>
  <c r="GH89"/>
  <c r="GK25"/>
  <c r="GM25" s="1"/>
  <c r="GM71"/>
  <c r="GK71"/>
  <c r="GJ94"/>
  <c r="GL94" s="1"/>
  <c r="GK97"/>
  <c r="GM97" s="1"/>
  <c r="GK50"/>
  <c r="GM50" s="1"/>
  <c r="GG21"/>
  <c r="GK18"/>
  <c r="GM18" s="1"/>
  <c r="GH57"/>
  <c r="GG101"/>
  <c r="GH42"/>
  <c r="GH75"/>
  <c r="GK112"/>
  <c r="GM112" s="1"/>
  <c r="GK103"/>
  <c r="GM103" s="1"/>
  <c r="GC116"/>
  <c r="GG15"/>
  <c r="GH108"/>
  <c r="GH33"/>
  <c r="GG49"/>
  <c r="GG99"/>
  <c r="E358" i="6"/>
  <c r="F358" s="1"/>
  <c r="GM73" i="38" l="1"/>
  <c r="GL96"/>
  <c r="GM80"/>
  <c r="GJ83"/>
  <c r="GL83" s="1"/>
  <c r="GK33"/>
  <c r="GM33" s="1"/>
  <c r="GK61"/>
  <c r="GM61" s="1"/>
  <c r="GJ27"/>
  <c r="GL27" s="1"/>
  <c r="GK21"/>
  <c r="GM21" s="1"/>
  <c r="GJ113"/>
  <c r="GL113" s="1"/>
  <c r="GK108"/>
  <c r="GM108" s="1"/>
  <c r="GK42"/>
  <c r="GM42" s="1"/>
  <c r="GK89"/>
  <c r="GM89" s="1"/>
  <c r="GJ73"/>
  <c r="GL73" s="1"/>
  <c r="GJ68"/>
  <c r="GL68" s="1"/>
  <c r="GK55"/>
  <c r="GM55"/>
  <c r="GJ36"/>
  <c r="GL36" s="1"/>
  <c r="GK35"/>
  <c r="GM35" s="1"/>
  <c r="GK88"/>
  <c r="GM88" s="1"/>
  <c r="GJ67"/>
  <c r="GL67" s="1"/>
  <c r="GK106"/>
  <c r="GM106" s="1"/>
  <c r="GK63"/>
  <c r="GM63"/>
  <c r="GJ100"/>
  <c r="GL100" s="1"/>
  <c r="GJ52"/>
  <c r="GL52" s="1"/>
  <c r="GK75"/>
  <c r="GM75" s="1"/>
  <c r="GJ97"/>
  <c r="GL97" s="1"/>
  <c r="GK90"/>
  <c r="GM90" s="1"/>
  <c r="GJ111"/>
  <c r="GL111" s="1"/>
  <c r="GK104"/>
  <c r="GM104" s="1"/>
  <c r="GK53"/>
  <c r="GM53" s="1"/>
  <c r="GK65"/>
  <c r="GM65" s="1"/>
  <c r="GJ99"/>
  <c r="GL99" s="1"/>
  <c r="GG116"/>
  <c r="GJ15"/>
  <c r="GL15" s="1"/>
  <c r="GJ101"/>
  <c r="GL101" s="1"/>
  <c r="GK56"/>
  <c r="GM56" s="1"/>
  <c r="GL79"/>
  <c r="GJ79"/>
  <c r="GJ95"/>
  <c r="GL95" s="1"/>
  <c r="GK66"/>
  <c r="GM66" s="1"/>
  <c r="GM94"/>
  <c r="GK94"/>
  <c r="GK105"/>
  <c r="GM105" s="1"/>
  <c r="GJ65"/>
  <c r="GL65" s="1"/>
  <c r="GK79"/>
  <c r="GM79" s="1"/>
  <c r="GJ55"/>
  <c r="GL55" s="1"/>
  <c r="GK27"/>
  <c r="GM27" s="1"/>
  <c r="GJ64"/>
  <c r="GL64" s="1"/>
  <c r="GD116"/>
  <c r="GH15"/>
  <c r="GJ89"/>
  <c r="GL89" s="1"/>
  <c r="GK30"/>
  <c r="GM30" s="1"/>
  <c r="GJ21"/>
  <c r="GL21" s="1"/>
  <c r="GK43"/>
  <c r="GM43" s="1"/>
  <c r="GK87"/>
  <c r="GM87" s="1"/>
  <c r="GJ91"/>
  <c r="GL91" s="1"/>
  <c r="GJ49"/>
  <c r="GL49" s="1"/>
  <c r="GK57"/>
  <c r="GM57" s="1"/>
  <c r="GM100"/>
  <c r="GK100"/>
  <c r="GJ57"/>
  <c r="GL57" s="1"/>
  <c r="GK102"/>
  <c r="GM102" s="1"/>
  <c r="GL50"/>
  <c r="GJ50"/>
  <c r="GJ59"/>
  <c r="GL59" s="1"/>
  <c r="GJ110"/>
  <c r="GL110" s="1"/>
  <c r="GM101"/>
  <c r="GK101"/>
  <c r="GK74"/>
  <c r="GM74" s="1"/>
  <c r="GK49"/>
  <c r="GM49" s="1"/>
  <c r="GJ39"/>
  <c r="GL39" s="1"/>
  <c r="GJ115"/>
  <c r="GL115" s="1"/>
  <c r="GJ19"/>
  <c r="GL19" s="1"/>
  <c r="GM17"/>
  <c r="GK17"/>
  <c r="E477" i="6"/>
  <c r="F477" s="1"/>
  <c r="F312" i="5"/>
  <c r="F236"/>
  <c r="F235"/>
  <c r="F234"/>
  <c r="F231"/>
  <c r="F228"/>
  <c r="F66"/>
  <c r="F65"/>
  <c r="GL116" i="38" l="1"/>
  <c r="GH116"/>
  <c r="GK15"/>
  <c r="GK116" s="1"/>
  <c r="GJ116"/>
  <c r="DD117"/>
  <c r="F223" i="5"/>
  <c r="G223" s="1"/>
  <c r="F222"/>
  <c r="G222" s="1"/>
  <c r="E193" i="6"/>
  <c r="F27"/>
  <c r="D10" i="36"/>
  <c r="N12"/>
  <c r="F12"/>
  <c r="Z11"/>
  <c r="Y11"/>
  <c r="X11"/>
  <c r="W11"/>
  <c r="V11"/>
  <c r="U11"/>
  <c r="T11"/>
  <c r="S11"/>
  <c r="R11"/>
  <c r="Q11"/>
  <c r="P11"/>
  <c r="O11"/>
  <c r="M11"/>
  <c r="L11"/>
  <c r="K11"/>
  <c r="J11"/>
  <c r="I11"/>
  <c r="H11"/>
  <c r="G11"/>
  <c r="E11"/>
  <c r="N10"/>
  <c r="N9" s="1"/>
  <c r="F10"/>
  <c r="F507" i="5" s="1"/>
  <c r="Z9" i="36"/>
  <c r="Y9"/>
  <c r="X9"/>
  <c r="W9"/>
  <c r="V9"/>
  <c r="U9"/>
  <c r="T9"/>
  <c r="S9"/>
  <c r="R9"/>
  <c r="Q9"/>
  <c r="P9"/>
  <c r="O9"/>
  <c r="M9"/>
  <c r="L9"/>
  <c r="K9"/>
  <c r="J9"/>
  <c r="H9"/>
  <c r="G9"/>
  <c r="GM15" i="38" l="1"/>
  <c r="GM116" s="1"/>
  <c r="F508" i="5"/>
  <c r="F506"/>
  <c r="GE117" i="38"/>
  <c r="N11" i="36"/>
  <c r="D12"/>
  <c r="F9"/>
  <c r="F11"/>
  <c r="I9"/>
  <c r="GG117" i="38" l="1"/>
  <c r="D11" i="36"/>
  <c r="D9"/>
  <c r="R583" i="6" l="1"/>
  <c r="AI583" s="1"/>
  <c r="F538" i="5" l="1"/>
  <c r="F537"/>
  <c r="F536"/>
  <c r="F535"/>
  <c r="F534"/>
  <c r="F533"/>
  <c r="F532"/>
  <c r="F531"/>
  <c r="F522"/>
  <c r="F521"/>
  <c r="F520"/>
  <c r="F519"/>
  <c r="F518"/>
  <c r="F517"/>
  <c r="F516"/>
  <c r="F515"/>
  <c r="F514"/>
  <c r="F513"/>
  <c r="F512"/>
  <c r="F503"/>
  <c r="F406"/>
  <c r="F405"/>
  <c r="F404"/>
  <c r="F403"/>
  <c r="F402"/>
  <c r="F389"/>
  <c r="F388"/>
  <c r="F387"/>
  <c r="F386"/>
  <c r="F378"/>
  <c r="F286"/>
  <c r="AG286" s="1"/>
  <c r="AI286" s="1"/>
  <c r="F285"/>
  <c r="AG285" s="1"/>
  <c r="AI285" s="1"/>
  <c r="F283"/>
  <c r="AG283" s="1"/>
  <c r="AI283" s="1"/>
  <c r="F269"/>
  <c r="AG269" s="1"/>
  <c r="F268"/>
  <c r="AG268" s="1"/>
  <c r="F267"/>
  <c r="AG267" s="1"/>
  <c r="F266"/>
  <c r="AG266" s="1"/>
  <c r="F260" l="1"/>
  <c r="F259"/>
  <c r="F258"/>
  <c r="F257"/>
  <c r="E199" i="6" l="1"/>
  <c r="F237" i="5"/>
  <c r="F240"/>
  <c r="F233"/>
  <c r="F230"/>
  <c r="F229"/>
  <c r="F214"/>
  <c r="G381" l="1"/>
  <c r="F381"/>
  <c r="AB382"/>
  <c r="X382"/>
  <c r="T382"/>
  <c r="P382"/>
  <c r="H381"/>
  <c r="G382"/>
  <c r="P215"/>
  <c r="P220"/>
  <c r="T220"/>
  <c r="X220"/>
  <c r="AB220"/>
  <c r="AB215"/>
  <c r="G220"/>
  <c r="G215"/>
  <c r="K220" l="1"/>
  <c r="J220" s="1"/>
  <c r="K382"/>
  <c r="J382" s="1"/>
  <c r="F488" l="1"/>
  <c r="F487"/>
  <c r="F486"/>
  <c r="F485"/>
  <c r="F484"/>
  <c r="F483"/>
  <c r="F482"/>
  <c r="F481"/>
  <c r="F363"/>
  <c r="F362"/>
  <c r="F361"/>
  <c r="F360"/>
  <c r="F359"/>
  <c r="F358"/>
  <c r="F196"/>
  <c r="AG196" s="1"/>
  <c r="AS196" s="1"/>
  <c r="F195"/>
  <c r="AG195" s="1"/>
  <c r="AS195" s="1"/>
  <c r="F194"/>
  <c r="AG194" s="1"/>
  <c r="AS194" s="1"/>
  <c r="F193"/>
  <c r="AG193" s="1"/>
  <c r="F192"/>
  <c r="AG192" s="1"/>
  <c r="AS192" s="1"/>
  <c r="F191"/>
  <c r="AG191" s="1"/>
  <c r="AS191" s="1"/>
  <c r="F190"/>
  <c r="AG190" s="1"/>
  <c r="AS190" s="1"/>
  <c r="F189"/>
  <c r="AG189" s="1"/>
  <c r="AS189" s="1"/>
  <c r="F188"/>
  <c r="AG188" s="1"/>
  <c r="AS188" s="1"/>
  <c r="F187"/>
  <c r="AG187" s="1"/>
  <c r="AS187" s="1"/>
  <c r="F186"/>
  <c r="AG186" s="1"/>
  <c r="AS186" s="1"/>
  <c r="F185"/>
  <c r="AG185" s="1"/>
  <c r="AS185" s="1"/>
  <c r="F184"/>
  <c r="AG184" s="1"/>
  <c r="AS184" s="1"/>
  <c r="F183"/>
  <c r="AG183" s="1"/>
  <c r="AS183" s="1"/>
  <c r="F182"/>
  <c r="AG182" s="1"/>
  <c r="F181"/>
  <c r="AG181" s="1"/>
  <c r="AS181" s="1"/>
  <c r="F180"/>
  <c r="AG180" s="1"/>
  <c r="AS180" s="1"/>
  <c r="F176"/>
  <c r="AG176" s="1"/>
  <c r="AS176" s="1"/>
  <c r="F177"/>
  <c r="AG177" s="1"/>
  <c r="AS177" s="1"/>
  <c r="F178"/>
  <c r="AG178" s="1"/>
  <c r="AS178" s="1"/>
  <c r="F179"/>
  <c r="AG179" s="1"/>
  <c r="AS179" s="1"/>
  <c r="F175"/>
  <c r="AG175" s="1"/>
  <c r="AS175" s="1"/>
  <c r="F174"/>
  <c r="AG174" s="1"/>
  <c r="AS174" s="1"/>
  <c r="F173"/>
  <c r="AG173" s="1"/>
  <c r="AS173" s="1"/>
  <c r="F172"/>
  <c r="F171"/>
  <c r="AG171" s="1"/>
  <c r="F170"/>
  <c r="AG170" s="1"/>
  <c r="AQ193" l="1"/>
  <c r="AM193"/>
  <c r="AI193"/>
  <c r="AP193"/>
  <c r="AL193"/>
  <c r="AH193"/>
  <c r="AO193"/>
  <c r="AK193"/>
  <c r="AN193"/>
  <c r="AJ193"/>
  <c r="AN170"/>
  <c r="AJ170"/>
  <c r="AQ170"/>
  <c r="AM170"/>
  <c r="AI170"/>
  <c r="AP170"/>
  <c r="AL170"/>
  <c r="AH170"/>
  <c r="AO170"/>
  <c r="AK170"/>
  <c r="AN171"/>
  <c r="AS171"/>
  <c r="AO182"/>
  <c r="AK182"/>
  <c r="AN182"/>
  <c r="AJ182"/>
  <c r="AR182" s="1"/>
  <c r="AS182" s="1"/>
  <c r="AQ182"/>
  <c r="AM182"/>
  <c r="AI182"/>
  <c r="AP182"/>
  <c r="AL182"/>
  <c r="AH182"/>
  <c r="F156"/>
  <c r="H15" i="32"/>
  <c r="AS193" i="5" l="1"/>
  <c r="AR170"/>
  <c r="AR169" s="1"/>
  <c r="AR193"/>
  <c r="I335" i="11"/>
  <c r="I334"/>
  <c r="I221"/>
  <c r="I220"/>
  <c r="I47"/>
  <c r="I46"/>
  <c r="I45"/>
  <c r="I43" s="1"/>
  <c r="I44"/>
  <c r="I42"/>
  <c r="I41"/>
  <c r="I40"/>
  <c r="I39"/>
  <c r="I38"/>
  <c r="I37"/>
  <c r="I36"/>
  <c r="I35"/>
  <c r="I34"/>
  <c r="I33"/>
  <c r="I31" s="1"/>
  <c r="I32"/>
  <c r="I27"/>
  <c r="I26"/>
  <c r="I25"/>
  <c r="I24"/>
  <c r="I23"/>
  <c r="I22"/>
  <c r="G554" i="5"/>
  <c r="AG472"/>
  <c r="AS472" s="1"/>
  <c r="AS170" l="1"/>
  <c r="I30" i="11"/>
  <c r="I21"/>
  <c r="I103"/>
  <c r="I219"/>
  <c r="AB417" i="5"/>
  <c r="X417"/>
  <c r="T417"/>
  <c r="P417"/>
  <c r="G417"/>
  <c r="I20" i="11" l="1"/>
  <c r="K417" i="5"/>
  <c r="J417"/>
  <c r="I333" i="11"/>
  <c r="AI580" i="6"/>
  <c r="AI578"/>
  <c r="AI574"/>
  <c r="AI572"/>
  <c r="AI571" s="1"/>
  <c r="AI561"/>
  <c r="AI555"/>
  <c r="AI553"/>
  <c r="AI548"/>
  <c r="AI546"/>
  <c r="AI544"/>
  <c r="AI538"/>
  <c r="R580"/>
  <c r="R577" s="1"/>
  <c r="R578"/>
  <c r="R574"/>
  <c r="R572"/>
  <c r="R571" s="1"/>
  <c r="R561"/>
  <c r="R555"/>
  <c r="R553"/>
  <c r="R548"/>
  <c r="R546"/>
  <c r="R544"/>
  <c r="R538"/>
  <c r="Z560"/>
  <c r="Z555" s="1"/>
  <c r="Y556"/>
  <c r="Y555" s="1"/>
  <c r="AA580"/>
  <c r="Z580"/>
  <c r="Y580"/>
  <c r="X580"/>
  <c r="AA578"/>
  <c r="Z578"/>
  <c r="Z577" s="1"/>
  <c r="Y578"/>
  <c r="Y577" s="1"/>
  <c r="X578"/>
  <c r="AA577"/>
  <c r="AA574"/>
  <c r="Z574"/>
  <c r="Y574"/>
  <c r="X574"/>
  <c r="AA572"/>
  <c r="Z572"/>
  <c r="Z571" s="1"/>
  <c r="Y572"/>
  <c r="X572"/>
  <c r="AA571"/>
  <c r="Y571"/>
  <c r="X571"/>
  <c r="AA561"/>
  <c r="Z561"/>
  <c r="Y561"/>
  <c r="X561"/>
  <c r="AA555"/>
  <c r="X555"/>
  <c r="AA553"/>
  <c r="Z553"/>
  <c r="Y553"/>
  <c r="X553"/>
  <c r="AA548"/>
  <c r="Z548"/>
  <c r="Y548"/>
  <c r="X548"/>
  <c r="AA546"/>
  <c r="Z546"/>
  <c r="Y546"/>
  <c r="X546"/>
  <c r="AA544"/>
  <c r="Z544"/>
  <c r="Y544"/>
  <c r="X544"/>
  <c r="AA538"/>
  <c r="Z538"/>
  <c r="Y538"/>
  <c r="X538"/>
  <c r="AA537" l="1"/>
  <c r="AA536" s="1"/>
  <c r="AA534" s="1"/>
  <c r="X577"/>
  <c r="AA535"/>
  <c r="AI577"/>
  <c r="Z535"/>
  <c r="R537"/>
  <c r="R536" s="1"/>
  <c r="R534" s="1"/>
  <c r="X537"/>
  <c r="X536" s="1"/>
  <c r="X534" s="1"/>
  <c r="X535"/>
  <c r="R535"/>
  <c r="AI537"/>
  <c r="AI536" s="1"/>
  <c r="AI535"/>
  <c r="Z537"/>
  <c r="Z536" s="1"/>
  <c r="Z534" s="1"/>
  <c r="Y537"/>
  <c r="Y536" s="1"/>
  <c r="Y534" s="1"/>
  <c r="Y535"/>
  <c r="AI534" l="1"/>
  <c r="M638" i="5"/>
  <c r="M633" s="1"/>
  <c r="L634"/>
  <c r="L633" s="1"/>
  <c r="I560" i="6"/>
  <c r="I555" s="1"/>
  <c r="H556"/>
  <c r="H555" s="1"/>
  <c r="J580"/>
  <c r="I580"/>
  <c r="H580"/>
  <c r="G580"/>
  <c r="J578"/>
  <c r="I578"/>
  <c r="H578"/>
  <c r="H577" s="1"/>
  <c r="G578"/>
  <c r="J577"/>
  <c r="I577"/>
  <c r="J574"/>
  <c r="I574"/>
  <c r="H574"/>
  <c r="G574"/>
  <c r="J572"/>
  <c r="I572"/>
  <c r="H572"/>
  <c r="H571" s="1"/>
  <c r="G572"/>
  <c r="G571" s="1"/>
  <c r="J571"/>
  <c r="I571"/>
  <c r="J561"/>
  <c r="I561"/>
  <c r="H561"/>
  <c r="G561"/>
  <c r="J555"/>
  <c r="G555"/>
  <c r="J553"/>
  <c r="I553"/>
  <c r="H553"/>
  <c r="G553"/>
  <c r="J548"/>
  <c r="I548"/>
  <c r="H548"/>
  <c r="G548"/>
  <c r="J546"/>
  <c r="I546"/>
  <c r="H546"/>
  <c r="G546"/>
  <c r="J544"/>
  <c r="I544"/>
  <c r="H544"/>
  <c r="G544"/>
  <c r="G535" s="1"/>
  <c r="J538"/>
  <c r="I538"/>
  <c r="H538"/>
  <c r="G538"/>
  <c r="G537" s="1"/>
  <c r="J618" i="5"/>
  <c r="N658"/>
  <c r="N656"/>
  <c r="N655" s="1"/>
  <c r="N652"/>
  <c r="N650"/>
  <c r="N649" s="1"/>
  <c r="N639"/>
  <c r="N633"/>
  <c r="N631"/>
  <c r="N626"/>
  <c r="N624"/>
  <c r="N622"/>
  <c r="N616"/>
  <c r="M658"/>
  <c r="L658"/>
  <c r="M656"/>
  <c r="L656"/>
  <c r="M652"/>
  <c r="L652"/>
  <c r="M650"/>
  <c r="M649" s="1"/>
  <c r="L650"/>
  <c r="L649" s="1"/>
  <c r="M639"/>
  <c r="L639"/>
  <c r="M631"/>
  <c r="L631"/>
  <c r="M626"/>
  <c r="L626"/>
  <c r="M624"/>
  <c r="L624"/>
  <c r="M622"/>
  <c r="L622"/>
  <c r="M616"/>
  <c r="L616"/>
  <c r="G536" i="6" l="1"/>
  <c r="J535"/>
  <c r="G577"/>
  <c r="G534" s="1"/>
  <c r="J537"/>
  <c r="J536" s="1"/>
  <c r="J534" s="1"/>
  <c r="L655" i="5"/>
  <c r="M655"/>
  <c r="N613"/>
  <c r="M613"/>
  <c r="M615"/>
  <c r="M614" s="1"/>
  <c r="I535" i="6"/>
  <c r="I537"/>
  <c r="I536" s="1"/>
  <c r="I534" s="1"/>
  <c r="H537"/>
  <c r="H536" s="1"/>
  <c r="H534" s="1"/>
  <c r="H535"/>
  <c r="N615" i="5"/>
  <c r="N614" s="1"/>
  <c r="N612" s="1"/>
  <c r="L615"/>
  <c r="L614" s="1"/>
  <c r="L613"/>
  <c r="M612" l="1"/>
  <c r="L612"/>
  <c r="L601" l="1"/>
  <c r="K601"/>
  <c r="J601"/>
  <c r="L599"/>
  <c r="K599"/>
  <c r="J599"/>
  <c r="J598"/>
  <c r="L595"/>
  <c r="K595"/>
  <c r="J595"/>
  <c r="L585"/>
  <c r="K585"/>
  <c r="J585"/>
  <c r="L579"/>
  <c r="K579"/>
  <c r="J579"/>
  <c r="L577"/>
  <c r="K577"/>
  <c r="J577"/>
  <c r="L572"/>
  <c r="K572"/>
  <c r="J572"/>
  <c r="L570"/>
  <c r="K570"/>
  <c r="J570"/>
  <c r="L568"/>
  <c r="K568"/>
  <c r="J568"/>
  <c r="L562"/>
  <c r="K562"/>
  <c r="J562"/>
  <c r="L426"/>
  <c r="K598" l="1"/>
  <c r="K559"/>
  <c r="J561"/>
  <c r="J560" s="1"/>
  <c r="J558" s="1"/>
  <c r="K561"/>
  <c r="K560" s="1"/>
  <c r="L561"/>
  <c r="L560" s="1"/>
  <c r="J559"/>
  <c r="L598"/>
  <c r="L559"/>
  <c r="K9" i="31"/>
  <c r="K17"/>
  <c r="K558" i="5" l="1"/>
  <c r="L558"/>
  <c r="C9" i="25"/>
  <c r="F574" i="5" s="1"/>
  <c r="C10" i="25"/>
  <c r="C8"/>
  <c r="C7"/>
  <c r="J288" i="11"/>
  <c r="J325"/>
  <c r="J326"/>
  <c r="AQ37" i="5"/>
  <c r="M530"/>
  <c r="M511"/>
  <c r="M480"/>
  <c r="L470"/>
  <c r="L459"/>
  <c r="M441"/>
  <c r="G450"/>
  <c r="G451"/>
  <c r="G452"/>
  <c r="G453"/>
  <c r="G454"/>
  <c r="L433"/>
  <c r="M401"/>
  <c r="M400" s="1"/>
  <c r="H401"/>
  <c r="H400" s="1"/>
  <c r="M385"/>
  <c r="U357"/>
  <c r="T356"/>
  <c r="E357"/>
  <c r="G356"/>
  <c r="I347"/>
  <c r="H327"/>
  <c r="I310"/>
  <c r="E310"/>
  <c r="AH226"/>
  <c r="AK256"/>
  <c r="AH256"/>
  <c r="AJ530"/>
  <c r="AI552"/>
  <c r="AG554"/>
  <c r="AS554" s="1"/>
  <c r="AS540"/>
  <c r="AB245"/>
  <c r="AB246"/>
  <c r="AB247"/>
  <c r="AB248"/>
  <c r="AB249"/>
  <c r="AB250"/>
  <c r="AB251"/>
  <c r="AB252"/>
  <c r="AB253"/>
  <c r="X245"/>
  <c r="X246"/>
  <c r="X247"/>
  <c r="X248"/>
  <c r="X249"/>
  <c r="X250"/>
  <c r="X251"/>
  <c r="X252"/>
  <c r="X253"/>
  <c r="T245"/>
  <c r="T246"/>
  <c r="T247"/>
  <c r="T248"/>
  <c r="T249"/>
  <c r="T250"/>
  <c r="T251"/>
  <c r="T252"/>
  <c r="T253"/>
  <c r="P245"/>
  <c r="P246"/>
  <c r="P247"/>
  <c r="P248"/>
  <c r="P249"/>
  <c r="P250"/>
  <c r="P251"/>
  <c r="P252"/>
  <c r="P253"/>
  <c r="G245"/>
  <c r="G246"/>
  <c r="G247"/>
  <c r="G248"/>
  <c r="G249"/>
  <c r="G250"/>
  <c r="G251"/>
  <c r="G252"/>
  <c r="G253"/>
  <c r="G254"/>
  <c r="E226"/>
  <c r="L226"/>
  <c r="K7" i="31"/>
  <c r="K4"/>
  <c r="J3"/>
  <c r="I3"/>
  <c r="H3"/>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
  <c r="K3" s="1"/>
  <c r="K6"/>
  <c r="K8"/>
  <c r="K10"/>
  <c r="K11"/>
  <c r="K12"/>
  <c r="K13"/>
  <c r="K14"/>
  <c r="K15"/>
  <c r="K16"/>
  <c r="K18"/>
  <c r="K19"/>
  <c r="K20"/>
  <c r="K21"/>
  <c r="K22"/>
  <c r="K23"/>
  <c r="K24"/>
  <c r="K25"/>
  <c r="K26"/>
  <c r="K27"/>
  <c r="K28"/>
  <c r="K29"/>
  <c r="K30"/>
  <c r="K31"/>
  <c r="K32"/>
  <c r="K33"/>
  <c r="K34"/>
  <c r="K35"/>
  <c r="K36"/>
  <c r="K37"/>
  <c r="K38"/>
  <c r="K39"/>
  <c r="K40"/>
  <c r="K41"/>
  <c r="K42"/>
  <c r="K43"/>
  <c r="K44"/>
  <c r="K45"/>
  <c r="C14" i="25" l="1"/>
  <c r="F589" i="5"/>
  <c r="K252"/>
  <c r="J252" s="1"/>
  <c r="K248"/>
  <c r="K251"/>
  <c r="J251" s="1"/>
  <c r="K247"/>
  <c r="J247" s="1"/>
  <c r="K250"/>
  <c r="J250" s="1"/>
  <c r="K246"/>
  <c r="J246" s="1"/>
  <c r="J248"/>
  <c r="K253"/>
  <c r="J253" s="1"/>
  <c r="K249"/>
  <c r="J249" s="1"/>
  <c r="K245"/>
  <c r="J245" s="1"/>
  <c r="AG349"/>
  <c r="AG341"/>
  <c r="AG329"/>
  <c r="AG328"/>
  <c r="AG306"/>
  <c r="AG307"/>
  <c r="AS286"/>
  <c r="AS285"/>
  <c r="AS283"/>
  <c r="AG443" l="1"/>
  <c r="AG444"/>
  <c r="AS444" s="1"/>
  <c r="AG445"/>
  <c r="AS445" s="1"/>
  <c r="AG446"/>
  <c r="AS446" s="1"/>
  <c r="AG447"/>
  <c r="AS447" s="1"/>
  <c r="AG448"/>
  <c r="AS448" s="1"/>
  <c r="AG449"/>
  <c r="AS449" s="1"/>
  <c r="AG442"/>
  <c r="AS442" s="1"/>
  <c r="AG430"/>
  <c r="AS430" s="1"/>
  <c r="AG429"/>
  <c r="AS429" s="1"/>
  <c r="AG499"/>
  <c r="AS499" s="1"/>
  <c r="AR157"/>
  <c r="AQ157"/>
  <c r="AP157"/>
  <c r="AO157"/>
  <c r="AN157"/>
  <c r="AM157"/>
  <c r="AL157"/>
  <c r="AK157"/>
  <c r="AJ157"/>
  <c r="AI157"/>
  <c r="AH157"/>
  <c r="Y642"/>
  <c r="G281"/>
  <c r="E475" i="6"/>
  <c r="F475" s="1"/>
  <c r="E221"/>
  <c r="F221" s="1"/>
  <c r="F199"/>
  <c r="F198" s="1"/>
  <c r="G541" i="5"/>
  <c r="F385"/>
  <c r="F315"/>
  <c r="F313"/>
  <c r="F434"/>
  <c r="G434" s="1"/>
  <c r="I434" s="1"/>
  <c r="I433" s="1"/>
  <c r="I432" s="1"/>
  <c r="F318"/>
  <c r="G318" s="1"/>
  <c r="F211"/>
  <c r="E184" i="6" s="1"/>
  <c r="F184" s="1"/>
  <c r="F471" i="5"/>
  <c r="F464"/>
  <c r="F463"/>
  <c r="AG463" s="1"/>
  <c r="AS463" s="1"/>
  <c r="F462"/>
  <c r="AG462" s="1"/>
  <c r="AS462" s="1"/>
  <c r="F461"/>
  <c r="F460"/>
  <c r="F348"/>
  <c r="AG348" s="1"/>
  <c r="F340"/>
  <c r="AG340" s="1"/>
  <c r="AG339" s="1"/>
  <c r="AG208"/>
  <c r="AS208" s="1"/>
  <c r="AH93"/>
  <c r="AI93"/>
  <c r="AJ93"/>
  <c r="AK93"/>
  <c r="AL93"/>
  <c r="AM93"/>
  <c r="AN93"/>
  <c r="AO93"/>
  <c r="AP93"/>
  <c r="AQ93"/>
  <c r="AR93"/>
  <c r="AH72"/>
  <c r="AI72"/>
  <c r="AJ72"/>
  <c r="AK72"/>
  <c r="AL72"/>
  <c r="AM72"/>
  <c r="AN72"/>
  <c r="AO72"/>
  <c r="AP72"/>
  <c r="AQ72"/>
  <c r="AR72"/>
  <c r="G143"/>
  <c r="F140"/>
  <c r="AG140" s="1"/>
  <c r="AS140" s="1"/>
  <c r="F139"/>
  <c r="AG139" s="1"/>
  <c r="AS139" s="1"/>
  <c r="F133"/>
  <c r="G133" s="1"/>
  <c r="F132"/>
  <c r="F98"/>
  <c r="AG98" s="1"/>
  <c r="AS98" s="1"/>
  <c r="F97"/>
  <c r="G97" s="1"/>
  <c r="F96"/>
  <c r="AG96" s="1"/>
  <c r="AS96" s="1"/>
  <c r="F87"/>
  <c r="F86"/>
  <c r="AG86" s="1"/>
  <c r="AS86" s="1"/>
  <c r="F85"/>
  <c r="AG85" s="1"/>
  <c r="AS85" s="1"/>
  <c r="F80"/>
  <c r="F79"/>
  <c r="G79" s="1"/>
  <c r="F78"/>
  <c r="G78" s="1"/>
  <c r="J328" i="11"/>
  <c r="J323"/>
  <c r="J320"/>
  <c r="J319"/>
  <c r="J278"/>
  <c r="J277"/>
  <c r="J276"/>
  <c r="J273"/>
  <c r="J271"/>
  <c r="J266"/>
  <c r="J263"/>
  <c r="J261"/>
  <c r="J260"/>
  <c r="J259"/>
  <c r="J245"/>
  <c r="J244"/>
  <c r="J243"/>
  <c r="J242"/>
  <c r="J241"/>
  <c r="J240"/>
  <c r="J239"/>
  <c r="J238"/>
  <c r="J237"/>
  <c r="J236"/>
  <c r="J235"/>
  <c r="J234"/>
  <c r="J233"/>
  <c r="J232"/>
  <c r="J231"/>
  <c r="J230"/>
  <c r="J228"/>
  <c r="J214"/>
  <c r="J213"/>
  <c r="J212"/>
  <c r="J211"/>
  <c r="J210"/>
  <c r="J208"/>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18"/>
  <c r="J115"/>
  <c r="J114"/>
  <c r="J113"/>
  <c r="J112"/>
  <c r="J101"/>
  <c r="J100"/>
  <c r="J99"/>
  <c r="J98"/>
  <c r="J96"/>
  <c r="J93"/>
  <c r="J79"/>
  <c r="J78"/>
  <c r="J76"/>
  <c r="J75"/>
  <c r="J74"/>
  <c r="J73"/>
  <c r="J72"/>
  <c r="J71"/>
  <c r="J70"/>
  <c r="J69"/>
  <c r="J68"/>
  <c r="J67"/>
  <c r="J66"/>
  <c r="J65"/>
  <c r="J64"/>
  <c r="J62"/>
  <c r="J61"/>
  <c r="J60"/>
  <c r="J59"/>
  <c r="J52"/>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20"/>
  <c r="J322"/>
  <c r="G144" i="5"/>
  <c r="J318" i="11"/>
  <c r="J317"/>
  <c r="J316"/>
  <c r="J315"/>
  <c r="J314"/>
  <c r="J313"/>
  <c r="J312"/>
  <c r="J311"/>
  <c r="J310"/>
  <c r="J309"/>
  <c r="J308"/>
  <c r="J307"/>
  <c r="J306"/>
  <c r="J305"/>
  <c r="J304"/>
  <c r="J303"/>
  <c r="J302"/>
  <c r="J301"/>
  <c r="J300"/>
  <c r="J299"/>
  <c r="J298"/>
  <c r="J297"/>
  <c r="J296"/>
  <c r="J295"/>
  <c r="J294"/>
  <c r="J293"/>
  <c r="J292"/>
  <c r="J291"/>
  <c r="J290"/>
  <c r="J289"/>
  <c r="J286"/>
  <c r="J285"/>
  <c r="J284"/>
  <c r="J283"/>
  <c r="F136" i="5"/>
  <c r="J275" i="11"/>
  <c r="J270"/>
  <c r="J269"/>
  <c r="J268"/>
  <c r="J267"/>
  <c r="J265"/>
  <c r="J262"/>
  <c r="J258"/>
  <c r="J257"/>
  <c r="J256"/>
  <c r="J255"/>
  <c r="J254"/>
  <c r="J253"/>
  <c r="J252"/>
  <c r="J251"/>
  <c r="J250"/>
  <c r="J249"/>
  <c r="J248"/>
  <c r="J247"/>
  <c r="J226"/>
  <c r="J209"/>
  <c r="J110"/>
  <c r="J109"/>
  <c r="J95"/>
  <c r="J92"/>
  <c r="J91"/>
  <c r="J90"/>
  <c r="J88"/>
  <c r="J87"/>
  <c r="J86"/>
  <c r="J85"/>
  <c r="J84"/>
  <c r="J83"/>
  <c r="J81"/>
  <c r="J80"/>
  <c r="J63"/>
  <c r="J56"/>
  <c r="J55"/>
  <c r="J54"/>
  <c r="J51"/>
  <c r="J47"/>
  <c r="J46"/>
  <c r="J45"/>
  <c r="J42"/>
  <c r="J41"/>
  <c r="J40"/>
  <c r="J39"/>
  <c r="J36"/>
  <c r="J35"/>
  <c r="J33"/>
  <c r="J32"/>
  <c r="J29"/>
  <c r="J28"/>
  <c r="J27"/>
  <c r="J26"/>
  <c r="J25"/>
  <c r="J24"/>
  <c r="J23"/>
  <c r="J19"/>
  <c r="J18"/>
  <c r="J17"/>
  <c r="J16"/>
  <c r="J15"/>
  <c r="J13"/>
  <c r="J218"/>
  <c r="J50"/>
  <c r="F130" i="5"/>
  <c r="J264" i="11"/>
  <c r="J22"/>
  <c r="J38"/>
  <c r="J207"/>
  <c r="J217" s="1"/>
  <c r="J281"/>
  <c r="J327"/>
  <c r="J332" s="1"/>
  <c r="E437" i="6"/>
  <c r="F437" s="1"/>
  <c r="E371"/>
  <c r="F371" s="1"/>
  <c r="E370"/>
  <c r="F370" s="1"/>
  <c r="E337"/>
  <c r="E271"/>
  <c r="F271" s="1"/>
  <c r="E272"/>
  <c r="F272" s="1"/>
  <c r="E183"/>
  <c r="F183" s="1"/>
  <c r="E51"/>
  <c r="E50" s="1"/>
  <c r="F29"/>
  <c r="F28"/>
  <c r="L11" i="8"/>
  <c r="K13"/>
  <c r="F42" i="5"/>
  <c r="F30" i="6" s="1"/>
  <c r="G508" i="5"/>
  <c r="F227"/>
  <c r="G244"/>
  <c r="G241"/>
  <c r="F239"/>
  <c r="G239" s="1"/>
  <c r="AG239" s="1"/>
  <c r="F238"/>
  <c r="F232"/>
  <c r="F262"/>
  <c r="AS262" s="1"/>
  <c r="G266"/>
  <c r="F264"/>
  <c r="G264" s="1"/>
  <c r="AS407"/>
  <c r="AS408"/>
  <c r="AS409"/>
  <c r="AS410"/>
  <c r="AS411"/>
  <c r="AS412"/>
  <c r="AS413"/>
  <c r="AS414"/>
  <c r="AS415"/>
  <c r="AS416"/>
  <c r="AB156"/>
  <c r="X156"/>
  <c r="T156"/>
  <c r="P156"/>
  <c r="E436" i="6"/>
  <c r="F436" s="1"/>
  <c r="E336"/>
  <c r="F336" s="1"/>
  <c r="E181"/>
  <c r="F181" s="1"/>
  <c r="G330" i="5"/>
  <c r="G165"/>
  <c r="G365"/>
  <c r="G366"/>
  <c r="G367"/>
  <c r="G368"/>
  <c r="G369"/>
  <c r="G370"/>
  <c r="G371"/>
  <c r="G489"/>
  <c r="G490"/>
  <c r="G491"/>
  <c r="G492"/>
  <c r="G493"/>
  <c r="G494"/>
  <c r="AG486"/>
  <c r="AS486" s="1"/>
  <c r="AG485"/>
  <c r="AS485" s="1"/>
  <c r="AG484"/>
  <c r="AS484" s="1"/>
  <c r="G483"/>
  <c r="AG482"/>
  <c r="AS482" s="1"/>
  <c r="AG362"/>
  <c r="AS362" s="1"/>
  <c r="AG361"/>
  <c r="AS361" s="1"/>
  <c r="AG359"/>
  <c r="AS359" s="1"/>
  <c r="AG358"/>
  <c r="AS358" s="1"/>
  <c r="G196"/>
  <c r="G194"/>
  <c r="G199"/>
  <c r="G198"/>
  <c r="G193"/>
  <c r="G182"/>
  <c r="G176"/>
  <c r="G171"/>
  <c r="G170"/>
  <c r="F161"/>
  <c r="G161" s="1"/>
  <c r="F162"/>
  <c r="G162" s="1"/>
  <c r="G163"/>
  <c r="F160"/>
  <c r="G160" s="1"/>
  <c r="F159"/>
  <c r="G159" s="1"/>
  <c r="F585"/>
  <c r="E497" i="6"/>
  <c r="F497" s="1"/>
  <c r="F495" s="1"/>
  <c r="E527"/>
  <c r="F527" s="1"/>
  <c r="AB223" i="5"/>
  <c r="X223"/>
  <c r="T223"/>
  <c r="I221"/>
  <c r="I219" s="1"/>
  <c r="P223"/>
  <c r="E221"/>
  <c r="E219" s="1"/>
  <c r="AE658"/>
  <c r="AE656"/>
  <c r="AE652"/>
  <c r="AE650"/>
  <c r="AE649" s="1"/>
  <c r="AE639"/>
  <c r="AE633"/>
  <c r="AE631"/>
  <c r="AE626"/>
  <c r="AE624"/>
  <c r="AE622"/>
  <c r="AE616"/>
  <c r="AD658"/>
  <c r="AD656"/>
  <c r="AD652"/>
  <c r="AD650"/>
  <c r="AD649" s="1"/>
  <c r="AD639"/>
  <c r="AD633"/>
  <c r="AD631"/>
  <c r="AD626"/>
  <c r="AD624"/>
  <c r="AD622"/>
  <c r="AD616"/>
  <c r="AC658"/>
  <c r="AC656"/>
  <c r="AC652"/>
  <c r="AC650"/>
  <c r="AC649" s="1"/>
  <c r="AC639"/>
  <c r="AC633"/>
  <c r="AC631"/>
  <c r="AC626"/>
  <c r="AC624"/>
  <c r="AC622"/>
  <c r="AC616"/>
  <c r="AS551"/>
  <c r="AS550"/>
  <c r="AS549"/>
  <c r="AS548"/>
  <c r="AS547"/>
  <c r="AS546"/>
  <c r="AS545"/>
  <c r="AS544"/>
  <c r="AS543"/>
  <c r="AS542"/>
  <c r="AS528"/>
  <c r="AS527"/>
  <c r="AS526"/>
  <c r="AS525"/>
  <c r="AS524"/>
  <c r="AS497"/>
  <c r="AS496"/>
  <c r="AS495"/>
  <c r="AS494"/>
  <c r="AS493"/>
  <c r="AS492"/>
  <c r="AS491"/>
  <c r="AS490"/>
  <c r="AS489"/>
  <c r="AS488"/>
  <c r="AS477"/>
  <c r="AS476"/>
  <c r="AS475"/>
  <c r="AS474"/>
  <c r="AS473"/>
  <c r="AS469"/>
  <c r="AS468"/>
  <c r="AS467"/>
  <c r="AS466"/>
  <c r="AS465"/>
  <c r="AS454"/>
  <c r="AS453"/>
  <c r="AS452"/>
  <c r="AS451"/>
  <c r="AS450"/>
  <c r="AS439"/>
  <c r="AS438"/>
  <c r="AS437"/>
  <c r="AS436"/>
  <c r="AS435"/>
  <c r="AS399"/>
  <c r="AS398"/>
  <c r="AS397"/>
  <c r="AS396"/>
  <c r="AS395"/>
  <c r="AS394"/>
  <c r="AS393"/>
  <c r="AS392"/>
  <c r="AS391"/>
  <c r="AS390"/>
  <c r="AS373"/>
  <c r="AS372"/>
  <c r="AS371"/>
  <c r="AS370"/>
  <c r="AS369"/>
  <c r="AS368"/>
  <c r="AS367"/>
  <c r="AS366"/>
  <c r="AS365"/>
  <c r="AS364"/>
  <c r="AS354"/>
  <c r="AS353"/>
  <c r="AS352"/>
  <c r="AS351"/>
  <c r="AS350"/>
  <c r="AS346"/>
  <c r="AS345"/>
  <c r="AS344"/>
  <c r="AS343"/>
  <c r="AS342"/>
  <c r="AS334"/>
  <c r="AS333"/>
  <c r="AS332"/>
  <c r="AS331"/>
  <c r="AS330"/>
  <c r="AS325"/>
  <c r="AS324"/>
  <c r="AS323"/>
  <c r="AS322"/>
  <c r="AS321"/>
  <c r="D14" i="25"/>
  <c r="C15" s="1"/>
  <c r="C16" s="1"/>
  <c r="D11"/>
  <c r="AG553" i="5"/>
  <c r="AS553" s="1"/>
  <c r="AR552"/>
  <c r="AR530"/>
  <c r="AR511"/>
  <c r="AR510" s="1"/>
  <c r="AR506"/>
  <c r="AR505" s="1"/>
  <c r="AR501"/>
  <c r="AR480"/>
  <c r="AR470"/>
  <c r="AR459"/>
  <c r="AR456"/>
  <c r="AR455" s="1"/>
  <c r="AR441"/>
  <c r="AR440" s="1"/>
  <c r="AR433"/>
  <c r="AR432" s="1"/>
  <c r="AR426"/>
  <c r="AQ552"/>
  <c r="AQ530"/>
  <c r="AQ511"/>
  <c r="AQ510" s="1"/>
  <c r="AQ506"/>
  <c r="AQ505" s="1"/>
  <c r="AQ501"/>
  <c r="AQ480"/>
  <c r="AQ470"/>
  <c r="AQ459"/>
  <c r="AQ456"/>
  <c r="AQ455" s="1"/>
  <c r="AQ441"/>
  <c r="AQ440" s="1"/>
  <c r="AQ433"/>
  <c r="AQ432" s="1"/>
  <c r="AQ426"/>
  <c r="AP552"/>
  <c r="AP530"/>
  <c r="AP511"/>
  <c r="AP510" s="1"/>
  <c r="AP506"/>
  <c r="AP505" s="1"/>
  <c r="AP501"/>
  <c r="AP480"/>
  <c r="AP470"/>
  <c r="AP459"/>
  <c r="AP456"/>
  <c r="AP455" s="1"/>
  <c r="AP441"/>
  <c r="AP440" s="1"/>
  <c r="AP433"/>
  <c r="AP432" s="1"/>
  <c r="AP426"/>
  <c r="AO552"/>
  <c r="AO530"/>
  <c r="AO511"/>
  <c r="AO510" s="1"/>
  <c r="AO506"/>
  <c r="AO505" s="1"/>
  <c r="AO501"/>
  <c r="AO480"/>
  <c r="AO470"/>
  <c r="AO459"/>
  <c r="AO456"/>
  <c r="AO455" s="1"/>
  <c r="AO441"/>
  <c r="AO440" s="1"/>
  <c r="AO433"/>
  <c r="AO432" s="1"/>
  <c r="AO426"/>
  <c r="AN552"/>
  <c r="AN530"/>
  <c r="AN511"/>
  <c r="AN510" s="1"/>
  <c r="AN506"/>
  <c r="AN505" s="1"/>
  <c r="AN501"/>
  <c r="AN480"/>
  <c r="AN470"/>
  <c r="AN459"/>
  <c r="AN456"/>
  <c r="AN455" s="1"/>
  <c r="AN441"/>
  <c r="AN440" s="1"/>
  <c r="AN433"/>
  <c r="AN432" s="1"/>
  <c r="AN426"/>
  <c r="AM552"/>
  <c r="AM530"/>
  <c r="AM511"/>
  <c r="AM510" s="1"/>
  <c r="AM506"/>
  <c r="AM505" s="1"/>
  <c r="AM501"/>
  <c r="AM480"/>
  <c r="AM470"/>
  <c r="AM459"/>
  <c r="AM456"/>
  <c r="AM455" s="1"/>
  <c r="AM441"/>
  <c r="AM440" s="1"/>
  <c r="AM433"/>
  <c r="AM432" s="1"/>
  <c r="AM426"/>
  <c r="AL552"/>
  <c r="AL530"/>
  <c r="AL511"/>
  <c r="AL510" s="1"/>
  <c r="AL506"/>
  <c r="AL505" s="1"/>
  <c r="AL501"/>
  <c r="AL480"/>
  <c r="AL470"/>
  <c r="AL459"/>
  <c r="AL456"/>
  <c r="AL455" s="1"/>
  <c r="AL441"/>
  <c r="AL440" s="1"/>
  <c r="AL433"/>
  <c r="AL432" s="1"/>
  <c r="AL426"/>
  <c r="AK552"/>
  <c r="AK530"/>
  <c r="AK511"/>
  <c r="AK510" s="1"/>
  <c r="AK506"/>
  <c r="AK505" s="1"/>
  <c r="AK501"/>
  <c r="AK480"/>
  <c r="AK470"/>
  <c r="AK459"/>
  <c r="AK456"/>
  <c r="AK455" s="1"/>
  <c r="AK441"/>
  <c r="AK440" s="1"/>
  <c r="AK433"/>
  <c r="AK432" s="1"/>
  <c r="AK426"/>
  <c r="AJ552"/>
  <c r="AJ529" s="1"/>
  <c r="AJ511"/>
  <c r="AJ510" s="1"/>
  <c r="AJ506"/>
  <c r="AJ505" s="1"/>
  <c r="AJ501"/>
  <c r="AJ480"/>
  <c r="AJ470"/>
  <c r="AJ459"/>
  <c r="AJ456"/>
  <c r="AJ455" s="1"/>
  <c r="AJ441"/>
  <c r="AJ440" s="1"/>
  <c r="AJ433"/>
  <c r="AJ432" s="1"/>
  <c r="AJ426"/>
  <c r="AI530"/>
  <c r="AI529" s="1"/>
  <c r="AI511"/>
  <c r="AI510" s="1"/>
  <c r="AI506"/>
  <c r="AI505" s="1"/>
  <c r="AI501"/>
  <c r="AI480"/>
  <c r="AI470"/>
  <c r="AI459"/>
  <c r="AI456"/>
  <c r="AI441"/>
  <c r="AI440" s="1"/>
  <c r="AI433"/>
  <c r="AI432" s="1"/>
  <c r="AI426"/>
  <c r="AH552"/>
  <c r="AH511"/>
  <c r="AH510" s="1"/>
  <c r="AH506"/>
  <c r="AH505" s="1"/>
  <c r="AH501"/>
  <c r="AH480"/>
  <c r="AH470"/>
  <c r="AH459"/>
  <c r="AH456"/>
  <c r="AH455" s="1"/>
  <c r="AH441"/>
  <c r="AH440" s="1"/>
  <c r="AH433"/>
  <c r="AH432" s="1"/>
  <c r="AH426"/>
  <c r="AG456"/>
  <c r="AS386"/>
  <c r="AG375"/>
  <c r="AS375" s="1"/>
  <c r="AS349"/>
  <c r="AS341"/>
  <c r="AS340"/>
  <c r="AS329"/>
  <c r="AS328"/>
  <c r="AS307"/>
  <c r="AR401"/>
  <c r="AR400" s="1"/>
  <c r="AQ401"/>
  <c r="AQ400" s="1"/>
  <c r="AP401"/>
  <c r="AP400" s="1"/>
  <c r="AO401"/>
  <c r="AO400" s="1"/>
  <c r="AN401"/>
  <c r="AN400" s="1"/>
  <c r="AM401"/>
  <c r="AM400" s="1"/>
  <c r="AL401"/>
  <c r="AL400" s="1"/>
  <c r="AK401"/>
  <c r="AK400" s="1"/>
  <c r="AJ401"/>
  <c r="AJ400" s="1"/>
  <c r="AI401"/>
  <c r="AI400" s="1"/>
  <c r="AH401"/>
  <c r="AH400" s="1"/>
  <c r="AR385"/>
  <c r="AR384" s="1"/>
  <c r="AQ385"/>
  <c r="AQ384" s="1"/>
  <c r="AP385"/>
  <c r="AP384" s="1"/>
  <c r="AO385"/>
  <c r="AO384" s="1"/>
  <c r="AN385"/>
  <c r="AN384" s="1"/>
  <c r="AM385"/>
  <c r="AM384" s="1"/>
  <c r="AL385"/>
  <c r="AL384" s="1"/>
  <c r="AK385"/>
  <c r="AK384" s="1"/>
  <c r="AJ385"/>
  <c r="AJ384" s="1"/>
  <c r="AI385"/>
  <c r="AI384" s="1"/>
  <c r="AH385"/>
  <c r="AH384" s="1"/>
  <c r="AR381"/>
  <c r="AQ381"/>
  <c r="AP381"/>
  <c r="AO381"/>
  <c r="AN381"/>
  <c r="AM381"/>
  <c r="AL381"/>
  <c r="AK381"/>
  <c r="AJ381"/>
  <c r="AI381"/>
  <c r="AH381"/>
  <c r="AR377"/>
  <c r="AQ377"/>
  <c r="AP377"/>
  <c r="AO377"/>
  <c r="AN377"/>
  <c r="AM377"/>
  <c r="AL377"/>
  <c r="AK377"/>
  <c r="AJ377"/>
  <c r="AI377"/>
  <c r="AH377"/>
  <c r="AR357"/>
  <c r="AQ357"/>
  <c r="AP357"/>
  <c r="AO357"/>
  <c r="AN357"/>
  <c r="AM357"/>
  <c r="AL357"/>
  <c r="AK357"/>
  <c r="AJ357"/>
  <c r="AI357"/>
  <c r="AH357"/>
  <c r="AR347"/>
  <c r="AQ347"/>
  <c r="AP347"/>
  <c r="AO347"/>
  <c r="AN347"/>
  <c r="AM347"/>
  <c r="AL347"/>
  <c r="AK347"/>
  <c r="AJ347"/>
  <c r="AI347"/>
  <c r="AH347"/>
  <c r="AR339"/>
  <c r="AQ339"/>
  <c r="AP339"/>
  <c r="AO339"/>
  <c r="AN339"/>
  <c r="AM339"/>
  <c r="AL339"/>
  <c r="AK339"/>
  <c r="AJ339"/>
  <c r="AI339"/>
  <c r="AH339"/>
  <c r="AR336"/>
  <c r="AR335" s="1"/>
  <c r="AQ336"/>
  <c r="AQ335" s="1"/>
  <c r="AP336"/>
  <c r="AP335" s="1"/>
  <c r="AO336"/>
  <c r="AO335" s="1"/>
  <c r="AN336"/>
  <c r="AN335" s="1"/>
  <c r="AM336"/>
  <c r="AM335" s="1"/>
  <c r="AL336"/>
  <c r="AL335" s="1"/>
  <c r="AK336"/>
  <c r="AK335" s="1"/>
  <c r="AJ336"/>
  <c r="AJ335" s="1"/>
  <c r="AI336"/>
  <c r="AI335" s="1"/>
  <c r="AH336"/>
  <c r="AH335" s="1"/>
  <c r="AR327"/>
  <c r="AR326" s="1"/>
  <c r="AQ327"/>
  <c r="AQ326" s="1"/>
  <c r="AP327"/>
  <c r="AP326" s="1"/>
  <c r="AO327"/>
  <c r="AO326" s="1"/>
  <c r="AN327"/>
  <c r="AN326" s="1"/>
  <c r="AM327"/>
  <c r="AM326" s="1"/>
  <c r="AL327"/>
  <c r="AL326" s="1"/>
  <c r="AK327"/>
  <c r="AK326" s="1"/>
  <c r="AJ327"/>
  <c r="AI327"/>
  <c r="AI326" s="1"/>
  <c r="AH327"/>
  <c r="AH326" s="1"/>
  <c r="AR310"/>
  <c r="AR309" s="1"/>
  <c r="AQ310"/>
  <c r="AQ309" s="1"/>
  <c r="AP310"/>
  <c r="AP309" s="1"/>
  <c r="AO310"/>
  <c r="AO309" s="1"/>
  <c r="AN310"/>
  <c r="AN309" s="1"/>
  <c r="AM310"/>
  <c r="AM309" s="1"/>
  <c r="AL310"/>
  <c r="AL309" s="1"/>
  <c r="AK310"/>
  <c r="AK309" s="1"/>
  <c r="AJ310"/>
  <c r="AJ309" s="1"/>
  <c r="AI310"/>
  <c r="AI309" s="1"/>
  <c r="AH310"/>
  <c r="AH309" s="1"/>
  <c r="AR303"/>
  <c r="AQ303"/>
  <c r="AP303"/>
  <c r="AO303"/>
  <c r="AN303"/>
  <c r="AM303"/>
  <c r="AL303"/>
  <c r="AK303"/>
  <c r="AJ303"/>
  <c r="AI303"/>
  <c r="AH303"/>
  <c r="AR282"/>
  <c r="AR256"/>
  <c r="AR221"/>
  <c r="AR226"/>
  <c r="AR225" s="1"/>
  <c r="AR217"/>
  <c r="AR216" s="1"/>
  <c r="AR211"/>
  <c r="AR127"/>
  <c r="AQ127"/>
  <c r="AR109"/>
  <c r="AR62"/>
  <c r="AR64"/>
  <c r="AR69"/>
  <c r="AR44"/>
  <c r="AR43" s="1"/>
  <c r="AR37"/>
  <c r="AS306"/>
  <c r="AG455"/>
  <c r="AG336"/>
  <c r="AG327"/>
  <c r="AG326" s="1"/>
  <c r="AS260"/>
  <c r="AS259"/>
  <c r="AS258"/>
  <c r="AS257"/>
  <c r="AG136"/>
  <c r="AS136" s="1"/>
  <c r="AG79"/>
  <c r="AS79" s="1"/>
  <c r="AG70"/>
  <c r="AH37"/>
  <c r="AI37"/>
  <c r="AK37"/>
  <c r="AL37"/>
  <c r="AM37"/>
  <c r="AO37"/>
  <c r="AP37"/>
  <c r="AJ37"/>
  <c r="AH44"/>
  <c r="AH43" s="1"/>
  <c r="AI44"/>
  <c r="AI43" s="1"/>
  <c r="AK44"/>
  <c r="AK43" s="1"/>
  <c r="AL44"/>
  <c r="AL43" s="1"/>
  <c r="AM44"/>
  <c r="AM43" s="1"/>
  <c r="AO44"/>
  <c r="AO43" s="1"/>
  <c r="AP44"/>
  <c r="AQ44"/>
  <c r="AQ43" s="1"/>
  <c r="AJ44"/>
  <c r="AJ43" s="1"/>
  <c r="AH62"/>
  <c r="AI62"/>
  <c r="AK62"/>
  <c r="AL62"/>
  <c r="AM62"/>
  <c r="AO62"/>
  <c r="AP62"/>
  <c r="AQ62"/>
  <c r="AJ62"/>
  <c r="AN62"/>
  <c r="AH64"/>
  <c r="AI64"/>
  <c r="AK64"/>
  <c r="AL64"/>
  <c r="AM64"/>
  <c r="AO64"/>
  <c r="AP64"/>
  <c r="AQ64"/>
  <c r="AN64"/>
  <c r="AH69"/>
  <c r="AI69"/>
  <c r="AK69"/>
  <c r="AL69"/>
  <c r="AM69"/>
  <c r="AN69"/>
  <c r="AO69"/>
  <c r="AP69"/>
  <c r="AQ69"/>
  <c r="AJ69"/>
  <c r="AH109"/>
  <c r="AI109"/>
  <c r="AK109"/>
  <c r="AL109"/>
  <c r="AM109"/>
  <c r="AO109"/>
  <c r="AP109"/>
  <c r="AQ109"/>
  <c r="AJ109"/>
  <c r="AN109"/>
  <c r="AH127"/>
  <c r="AI127"/>
  <c r="AK127"/>
  <c r="AL127"/>
  <c r="AM127"/>
  <c r="AO127"/>
  <c r="AP127"/>
  <c r="AJ127"/>
  <c r="AN127"/>
  <c r="AH211"/>
  <c r="AI211"/>
  <c r="AK211"/>
  <c r="AL211"/>
  <c r="AM211"/>
  <c r="AO211"/>
  <c r="AP211"/>
  <c r="AQ211"/>
  <c r="AJ211"/>
  <c r="AN211"/>
  <c r="AH217"/>
  <c r="AH216" s="1"/>
  <c r="AI217"/>
  <c r="AI216" s="1"/>
  <c r="AJ217"/>
  <c r="AJ216" s="1"/>
  <c r="AK217"/>
  <c r="AK216" s="1"/>
  <c r="AL217"/>
  <c r="AL216" s="1"/>
  <c r="AM217"/>
  <c r="AM216" s="1"/>
  <c r="AN217"/>
  <c r="AN216" s="1"/>
  <c r="AO217"/>
  <c r="AO216" s="1"/>
  <c r="AP217"/>
  <c r="AP216" s="1"/>
  <c r="AQ217"/>
  <c r="AH221"/>
  <c r="AH219" s="1"/>
  <c r="AI221"/>
  <c r="AI219" s="1"/>
  <c r="AK221"/>
  <c r="AK219" s="1"/>
  <c r="AL221"/>
  <c r="AL219" s="1"/>
  <c r="AM221"/>
  <c r="AO221"/>
  <c r="AP221"/>
  <c r="AP219" s="1"/>
  <c r="AQ221"/>
  <c r="AQ219" s="1"/>
  <c r="AJ221"/>
  <c r="AN221"/>
  <c r="AH225"/>
  <c r="AI226"/>
  <c r="AI225" s="1"/>
  <c r="AK226"/>
  <c r="AK225" s="1"/>
  <c r="AL226"/>
  <c r="AL225" s="1"/>
  <c r="AM226"/>
  <c r="AM225" s="1"/>
  <c r="AO226"/>
  <c r="AO225" s="1"/>
  <c r="AP226"/>
  <c r="AP225" s="1"/>
  <c r="AQ226"/>
  <c r="AQ225" s="1"/>
  <c r="AI256"/>
  <c r="AL256"/>
  <c r="AM256"/>
  <c r="AO256"/>
  <c r="AP256"/>
  <c r="AQ256"/>
  <c r="AJ256"/>
  <c r="AH282"/>
  <c r="AI282"/>
  <c r="AK282"/>
  <c r="AK255" s="1"/>
  <c r="AL282"/>
  <c r="AM282"/>
  <c r="AO282"/>
  <c r="AP282"/>
  <c r="AQ282"/>
  <c r="AG62"/>
  <c r="AG157"/>
  <c r="AJ169"/>
  <c r="AN169"/>
  <c r="AH169"/>
  <c r="AL169"/>
  <c r="AP169"/>
  <c r="AK169"/>
  <c r="AO169"/>
  <c r="AI169"/>
  <c r="AM169"/>
  <c r="AQ169"/>
  <c r="AG44"/>
  <c r="AG43" s="1"/>
  <c r="AG69"/>
  <c r="AG64"/>
  <c r="AO219"/>
  <c r="AG217"/>
  <c r="AG216" s="1"/>
  <c r="AN282"/>
  <c r="AJ64"/>
  <c r="AJ282"/>
  <c r="AN256"/>
  <c r="AN226"/>
  <c r="AN225" s="1"/>
  <c r="AJ226"/>
  <c r="AJ225" s="1"/>
  <c r="AN44"/>
  <c r="AN43" s="1"/>
  <c r="AN37"/>
  <c r="E19" i="1"/>
  <c r="E18" s="1"/>
  <c r="D31" i="2"/>
  <c r="D31" i="3"/>
  <c r="D31" i="1"/>
  <c r="D25" i="2"/>
  <c r="D25" i="3"/>
  <c r="D25" i="1"/>
  <c r="D24" i="2"/>
  <c r="D24" i="3"/>
  <c r="D24" i="1"/>
  <c r="F522" i="6"/>
  <c r="E522"/>
  <c r="E518"/>
  <c r="E491"/>
  <c r="E502"/>
  <c r="E485"/>
  <c r="E433" i="5"/>
  <c r="E432" s="1"/>
  <c r="R433"/>
  <c r="R432" s="1"/>
  <c r="O433"/>
  <c r="O432" s="1"/>
  <c r="E300" i="6"/>
  <c r="E190"/>
  <c r="E57"/>
  <c r="F50"/>
  <c r="AH569"/>
  <c r="AL580"/>
  <c r="AK580"/>
  <c r="AJ580"/>
  <c r="AL578"/>
  <c r="AK578"/>
  <c r="AJ578"/>
  <c r="AL574"/>
  <c r="AK574"/>
  <c r="AJ574"/>
  <c r="AL572"/>
  <c r="AL571" s="1"/>
  <c r="AK572"/>
  <c r="AK571" s="1"/>
  <c r="AJ572"/>
  <c r="AJ571" s="1"/>
  <c r="AL561"/>
  <c r="AJ561"/>
  <c r="AL555"/>
  <c r="AK555"/>
  <c r="AJ555"/>
  <c r="AL553"/>
  <c r="AK553"/>
  <c r="AJ553"/>
  <c r="AL548"/>
  <c r="AK548"/>
  <c r="AJ548"/>
  <c r="AL546"/>
  <c r="AK546"/>
  <c r="AJ546"/>
  <c r="AL544"/>
  <c r="AK544"/>
  <c r="AJ544"/>
  <c r="AL538"/>
  <c r="AK538"/>
  <c r="AJ538"/>
  <c r="W560"/>
  <c r="AC555"/>
  <c r="AE580"/>
  <c r="AD580"/>
  <c r="AC580"/>
  <c r="AE578"/>
  <c r="AD578"/>
  <c r="AC578"/>
  <c r="AE577"/>
  <c r="AE574"/>
  <c r="AD574"/>
  <c r="AC574"/>
  <c r="AE572"/>
  <c r="AE571" s="1"/>
  <c r="AD572"/>
  <c r="AD571" s="1"/>
  <c r="AC572"/>
  <c r="AC571" s="1"/>
  <c r="AB572"/>
  <c r="AB571" s="1"/>
  <c r="AD561"/>
  <c r="AC561"/>
  <c r="AE555"/>
  <c r="AB555"/>
  <c r="AE553"/>
  <c r="AD553"/>
  <c r="AC553"/>
  <c r="AB553"/>
  <c r="AE548"/>
  <c r="AD548"/>
  <c r="AC548"/>
  <c r="AB548"/>
  <c r="AE546"/>
  <c r="AD546"/>
  <c r="AC546"/>
  <c r="AB546"/>
  <c r="AE544"/>
  <c r="AD544"/>
  <c r="AC544"/>
  <c r="AB544"/>
  <c r="AE538"/>
  <c r="AD538"/>
  <c r="AC538"/>
  <c r="AB538"/>
  <c r="U580"/>
  <c r="T580"/>
  <c r="S580"/>
  <c r="U578"/>
  <c r="U577" s="1"/>
  <c r="T578"/>
  <c r="S578"/>
  <c r="U574"/>
  <c r="T574"/>
  <c r="S574"/>
  <c r="U572"/>
  <c r="U571" s="1"/>
  <c r="T572"/>
  <c r="T571" s="1"/>
  <c r="S572"/>
  <c r="S571" s="1"/>
  <c r="U561"/>
  <c r="T561"/>
  <c r="S561"/>
  <c r="U555"/>
  <c r="T555"/>
  <c r="S555"/>
  <c r="U553"/>
  <c r="T553"/>
  <c r="S553"/>
  <c r="U548"/>
  <c r="T548"/>
  <c r="S548"/>
  <c r="U546"/>
  <c r="T546"/>
  <c r="S546"/>
  <c r="U544"/>
  <c r="U535" s="1"/>
  <c r="T544"/>
  <c r="S544"/>
  <c r="U538"/>
  <c r="T538"/>
  <c r="S538"/>
  <c r="Q541"/>
  <c r="F541"/>
  <c r="M555"/>
  <c r="L555"/>
  <c r="N580"/>
  <c r="M580"/>
  <c r="L580"/>
  <c r="N578"/>
  <c r="M578"/>
  <c r="L578"/>
  <c r="N574"/>
  <c r="M574"/>
  <c r="L574"/>
  <c r="N572"/>
  <c r="N571" s="1"/>
  <c r="M572"/>
  <c r="M571" s="1"/>
  <c r="L572"/>
  <c r="L571" s="1"/>
  <c r="K572"/>
  <c r="K571" s="1"/>
  <c r="M561"/>
  <c r="L561"/>
  <c r="N555"/>
  <c r="K555"/>
  <c r="N553"/>
  <c r="M553"/>
  <c r="L553"/>
  <c r="K553"/>
  <c r="N548"/>
  <c r="M548"/>
  <c r="L548"/>
  <c r="K548"/>
  <c r="N546"/>
  <c r="M546"/>
  <c r="L546"/>
  <c r="K546"/>
  <c r="N544"/>
  <c r="M544"/>
  <c r="L544"/>
  <c r="K544"/>
  <c r="N538"/>
  <c r="M538"/>
  <c r="M537" s="1"/>
  <c r="M536" s="1"/>
  <c r="L538"/>
  <c r="K538"/>
  <c r="W551"/>
  <c r="V551" s="1"/>
  <c r="F551"/>
  <c r="E551" s="1"/>
  <c r="AJ577"/>
  <c r="S535"/>
  <c r="K639" i="5"/>
  <c r="H639"/>
  <c r="F639"/>
  <c r="Y662"/>
  <c r="Y661"/>
  <c r="Y660"/>
  <c r="Y659"/>
  <c r="Y654"/>
  <c r="Y653"/>
  <c r="Y648"/>
  <c r="Y647"/>
  <c r="Y646"/>
  <c r="H28" i="1" s="1"/>
  <c r="Y645" i="5"/>
  <c r="Y644"/>
  <c r="Y643"/>
  <c r="Y641"/>
  <c r="Y640"/>
  <c r="Y638"/>
  <c r="Y637"/>
  <c r="Y636"/>
  <c r="Y635"/>
  <c r="Y634"/>
  <c r="Y632"/>
  <c r="Y631" s="1"/>
  <c r="Y630"/>
  <c r="Y629"/>
  <c r="Y628"/>
  <c r="Y627"/>
  <c r="Y625"/>
  <c r="Y624" s="1"/>
  <c r="Y623"/>
  <c r="Y621"/>
  <c r="Y620"/>
  <c r="Y619"/>
  <c r="Y618"/>
  <c r="Y617"/>
  <c r="AJ658"/>
  <c r="AJ656"/>
  <c r="AJ652"/>
  <c r="AJ650"/>
  <c r="AJ649" s="1"/>
  <c r="AJ639"/>
  <c r="AJ633"/>
  <c r="AJ631"/>
  <c r="AJ626"/>
  <c r="AJ624"/>
  <c r="AJ622"/>
  <c r="AJ616"/>
  <c r="AI658"/>
  <c r="AH658"/>
  <c r="AG658"/>
  <c r="AI656"/>
  <c r="AH656"/>
  <c r="AG656"/>
  <c r="AI652"/>
  <c r="AH652"/>
  <c r="AG652"/>
  <c r="AI650"/>
  <c r="AI649" s="1"/>
  <c r="AH650"/>
  <c r="AH649" s="1"/>
  <c r="AG650"/>
  <c r="AG649" s="1"/>
  <c r="AI639"/>
  <c r="AH639"/>
  <c r="AG639"/>
  <c r="AI633"/>
  <c r="AH633"/>
  <c r="AG633"/>
  <c r="AI631"/>
  <c r="AH631"/>
  <c r="AG631"/>
  <c r="AI626"/>
  <c r="AH626"/>
  <c r="AG626"/>
  <c r="AI624"/>
  <c r="AH624"/>
  <c r="AG624"/>
  <c r="AI622"/>
  <c r="AH622"/>
  <c r="AG622"/>
  <c r="AI616"/>
  <c r="AH616"/>
  <c r="AG616"/>
  <c r="J653"/>
  <c r="J651"/>
  <c r="J650" s="1"/>
  <c r="J649" s="1"/>
  <c r="J648"/>
  <c r="J647"/>
  <c r="J646"/>
  <c r="J645"/>
  <c r="J644"/>
  <c r="J640"/>
  <c r="J637"/>
  <c r="G637" s="1"/>
  <c r="J636"/>
  <c r="J635"/>
  <c r="J632"/>
  <c r="J630"/>
  <c r="J629"/>
  <c r="J628"/>
  <c r="J627"/>
  <c r="J625"/>
  <c r="J623"/>
  <c r="J622" s="1"/>
  <c r="J621"/>
  <c r="J620"/>
  <c r="J619"/>
  <c r="J617"/>
  <c r="X658"/>
  <c r="W658"/>
  <c r="V658"/>
  <c r="U658"/>
  <c r="T658"/>
  <c r="X656"/>
  <c r="W656"/>
  <c r="V656"/>
  <c r="V655" s="1"/>
  <c r="U656"/>
  <c r="T656"/>
  <c r="X652"/>
  <c r="W652"/>
  <c r="V652"/>
  <c r="U652"/>
  <c r="T652"/>
  <c r="X650"/>
  <c r="X649" s="1"/>
  <c r="W650"/>
  <c r="W649" s="1"/>
  <c r="V650"/>
  <c r="V649" s="1"/>
  <c r="U650"/>
  <c r="U649" s="1"/>
  <c r="T650"/>
  <c r="T649" s="1"/>
  <c r="X639"/>
  <c r="W639"/>
  <c r="V639"/>
  <c r="U639"/>
  <c r="T639"/>
  <c r="X633"/>
  <c r="W633"/>
  <c r="V633"/>
  <c r="U633"/>
  <c r="T633"/>
  <c r="X631"/>
  <c r="W631"/>
  <c r="V631"/>
  <c r="U631"/>
  <c r="T631"/>
  <c r="X626"/>
  <c r="W626"/>
  <c r="V626"/>
  <c r="U626"/>
  <c r="T626"/>
  <c r="X624"/>
  <c r="W624"/>
  <c r="V624"/>
  <c r="U624"/>
  <c r="T624"/>
  <c r="X622"/>
  <c r="W622"/>
  <c r="V622"/>
  <c r="U622"/>
  <c r="T622"/>
  <c r="X616"/>
  <c r="W616"/>
  <c r="V616"/>
  <c r="U616"/>
  <c r="T616"/>
  <c r="Z616"/>
  <c r="AA616"/>
  <c r="AB616"/>
  <c r="AF616"/>
  <c r="Z622"/>
  <c r="AA622"/>
  <c r="AB622"/>
  <c r="AF622"/>
  <c r="Z624"/>
  <c r="AA624"/>
  <c r="AB624"/>
  <c r="AF624"/>
  <c r="Z626"/>
  <c r="AA626"/>
  <c r="AB626"/>
  <c r="AF626"/>
  <c r="Z631"/>
  <c r="AA631"/>
  <c r="AB631"/>
  <c r="AF631"/>
  <c r="Z633"/>
  <c r="AA633"/>
  <c r="AB633"/>
  <c r="AF633"/>
  <c r="Z639"/>
  <c r="AA639"/>
  <c r="AF639"/>
  <c r="AA650"/>
  <c r="AA649" s="1"/>
  <c r="AB650"/>
  <c r="AB649" s="1"/>
  <c r="AF650"/>
  <c r="AF649" s="1"/>
  <c r="Z652"/>
  <c r="AA652"/>
  <c r="AB652"/>
  <c r="AF652"/>
  <c r="Z656"/>
  <c r="AA656"/>
  <c r="AB656"/>
  <c r="AF656"/>
  <c r="Y657"/>
  <c r="Y656" s="1"/>
  <c r="Z658"/>
  <c r="AA658"/>
  <c r="AB658"/>
  <c r="AF658"/>
  <c r="I109"/>
  <c r="H109"/>
  <c r="P125"/>
  <c r="P124"/>
  <c r="P123"/>
  <c r="P122"/>
  <c r="P121"/>
  <c r="P120"/>
  <c r="P119"/>
  <c r="P118"/>
  <c r="P117"/>
  <c r="P116"/>
  <c r="P115"/>
  <c r="P114"/>
  <c r="P113"/>
  <c r="P112"/>
  <c r="P111"/>
  <c r="P110"/>
  <c r="T125"/>
  <c r="T124"/>
  <c r="T123"/>
  <c r="T122"/>
  <c r="T121"/>
  <c r="T120"/>
  <c r="T119"/>
  <c r="T118"/>
  <c r="T117"/>
  <c r="T116"/>
  <c r="T115"/>
  <c r="T114"/>
  <c r="T113"/>
  <c r="T112"/>
  <c r="T111"/>
  <c r="T110"/>
  <c r="X125"/>
  <c r="X124"/>
  <c r="X123"/>
  <c r="X122"/>
  <c r="X121"/>
  <c r="X120"/>
  <c r="X119"/>
  <c r="X118"/>
  <c r="X117"/>
  <c r="X116"/>
  <c r="X115"/>
  <c r="X114"/>
  <c r="X113"/>
  <c r="X112"/>
  <c r="X111"/>
  <c r="X110"/>
  <c r="AA109"/>
  <c r="AB111"/>
  <c r="AB112"/>
  <c r="AB113"/>
  <c r="AB114"/>
  <c r="AB115"/>
  <c r="AB116"/>
  <c r="AB117"/>
  <c r="AB118"/>
  <c r="AB119"/>
  <c r="AB120"/>
  <c r="AB121"/>
  <c r="AB122"/>
  <c r="AB123"/>
  <c r="AB124"/>
  <c r="AB125"/>
  <c r="AB110"/>
  <c r="Z109"/>
  <c r="Y109"/>
  <c r="W109"/>
  <c r="V109"/>
  <c r="U109"/>
  <c r="S109"/>
  <c r="R109"/>
  <c r="Q109"/>
  <c r="O109"/>
  <c r="N109"/>
  <c r="M109"/>
  <c r="L109"/>
  <c r="E109"/>
  <c r="G111"/>
  <c r="G112"/>
  <c r="G113"/>
  <c r="G114"/>
  <c r="G115"/>
  <c r="G116"/>
  <c r="G117"/>
  <c r="G118"/>
  <c r="G119"/>
  <c r="G120"/>
  <c r="G121"/>
  <c r="G122"/>
  <c r="G123"/>
  <c r="G124"/>
  <c r="G125"/>
  <c r="G145"/>
  <c r="G110"/>
  <c r="F109"/>
  <c r="E96" i="6" s="1"/>
  <c r="F96" s="1"/>
  <c r="AG109" i="5"/>
  <c r="F656"/>
  <c r="F652"/>
  <c r="F658"/>
  <c r="F633"/>
  <c r="K626"/>
  <c r="F626"/>
  <c r="F622"/>
  <c r="F616"/>
  <c r="F599"/>
  <c r="F595"/>
  <c r="F579"/>
  <c r="F577"/>
  <c r="F570"/>
  <c r="G568"/>
  <c r="F568"/>
  <c r="F562"/>
  <c r="P542"/>
  <c r="P543"/>
  <c r="P544"/>
  <c r="P545"/>
  <c r="P546"/>
  <c r="P547"/>
  <c r="P548"/>
  <c r="P549"/>
  <c r="P550"/>
  <c r="P551"/>
  <c r="T542"/>
  <c r="T543"/>
  <c r="T544"/>
  <c r="T545"/>
  <c r="T546"/>
  <c r="T547"/>
  <c r="T548"/>
  <c r="T549"/>
  <c r="T550"/>
  <c r="T551"/>
  <c r="X542"/>
  <c r="X543"/>
  <c r="X544"/>
  <c r="X545"/>
  <c r="X546"/>
  <c r="X547"/>
  <c r="X548"/>
  <c r="X549"/>
  <c r="X550"/>
  <c r="X551"/>
  <c r="AB542"/>
  <c r="AB543"/>
  <c r="AB544"/>
  <c r="AB545"/>
  <c r="AB546"/>
  <c r="AB547"/>
  <c r="AB548"/>
  <c r="AB549"/>
  <c r="AB550"/>
  <c r="AB551"/>
  <c r="AB524"/>
  <c r="AB525"/>
  <c r="AB526"/>
  <c r="AB527"/>
  <c r="AB528"/>
  <c r="X524"/>
  <c r="X525"/>
  <c r="X526"/>
  <c r="X527"/>
  <c r="X528"/>
  <c r="T524"/>
  <c r="T525"/>
  <c r="T526"/>
  <c r="T527"/>
  <c r="T528"/>
  <c r="P524"/>
  <c r="P525"/>
  <c r="P526"/>
  <c r="P527"/>
  <c r="P528"/>
  <c r="P497"/>
  <c r="P496"/>
  <c r="P495"/>
  <c r="P494"/>
  <c r="P493"/>
  <c r="P492"/>
  <c r="P491"/>
  <c r="P490"/>
  <c r="P489"/>
  <c r="P488"/>
  <c r="P487"/>
  <c r="P486"/>
  <c r="P485"/>
  <c r="P484"/>
  <c r="P483"/>
  <c r="P482"/>
  <c r="P481"/>
  <c r="T497"/>
  <c r="T496"/>
  <c r="T495"/>
  <c r="T494"/>
  <c r="T493"/>
  <c r="T492"/>
  <c r="T491"/>
  <c r="T490"/>
  <c r="T489"/>
  <c r="T488"/>
  <c r="T487"/>
  <c r="T486"/>
  <c r="T485"/>
  <c r="T484"/>
  <c r="T483"/>
  <c r="T482"/>
  <c r="T481"/>
  <c r="X497"/>
  <c r="X496"/>
  <c r="X495"/>
  <c r="X494"/>
  <c r="X493"/>
  <c r="X492"/>
  <c r="X491"/>
  <c r="X490"/>
  <c r="X489"/>
  <c r="X488"/>
  <c r="X487"/>
  <c r="X486"/>
  <c r="X485"/>
  <c r="X484"/>
  <c r="X483"/>
  <c r="X482"/>
  <c r="X481"/>
  <c r="AB483"/>
  <c r="AB489"/>
  <c r="AB490"/>
  <c r="AB491"/>
  <c r="AB492"/>
  <c r="AB493"/>
  <c r="AB494"/>
  <c r="AB495"/>
  <c r="AB496"/>
  <c r="AB497"/>
  <c r="AB450"/>
  <c r="AB451"/>
  <c r="AB452"/>
  <c r="AB453"/>
  <c r="AB454"/>
  <c r="X450"/>
  <c r="X451"/>
  <c r="X452"/>
  <c r="X453"/>
  <c r="X454"/>
  <c r="T449"/>
  <c r="T450"/>
  <c r="T451"/>
  <c r="T452"/>
  <c r="T453"/>
  <c r="T454"/>
  <c r="P450"/>
  <c r="P451"/>
  <c r="P452"/>
  <c r="P453"/>
  <c r="P454"/>
  <c r="G416"/>
  <c r="G415"/>
  <c r="G414"/>
  <c r="G413"/>
  <c r="G412"/>
  <c r="G411"/>
  <c r="G410"/>
  <c r="G409"/>
  <c r="G408"/>
  <c r="G407"/>
  <c r="G406"/>
  <c r="AG406" s="1"/>
  <c r="AS406" s="1"/>
  <c r="G404"/>
  <c r="AG404" s="1"/>
  <c r="AS404" s="1"/>
  <c r="G403"/>
  <c r="AG403" s="1"/>
  <c r="AS403" s="1"/>
  <c r="G405"/>
  <c r="AG405" s="1"/>
  <c r="AS405" s="1"/>
  <c r="G402"/>
  <c r="AG402" s="1"/>
  <c r="AS402" s="1"/>
  <c r="G390"/>
  <c r="G391"/>
  <c r="G392"/>
  <c r="G393"/>
  <c r="G394"/>
  <c r="G395"/>
  <c r="G396"/>
  <c r="G397"/>
  <c r="G398"/>
  <c r="G399"/>
  <c r="G387"/>
  <c r="AG387" s="1"/>
  <c r="AS387" s="1"/>
  <c r="G388"/>
  <c r="AG388" s="1"/>
  <c r="AS388" s="1"/>
  <c r="G389"/>
  <c r="AG389" s="1"/>
  <c r="AS389" s="1"/>
  <c r="G386"/>
  <c r="AG386" s="1"/>
  <c r="G553"/>
  <c r="G532"/>
  <c r="AG532" s="1"/>
  <c r="AS532" s="1"/>
  <c r="G533"/>
  <c r="AG533" s="1"/>
  <c r="AS533" s="1"/>
  <c r="G536"/>
  <c r="AG536" s="1"/>
  <c r="AS536" s="1"/>
  <c r="G537"/>
  <c r="AG537" s="1"/>
  <c r="AS537" s="1"/>
  <c r="G540"/>
  <c r="G542"/>
  <c r="G543"/>
  <c r="G544"/>
  <c r="G545"/>
  <c r="G546"/>
  <c r="G547"/>
  <c r="G548"/>
  <c r="G549"/>
  <c r="G550"/>
  <c r="G551"/>
  <c r="G531"/>
  <c r="AG531" s="1"/>
  <c r="G515"/>
  <c r="AG515" s="1"/>
  <c r="AS515" s="1"/>
  <c r="G516"/>
  <c r="AG516" s="1"/>
  <c r="AS516" s="1"/>
  <c r="G518"/>
  <c r="AG518" s="1"/>
  <c r="AS518" s="1"/>
  <c r="G519"/>
  <c r="AG519" s="1"/>
  <c r="AS519" s="1"/>
  <c r="G520"/>
  <c r="AG520" s="1"/>
  <c r="AS520" s="1"/>
  <c r="G521"/>
  <c r="AG521" s="1"/>
  <c r="AS521" s="1"/>
  <c r="G523"/>
  <c r="G524"/>
  <c r="G525"/>
  <c r="G526"/>
  <c r="G527"/>
  <c r="G528"/>
  <c r="E552"/>
  <c r="E530"/>
  <c r="E511"/>
  <c r="E510" s="1"/>
  <c r="E506"/>
  <c r="E505" s="1"/>
  <c r="E501"/>
  <c r="E480"/>
  <c r="E470"/>
  <c r="E459"/>
  <c r="E456"/>
  <c r="E455" s="1"/>
  <c r="E441"/>
  <c r="E440" s="1"/>
  <c r="E426"/>
  <c r="E401"/>
  <c r="E400" s="1"/>
  <c r="AB416"/>
  <c r="AB415"/>
  <c r="AB414"/>
  <c r="AB413"/>
  <c r="AB412"/>
  <c r="AB411"/>
  <c r="AB410"/>
  <c r="AB409"/>
  <c r="AB408"/>
  <c r="AB407"/>
  <c r="X416"/>
  <c r="X415"/>
  <c r="X414"/>
  <c r="X413"/>
  <c r="X412"/>
  <c r="X411"/>
  <c r="X410"/>
  <c r="X409"/>
  <c r="X408"/>
  <c r="X407"/>
  <c r="T416"/>
  <c r="T415"/>
  <c r="T414"/>
  <c r="T413"/>
  <c r="T412"/>
  <c r="T411"/>
  <c r="T410"/>
  <c r="T409"/>
  <c r="T408"/>
  <c r="T407"/>
  <c r="T406"/>
  <c r="P411"/>
  <c r="P416"/>
  <c r="P415"/>
  <c r="P414"/>
  <c r="P413"/>
  <c r="P412"/>
  <c r="P410"/>
  <c r="P409"/>
  <c r="P408"/>
  <c r="P407"/>
  <c r="P387"/>
  <c r="P388"/>
  <c r="P389"/>
  <c r="P390"/>
  <c r="P391"/>
  <c r="P392"/>
  <c r="P393"/>
  <c r="P394"/>
  <c r="P395"/>
  <c r="P396"/>
  <c r="P397"/>
  <c r="P398"/>
  <c r="P399"/>
  <c r="T387"/>
  <c r="T388"/>
  <c r="T389"/>
  <c r="T390"/>
  <c r="T391"/>
  <c r="T392"/>
  <c r="T393"/>
  <c r="T394"/>
  <c r="T395"/>
  <c r="T396"/>
  <c r="T397"/>
  <c r="T398"/>
  <c r="T399"/>
  <c r="X387"/>
  <c r="X388"/>
  <c r="X389"/>
  <c r="X390"/>
  <c r="X391"/>
  <c r="X392"/>
  <c r="X393"/>
  <c r="X394"/>
  <c r="X395"/>
  <c r="X396"/>
  <c r="X397"/>
  <c r="X398"/>
  <c r="X399"/>
  <c r="AB397"/>
  <c r="AB387"/>
  <c r="AB388"/>
  <c r="AB389"/>
  <c r="AB390"/>
  <c r="AB391"/>
  <c r="AB392"/>
  <c r="AB393"/>
  <c r="AB394"/>
  <c r="AB395"/>
  <c r="AB396"/>
  <c r="AB398"/>
  <c r="AB399"/>
  <c r="T373"/>
  <c r="T372"/>
  <c r="T371"/>
  <c r="T370"/>
  <c r="T369"/>
  <c r="T368"/>
  <c r="T367"/>
  <c r="T366"/>
  <c r="T365"/>
  <c r="T364"/>
  <c r="T363"/>
  <c r="T362"/>
  <c r="T361"/>
  <c r="T360"/>
  <c r="T359"/>
  <c r="T358"/>
  <c r="P373"/>
  <c r="P372"/>
  <c r="P371"/>
  <c r="P370"/>
  <c r="P369"/>
  <c r="P368"/>
  <c r="P367"/>
  <c r="P366"/>
  <c r="P365"/>
  <c r="P364"/>
  <c r="P363"/>
  <c r="P362"/>
  <c r="P361"/>
  <c r="P360"/>
  <c r="P359"/>
  <c r="P358"/>
  <c r="X373"/>
  <c r="X372"/>
  <c r="X371"/>
  <c r="X370"/>
  <c r="X369"/>
  <c r="X368"/>
  <c r="X367"/>
  <c r="X366"/>
  <c r="X365"/>
  <c r="X364"/>
  <c r="X363"/>
  <c r="X362"/>
  <c r="X361"/>
  <c r="X360"/>
  <c r="X359"/>
  <c r="X358"/>
  <c r="AB373"/>
  <c r="AB369"/>
  <c r="AB354"/>
  <c r="AB353"/>
  <c r="AB352"/>
  <c r="AB351"/>
  <c r="AB350"/>
  <c r="AB349"/>
  <c r="AB348"/>
  <c r="X354"/>
  <c r="X353"/>
  <c r="X352"/>
  <c r="X351"/>
  <c r="X350"/>
  <c r="X349"/>
  <c r="X348"/>
  <c r="T354"/>
  <c r="T353"/>
  <c r="T352"/>
  <c r="T351"/>
  <c r="T350"/>
  <c r="T349"/>
  <c r="T348"/>
  <c r="P350"/>
  <c r="P351"/>
  <c r="P352"/>
  <c r="P353"/>
  <c r="P354"/>
  <c r="AB346"/>
  <c r="AB345"/>
  <c r="AB344"/>
  <c r="AB343"/>
  <c r="AB342"/>
  <c r="AB341"/>
  <c r="AB340"/>
  <c r="X346"/>
  <c r="X345"/>
  <c r="X344"/>
  <c r="X343"/>
  <c r="X342"/>
  <c r="X341"/>
  <c r="X340"/>
  <c r="T346"/>
  <c r="T345"/>
  <c r="T344"/>
  <c r="T343"/>
  <c r="T342"/>
  <c r="T341"/>
  <c r="T340"/>
  <c r="P345"/>
  <c r="P342"/>
  <c r="P343"/>
  <c r="P344"/>
  <c r="P346"/>
  <c r="P334"/>
  <c r="P333"/>
  <c r="P332"/>
  <c r="P331"/>
  <c r="P330"/>
  <c r="P329"/>
  <c r="P328"/>
  <c r="T334"/>
  <c r="T333"/>
  <c r="T332"/>
  <c r="T331"/>
  <c r="T330"/>
  <c r="T329"/>
  <c r="T328"/>
  <c r="X334"/>
  <c r="X333"/>
  <c r="X332"/>
  <c r="X331"/>
  <c r="X330"/>
  <c r="X329"/>
  <c r="X328"/>
  <c r="AB329"/>
  <c r="AB330"/>
  <c r="AB331"/>
  <c r="AB332"/>
  <c r="AB333"/>
  <c r="AB334"/>
  <c r="AB328"/>
  <c r="E385"/>
  <c r="E384" s="1"/>
  <c r="E383" s="1"/>
  <c r="AA381"/>
  <c r="Z381"/>
  <c r="Y381"/>
  <c r="W381"/>
  <c r="V381"/>
  <c r="U381"/>
  <c r="S381"/>
  <c r="R381"/>
  <c r="Q381"/>
  <c r="O381"/>
  <c r="N381"/>
  <c r="M381"/>
  <c r="I381"/>
  <c r="E381"/>
  <c r="E377"/>
  <c r="E355" s="1"/>
  <c r="E347"/>
  <c r="E339"/>
  <c r="E336"/>
  <c r="E335" s="1"/>
  <c r="F327"/>
  <c r="E292" i="6" s="1"/>
  <c r="E327" i="5"/>
  <c r="AA310"/>
  <c r="AA309" s="1"/>
  <c r="Z310"/>
  <c r="Z309" s="1"/>
  <c r="Y310"/>
  <c r="Y309" s="1"/>
  <c r="W310"/>
  <c r="W309" s="1"/>
  <c r="V310"/>
  <c r="V309" s="1"/>
  <c r="U310"/>
  <c r="U309" s="1"/>
  <c r="S310"/>
  <c r="S309" s="1"/>
  <c r="R310"/>
  <c r="R309" s="1"/>
  <c r="Q310"/>
  <c r="Q309" s="1"/>
  <c r="O310"/>
  <c r="O309" s="1"/>
  <c r="N310"/>
  <c r="N309" s="1"/>
  <c r="M310"/>
  <c r="M309" s="1"/>
  <c r="L310"/>
  <c r="I309"/>
  <c r="H310"/>
  <c r="E309"/>
  <c r="E303"/>
  <c r="E282"/>
  <c r="E256"/>
  <c r="E225"/>
  <c r="E217"/>
  <c r="E216" s="1"/>
  <c r="E211"/>
  <c r="E169"/>
  <c r="AA157"/>
  <c r="Z157"/>
  <c r="Y157"/>
  <c r="W157"/>
  <c r="V157"/>
  <c r="U157"/>
  <c r="S157"/>
  <c r="R157"/>
  <c r="Q157"/>
  <c r="O157"/>
  <c r="N157"/>
  <c r="M157"/>
  <c r="L157"/>
  <c r="I157"/>
  <c r="H157"/>
  <c r="E157"/>
  <c r="E127"/>
  <c r="E93"/>
  <c r="E72"/>
  <c r="T554"/>
  <c r="T553"/>
  <c r="T552" s="1"/>
  <c r="X554"/>
  <c r="X553"/>
  <c r="X552" s="1"/>
  <c r="AB554"/>
  <c r="AB553"/>
  <c r="AB552" s="1"/>
  <c r="AB541"/>
  <c r="AB540"/>
  <c r="AB539"/>
  <c r="AB538"/>
  <c r="AB537"/>
  <c r="AB536"/>
  <c r="AB535"/>
  <c r="AB534"/>
  <c r="AB533"/>
  <c r="AB532"/>
  <c r="AB531"/>
  <c r="X541"/>
  <c r="X540"/>
  <c r="X539"/>
  <c r="X538"/>
  <c r="X537"/>
  <c r="X536"/>
  <c r="X535"/>
  <c r="X534"/>
  <c r="X533"/>
  <c r="X532"/>
  <c r="X531"/>
  <c r="T541"/>
  <c r="T540"/>
  <c r="T539"/>
  <c r="T538"/>
  <c r="T537"/>
  <c r="T536"/>
  <c r="T535"/>
  <c r="T534"/>
  <c r="T533"/>
  <c r="T532"/>
  <c r="T531"/>
  <c r="AB523"/>
  <c r="AB522"/>
  <c r="AB521"/>
  <c r="AB520"/>
  <c r="AB519"/>
  <c r="AB518"/>
  <c r="AB517"/>
  <c r="AB516"/>
  <c r="AB515"/>
  <c r="AB514"/>
  <c r="AB513"/>
  <c r="AB512"/>
  <c r="X523"/>
  <c r="X522"/>
  <c r="X521"/>
  <c r="X520"/>
  <c r="X519"/>
  <c r="X518"/>
  <c r="X517"/>
  <c r="X516"/>
  <c r="X515"/>
  <c r="X514"/>
  <c r="X513"/>
  <c r="X512"/>
  <c r="T523"/>
  <c r="T522"/>
  <c r="T521"/>
  <c r="T520"/>
  <c r="T519"/>
  <c r="T518"/>
  <c r="T517"/>
  <c r="T516"/>
  <c r="T515"/>
  <c r="T514"/>
  <c r="T513"/>
  <c r="T512"/>
  <c r="AB508"/>
  <c r="X508"/>
  <c r="T508"/>
  <c r="AB503"/>
  <c r="AB486"/>
  <c r="AB479"/>
  <c r="X479"/>
  <c r="T479"/>
  <c r="T461"/>
  <c r="P554"/>
  <c r="P553"/>
  <c r="P541"/>
  <c r="P540"/>
  <c r="P539"/>
  <c r="P538"/>
  <c r="P537"/>
  <c r="P536"/>
  <c r="P535"/>
  <c r="P534"/>
  <c r="P533"/>
  <c r="P532"/>
  <c r="P531"/>
  <c r="P523"/>
  <c r="P522"/>
  <c r="P521"/>
  <c r="P520"/>
  <c r="P519"/>
  <c r="P518"/>
  <c r="P517"/>
  <c r="P516"/>
  <c r="P515"/>
  <c r="P514"/>
  <c r="P513"/>
  <c r="P512"/>
  <c r="P508"/>
  <c r="P502"/>
  <c r="P499"/>
  <c r="P479"/>
  <c r="P472"/>
  <c r="P471"/>
  <c r="P464"/>
  <c r="P463"/>
  <c r="P462"/>
  <c r="P461"/>
  <c r="P460"/>
  <c r="P457"/>
  <c r="T448"/>
  <c r="P446"/>
  <c r="P449"/>
  <c r="P448"/>
  <c r="P447"/>
  <c r="P445"/>
  <c r="P444"/>
  <c r="P443"/>
  <c r="P442"/>
  <c r="T447"/>
  <c r="T446"/>
  <c r="T445"/>
  <c r="T444"/>
  <c r="T443"/>
  <c r="T442"/>
  <c r="X449"/>
  <c r="X448"/>
  <c r="X447"/>
  <c r="X446"/>
  <c r="X445"/>
  <c r="X444"/>
  <c r="X443"/>
  <c r="X442"/>
  <c r="AB443"/>
  <c r="AB444"/>
  <c r="AB445"/>
  <c r="AB446"/>
  <c r="AB447"/>
  <c r="AB448"/>
  <c r="AB449"/>
  <c r="AB442"/>
  <c r="AB434"/>
  <c r="X434"/>
  <c r="T434"/>
  <c r="P434"/>
  <c r="Z426"/>
  <c r="AA552"/>
  <c r="Z552"/>
  <c r="Y552"/>
  <c r="W552"/>
  <c r="V552"/>
  <c r="U552"/>
  <c r="S552"/>
  <c r="R552"/>
  <c r="Q552"/>
  <c r="O552"/>
  <c r="N552"/>
  <c r="M552"/>
  <c r="L552"/>
  <c r="I552"/>
  <c r="H552"/>
  <c r="AA530"/>
  <c r="Z530"/>
  <c r="Y530"/>
  <c r="W530"/>
  <c r="V530"/>
  <c r="U530"/>
  <c r="S530"/>
  <c r="R530"/>
  <c r="Q530"/>
  <c r="O530"/>
  <c r="N530"/>
  <c r="L530"/>
  <c r="I530"/>
  <c r="H530"/>
  <c r="AA511"/>
  <c r="AA510" s="1"/>
  <c r="Z511"/>
  <c r="Z510" s="1"/>
  <c r="Y511"/>
  <c r="Y510" s="1"/>
  <c r="W511"/>
  <c r="W510" s="1"/>
  <c r="V511"/>
  <c r="V510" s="1"/>
  <c r="U511"/>
  <c r="U510" s="1"/>
  <c r="S511"/>
  <c r="S510" s="1"/>
  <c r="R511"/>
  <c r="R510" s="1"/>
  <c r="Q511"/>
  <c r="Q510" s="1"/>
  <c r="O511"/>
  <c r="O510" s="1"/>
  <c r="N511"/>
  <c r="N510" s="1"/>
  <c r="M510"/>
  <c r="L511"/>
  <c r="I511"/>
  <c r="I510" s="1"/>
  <c r="H511"/>
  <c r="H510" s="1"/>
  <c r="AA506"/>
  <c r="AA505" s="1"/>
  <c r="Z506"/>
  <c r="Z505" s="1"/>
  <c r="Y506"/>
  <c r="Y505" s="1"/>
  <c r="W506"/>
  <c r="W505" s="1"/>
  <c r="V506"/>
  <c r="V505" s="1"/>
  <c r="U506"/>
  <c r="U505" s="1"/>
  <c r="S506"/>
  <c r="S505" s="1"/>
  <c r="R506"/>
  <c r="R505" s="1"/>
  <c r="Q506"/>
  <c r="Q505" s="1"/>
  <c r="O506"/>
  <c r="O505" s="1"/>
  <c r="N506"/>
  <c r="N505" s="1"/>
  <c r="M506"/>
  <c r="M505" s="1"/>
  <c r="L506"/>
  <c r="I506"/>
  <c r="I505" s="1"/>
  <c r="H506"/>
  <c r="H505" s="1"/>
  <c r="AA501"/>
  <c r="Z501"/>
  <c r="Y501"/>
  <c r="W501"/>
  <c r="V501"/>
  <c r="U501"/>
  <c r="S501"/>
  <c r="R501"/>
  <c r="Q501"/>
  <c r="O501"/>
  <c r="N501"/>
  <c r="M501"/>
  <c r="L501"/>
  <c r="I501"/>
  <c r="H501"/>
  <c r="AA480"/>
  <c r="Z480"/>
  <c r="Y480"/>
  <c r="W480"/>
  <c r="V480"/>
  <c r="U480"/>
  <c r="S480"/>
  <c r="R480"/>
  <c r="Q480"/>
  <c r="O480"/>
  <c r="N480"/>
  <c r="L480"/>
  <c r="I480"/>
  <c r="H480"/>
  <c r="AA470"/>
  <c r="Z470"/>
  <c r="Y470"/>
  <c r="W470"/>
  <c r="V470"/>
  <c r="U470"/>
  <c r="S470"/>
  <c r="R470"/>
  <c r="Q470"/>
  <c r="O470"/>
  <c r="N470"/>
  <c r="M470"/>
  <c r="I470"/>
  <c r="H470"/>
  <c r="AA459"/>
  <c r="Z459"/>
  <c r="Y459"/>
  <c r="W459"/>
  <c r="V459"/>
  <c r="U459"/>
  <c r="S459"/>
  <c r="R459"/>
  <c r="Q459"/>
  <c r="O459"/>
  <c r="N459"/>
  <c r="M459"/>
  <c r="L458"/>
  <c r="I459"/>
  <c r="H459"/>
  <c r="AA456"/>
  <c r="AA455" s="1"/>
  <c r="Z456"/>
  <c r="Z455" s="1"/>
  <c r="Y456"/>
  <c r="Y455" s="1"/>
  <c r="W456"/>
  <c r="W455" s="1"/>
  <c r="V456"/>
  <c r="V455" s="1"/>
  <c r="U456"/>
  <c r="U455" s="1"/>
  <c r="S456"/>
  <c r="S455" s="1"/>
  <c r="R456"/>
  <c r="R455" s="1"/>
  <c r="Q456"/>
  <c r="Q455" s="1"/>
  <c r="O456"/>
  <c r="O455" s="1"/>
  <c r="N456"/>
  <c r="N455" s="1"/>
  <c r="M456"/>
  <c r="L456"/>
  <c r="I456"/>
  <c r="I455" s="1"/>
  <c r="H456"/>
  <c r="H455" s="1"/>
  <c r="M455"/>
  <c r="AA441"/>
  <c r="AA440" s="1"/>
  <c r="Z441"/>
  <c r="Z440" s="1"/>
  <c r="Y441"/>
  <c r="Y440" s="1"/>
  <c r="W441"/>
  <c r="W440" s="1"/>
  <c r="V441"/>
  <c r="V440" s="1"/>
  <c r="U441"/>
  <c r="U440" s="1"/>
  <c r="S441"/>
  <c r="S440" s="1"/>
  <c r="R441"/>
  <c r="R440" s="1"/>
  <c r="Q441"/>
  <c r="Q440" s="1"/>
  <c r="O441"/>
  <c r="O440" s="1"/>
  <c r="N441"/>
  <c r="N440" s="1"/>
  <c r="M440"/>
  <c r="L441"/>
  <c r="I441"/>
  <c r="I440" s="1"/>
  <c r="H441"/>
  <c r="H440" s="1"/>
  <c r="F44"/>
  <c r="F43" s="1"/>
  <c r="AA433"/>
  <c r="AA432" s="1"/>
  <c r="Z433"/>
  <c r="Z432" s="1"/>
  <c r="Y433"/>
  <c r="Y432" s="1"/>
  <c r="W433"/>
  <c r="W432" s="1"/>
  <c r="V433"/>
  <c r="V432" s="1"/>
  <c r="U433"/>
  <c r="U432" s="1"/>
  <c r="S433"/>
  <c r="S432" s="1"/>
  <c r="Q433"/>
  <c r="Q432" s="1"/>
  <c r="N433"/>
  <c r="N432" s="1"/>
  <c r="M433"/>
  <c r="M432" s="1"/>
  <c r="L432"/>
  <c r="H433"/>
  <c r="H432" s="1"/>
  <c r="AA426"/>
  <c r="Y426"/>
  <c r="W426"/>
  <c r="V426"/>
  <c r="U426"/>
  <c r="S426"/>
  <c r="R426"/>
  <c r="Q426"/>
  <c r="O426"/>
  <c r="N426"/>
  <c r="M426"/>
  <c r="I426"/>
  <c r="H426"/>
  <c r="AA385"/>
  <c r="AA384" s="1"/>
  <c r="AB405"/>
  <c r="AB406"/>
  <c r="AB404"/>
  <c r="AB403"/>
  <c r="AB402"/>
  <c r="AB386"/>
  <c r="X406"/>
  <c r="X405"/>
  <c r="X404"/>
  <c r="X403"/>
  <c r="X402"/>
  <c r="X386"/>
  <c r="AB380"/>
  <c r="AB379"/>
  <c r="AB378"/>
  <c r="X380"/>
  <c r="X379"/>
  <c r="X378"/>
  <c r="AB376"/>
  <c r="AB375"/>
  <c r="X376"/>
  <c r="X375"/>
  <c r="X374"/>
  <c r="AB374"/>
  <c r="AB372"/>
  <c r="AB371"/>
  <c r="AB370"/>
  <c r="AB368"/>
  <c r="AB367"/>
  <c r="AB366"/>
  <c r="AB365"/>
  <c r="AB364"/>
  <c r="AB363"/>
  <c r="AB362"/>
  <c r="AB361"/>
  <c r="AB360"/>
  <c r="AB359"/>
  <c r="AB358"/>
  <c r="AB356"/>
  <c r="X356"/>
  <c r="AB337"/>
  <c r="AB336" s="1"/>
  <c r="AB335" s="1"/>
  <c r="X337"/>
  <c r="X336" s="1"/>
  <c r="X335" s="1"/>
  <c r="T405"/>
  <c r="T404"/>
  <c r="T403"/>
  <c r="T402"/>
  <c r="T386"/>
  <c r="T380"/>
  <c r="T379"/>
  <c r="T378"/>
  <c r="T376"/>
  <c r="T375"/>
  <c r="T374"/>
  <c r="T337"/>
  <c r="T336" s="1"/>
  <c r="T335" s="1"/>
  <c r="P406"/>
  <c r="P405"/>
  <c r="P404"/>
  <c r="P403"/>
  <c r="P402"/>
  <c r="P386"/>
  <c r="P380"/>
  <c r="K380" s="1"/>
  <c r="P379"/>
  <c r="P378"/>
  <c r="P376"/>
  <c r="P375"/>
  <c r="P374"/>
  <c r="P349"/>
  <c r="P348"/>
  <c r="P341"/>
  <c r="P340"/>
  <c r="P337"/>
  <c r="AB325"/>
  <c r="AB324"/>
  <c r="AB323"/>
  <c r="AB322"/>
  <c r="AB321"/>
  <c r="AB320"/>
  <c r="AB319"/>
  <c r="AB318"/>
  <c r="AB317"/>
  <c r="AB316"/>
  <c r="AB315"/>
  <c r="AB314"/>
  <c r="AB313"/>
  <c r="AB312"/>
  <c r="AB311"/>
  <c r="X325"/>
  <c r="X324"/>
  <c r="X323"/>
  <c r="X322"/>
  <c r="X321"/>
  <c r="X320"/>
  <c r="X319"/>
  <c r="X318"/>
  <c r="X317"/>
  <c r="X316"/>
  <c r="X315"/>
  <c r="X314"/>
  <c r="X313"/>
  <c r="X312"/>
  <c r="X311"/>
  <c r="T325"/>
  <c r="T324"/>
  <c r="T323"/>
  <c r="T322"/>
  <c r="T321"/>
  <c r="T320"/>
  <c r="T319"/>
  <c r="T318"/>
  <c r="T317"/>
  <c r="T316"/>
  <c r="T315"/>
  <c r="T314"/>
  <c r="T313"/>
  <c r="T312"/>
  <c r="T311"/>
  <c r="P312"/>
  <c r="P313"/>
  <c r="P314"/>
  <c r="P315"/>
  <c r="P316"/>
  <c r="P317"/>
  <c r="P318"/>
  <c r="P319"/>
  <c r="P320"/>
  <c r="P321"/>
  <c r="P322"/>
  <c r="P323"/>
  <c r="P324"/>
  <c r="P325"/>
  <c r="P311"/>
  <c r="AB308"/>
  <c r="AB307"/>
  <c r="AB306"/>
  <c r="AB305"/>
  <c r="AB304"/>
  <c r="X308"/>
  <c r="X307"/>
  <c r="X306"/>
  <c r="X305"/>
  <c r="X304"/>
  <c r="T308"/>
  <c r="T307"/>
  <c r="T306"/>
  <c r="T305"/>
  <c r="T304"/>
  <c r="P305"/>
  <c r="P306"/>
  <c r="P307"/>
  <c r="P308"/>
  <c r="P304"/>
  <c r="H303"/>
  <c r="AA401"/>
  <c r="AA400" s="1"/>
  <c r="Z401"/>
  <c r="Z400" s="1"/>
  <c r="Y401"/>
  <c r="Y400" s="1"/>
  <c r="W401"/>
  <c r="W400" s="1"/>
  <c r="V401"/>
  <c r="V400" s="1"/>
  <c r="U401"/>
  <c r="U400" s="1"/>
  <c r="S401"/>
  <c r="S400" s="1"/>
  <c r="R401"/>
  <c r="R400" s="1"/>
  <c r="Q401"/>
  <c r="Q400" s="1"/>
  <c r="O401"/>
  <c r="O400" s="1"/>
  <c r="N401"/>
  <c r="N400" s="1"/>
  <c r="L401"/>
  <c r="I401"/>
  <c r="I400" s="1"/>
  <c r="Z385"/>
  <c r="Z384" s="1"/>
  <c r="Y385"/>
  <c r="Y384" s="1"/>
  <c r="W385"/>
  <c r="W384" s="1"/>
  <c r="V385"/>
  <c r="V384" s="1"/>
  <c r="U385"/>
  <c r="U384" s="1"/>
  <c r="S385"/>
  <c r="S384" s="1"/>
  <c r="R385"/>
  <c r="R384" s="1"/>
  <c r="Q385"/>
  <c r="Q384" s="1"/>
  <c r="O385"/>
  <c r="O384" s="1"/>
  <c r="N385"/>
  <c r="N384" s="1"/>
  <c r="M384"/>
  <c r="L385"/>
  <c r="I385"/>
  <c r="I384" s="1"/>
  <c r="H385"/>
  <c r="H384" s="1"/>
  <c r="AA377"/>
  <c r="Z377"/>
  <c r="Y377"/>
  <c r="W377"/>
  <c r="V377"/>
  <c r="U377"/>
  <c r="S377"/>
  <c r="R377"/>
  <c r="Q377"/>
  <c r="O377"/>
  <c r="N377"/>
  <c r="M377"/>
  <c r="L377"/>
  <c r="I377"/>
  <c r="H377"/>
  <c r="AA357"/>
  <c r="Z357"/>
  <c r="Y357"/>
  <c r="W357"/>
  <c r="V357"/>
  <c r="S357"/>
  <c r="R357"/>
  <c r="Q357"/>
  <c r="O357"/>
  <c r="N357"/>
  <c r="M357"/>
  <c r="L357"/>
  <c r="I357"/>
  <c r="H357"/>
  <c r="AA347"/>
  <c r="Z347"/>
  <c r="Y347"/>
  <c r="W347"/>
  <c r="V347"/>
  <c r="U347"/>
  <c r="S347"/>
  <c r="R347"/>
  <c r="Q347"/>
  <c r="O347"/>
  <c r="N347"/>
  <c r="M347"/>
  <c r="L347"/>
  <c r="H347"/>
  <c r="AA339"/>
  <c r="Z339"/>
  <c r="Y339"/>
  <c r="W339"/>
  <c r="V339"/>
  <c r="U339"/>
  <c r="S339"/>
  <c r="R339"/>
  <c r="Q339"/>
  <c r="O339"/>
  <c r="N339"/>
  <c r="M339"/>
  <c r="L339"/>
  <c r="I339"/>
  <c r="I338" s="1"/>
  <c r="H339"/>
  <c r="AA336"/>
  <c r="AA335" s="1"/>
  <c r="Z336"/>
  <c r="Z335" s="1"/>
  <c r="Y336"/>
  <c r="Y335" s="1"/>
  <c r="W336"/>
  <c r="W335" s="1"/>
  <c r="V336"/>
  <c r="V335" s="1"/>
  <c r="U336"/>
  <c r="U335" s="1"/>
  <c r="S336"/>
  <c r="S335" s="1"/>
  <c r="R336"/>
  <c r="R335" s="1"/>
  <c r="Q336"/>
  <c r="Q335" s="1"/>
  <c r="O336"/>
  <c r="O335" s="1"/>
  <c r="N336"/>
  <c r="N335" s="1"/>
  <c r="M336"/>
  <c r="M335" s="1"/>
  <c r="L336"/>
  <c r="I336"/>
  <c r="I335" s="1"/>
  <c r="H336"/>
  <c r="H335" s="1"/>
  <c r="AA327"/>
  <c r="AA326" s="1"/>
  <c r="Z327"/>
  <c r="Z326" s="1"/>
  <c r="Y327"/>
  <c r="Y326" s="1"/>
  <c r="W327"/>
  <c r="W326" s="1"/>
  <c r="V327"/>
  <c r="V326" s="1"/>
  <c r="U327"/>
  <c r="U326" s="1"/>
  <c r="S327"/>
  <c r="S326" s="1"/>
  <c r="R327"/>
  <c r="R326" s="1"/>
  <c r="Q327"/>
  <c r="Q326" s="1"/>
  <c r="O327"/>
  <c r="O326" s="1"/>
  <c r="N327"/>
  <c r="N326" s="1"/>
  <c r="M327"/>
  <c r="M326" s="1"/>
  <c r="L327"/>
  <c r="I327"/>
  <c r="I326" s="1"/>
  <c r="H326"/>
  <c r="AA303"/>
  <c r="Z303"/>
  <c r="Y303"/>
  <c r="W303"/>
  <c r="V303"/>
  <c r="U303"/>
  <c r="S303"/>
  <c r="R303"/>
  <c r="Q303"/>
  <c r="O303"/>
  <c r="N303"/>
  <c r="M303"/>
  <c r="L303"/>
  <c r="I303"/>
  <c r="F401"/>
  <c r="E326"/>
  <c r="AA169"/>
  <c r="Z169"/>
  <c r="Y169"/>
  <c r="W169"/>
  <c r="V169"/>
  <c r="U169"/>
  <c r="S169"/>
  <c r="R169"/>
  <c r="Q169"/>
  <c r="O169"/>
  <c r="N169"/>
  <c r="M169"/>
  <c r="L169"/>
  <c r="I169"/>
  <c r="H169"/>
  <c r="AB294"/>
  <c r="AB293"/>
  <c r="AB292"/>
  <c r="AB291"/>
  <c r="AB290"/>
  <c r="AB289"/>
  <c r="AB288"/>
  <c r="AB287"/>
  <c r="AB286"/>
  <c r="AB285"/>
  <c r="AB284"/>
  <c r="AB283"/>
  <c r="AB281"/>
  <c r="AB280"/>
  <c r="AB279"/>
  <c r="AB278"/>
  <c r="AB277"/>
  <c r="AB276"/>
  <c r="AB275"/>
  <c r="AB274"/>
  <c r="AB273"/>
  <c r="AB272"/>
  <c r="AB271"/>
  <c r="AB270"/>
  <c r="AB269"/>
  <c r="AB268"/>
  <c r="AB267"/>
  <c r="AB266"/>
  <c r="AB265"/>
  <c r="AB264"/>
  <c r="AB263"/>
  <c r="AB262"/>
  <c r="AB261"/>
  <c r="AB260"/>
  <c r="AB259"/>
  <c r="AB258"/>
  <c r="AB257"/>
  <c r="AB254"/>
  <c r="AB244"/>
  <c r="AB243"/>
  <c r="AB242"/>
  <c r="AB241"/>
  <c r="AB240"/>
  <c r="AB239"/>
  <c r="AB238"/>
  <c r="AB237"/>
  <c r="AB236"/>
  <c r="AB235"/>
  <c r="AB234"/>
  <c r="AB233"/>
  <c r="AB232"/>
  <c r="AB231"/>
  <c r="AB230"/>
  <c r="AB229"/>
  <c r="AB228"/>
  <c r="AB227"/>
  <c r="AB222"/>
  <c r="AB218"/>
  <c r="AB217" s="1"/>
  <c r="AB216" s="1"/>
  <c r="AB214"/>
  <c r="AB213"/>
  <c r="AB212"/>
  <c r="AB210"/>
  <c r="AB209"/>
  <c r="AB208"/>
  <c r="AB207"/>
  <c r="AB206"/>
  <c r="AB205"/>
  <c r="AB204"/>
  <c r="AB203"/>
  <c r="AB202"/>
  <c r="AB201"/>
  <c r="AB200"/>
  <c r="AB199"/>
  <c r="AB198"/>
  <c r="AB197"/>
  <c r="AB196"/>
  <c r="AB195"/>
  <c r="AB194"/>
  <c r="AB193"/>
  <c r="AB192"/>
  <c r="AB191"/>
  <c r="AB190"/>
  <c r="AB189"/>
  <c r="AB188"/>
  <c r="AB187"/>
  <c r="AB186"/>
  <c r="AB185"/>
  <c r="AB184"/>
  <c r="AB183"/>
  <c r="AB182"/>
  <c r="AB181"/>
  <c r="AB180"/>
  <c r="AB179"/>
  <c r="AB178"/>
  <c r="AB177"/>
  <c r="AB176"/>
  <c r="AB175"/>
  <c r="AB174"/>
  <c r="AB173"/>
  <c r="AB172"/>
  <c r="AB171"/>
  <c r="AB170"/>
  <c r="AB168"/>
  <c r="AB167"/>
  <c r="AB166"/>
  <c r="AB165"/>
  <c r="AB164"/>
  <c r="AB163"/>
  <c r="AB162"/>
  <c r="AB161"/>
  <c r="AB160"/>
  <c r="AB159"/>
  <c r="AB158"/>
  <c r="AB154"/>
  <c r="AB153"/>
  <c r="AB152"/>
  <c r="AB151"/>
  <c r="AB150"/>
  <c r="AB149"/>
  <c r="AB148"/>
  <c r="AB147"/>
  <c r="AB146"/>
  <c r="AB145"/>
  <c r="AB144"/>
  <c r="AB143"/>
  <c r="AB142"/>
  <c r="AB141"/>
  <c r="AB140"/>
  <c r="AB139"/>
  <c r="AB138"/>
  <c r="AB137"/>
  <c r="AB136"/>
  <c r="AB135"/>
  <c r="AB134"/>
  <c r="AB133"/>
  <c r="AB132"/>
  <c r="AB131"/>
  <c r="AB130"/>
  <c r="AB129"/>
  <c r="AB128"/>
  <c r="AB126"/>
  <c r="AB108"/>
  <c r="AB107"/>
  <c r="AB106"/>
  <c r="AB105"/>
  <c r="AB104"/>
  <c r="AB103"/>
  <c r="AB102"/>
  <c r="AB101"/>
  <c r="AB100"/>
  <c r="AB99"/>
  <c r="AB98"/>
  <c r="AB97"/>
  <c r="AB96"/>
  <c r="AB95"/>
  <c r="AB94"/>
  <c r="AB92"/>
  <c r="AB91"/>
  <c r="AB90"/>
  <c r="AB89"/>
  <c r="AB88"/>
  <c r="AB87"/>
  <c r="AB86"/>
  <c r="AB85"/>
  <c r="AB84"/>
  <c r="AB82"/>
  <c r="AB81"/>
  <c r="AB80"/>
  <c r="AB79"/>
  <c r="AB78"/>
  <c r="AB77"/>
  <c r="AB76"/>
  <c r="AB75"/>
  <c r="AB74"/>
  <c r="AB73"/>
  <c r="AB70"/>
  <c r="AB69" s="1"/>
  <c r="AB68"/>
  <c r="AB67"/>
  <c r="AB66"/>
  <c r="AB65"/>
  <c r="AB63"/>
  <c r="AB62" s="1"/>
  <c r="AB61"/>
  <c r="AB60"/>
  <c r="AB59"/>
  <c r="AB58"/>
  <c r="AB57"/>
  <c r="AB56"/>
  <c r="AB55"/>
  <c r="AB54"/>
  <c r="AB53"/>
  <c r="AB52"/>
  <c r="AB51"/>
  <c r="AB50"/>
  <c r="AB49"/>
  <c r="AB48"/>
  <c r="AB47"/>
  <c r="AB46"/>
  <c r="AB45"/>
  <c r="AB42"/>
  <c r="AB41"/>
  <c r="AB40"/>
  <c r="AB39"/>
  <c r="AB38"/>
  <c r="X294"/>
  <c r="X293"/>
  <c r="X292"/>
  <c r="X291"/>
  <c r="X290"/>
  <c r="X289"/>
  <c r="X288"/>
  <c r="X287"/>
  <c r="X286"/>
  <c r="X285"/>
  <c r="X284"/>
  <c r="X283"/>
  <c r="X281"/>
  <c r="X280"/>
  <c r="X279"/>
  <c r="X278"/>
  <c r="X277"/>
  <c r="X276"/>
  <c r="X275"/>
  <c r="X274"/>
  <c r="X273"/>
  <c r="X272"/>
  <c r="X271"/>
  <c r="X270"/>
  <c r="X269"/>
  <c r="X268"/>
  <c r="X267"/>
  <c r="X266"/>
  <c r="X265"/>
  <c r="X264"/>
  <c r="X263"/>
  <c r="X262"/>
  <c r="X261"/>
  <c r="X260"/>
  <c r="X259"/>
  <c r="X258"/>
  <c r="X257"/>
  <c r="X254"/>
  <c r="X244"/>
  <c r="X243"/>
  <c r="X242"/>
  <c r="X241"/>
  <c r="X240"/>
  <c r="X239"/>
  <c r="X238"/>
  <c r="X237"/>
  <c r="X236"/>
  <c r="X235"/>
  <c r="X234"/>
  <c r="X233"/>
  <c r="X232"/>
  <c r="X231"/>
  <c r="X230"/>
  <c r="X229"/>
  <c r="X228"/>
  <c r="X227"/>
  <c r="X222"/>
  <c r="X218"/>
  <c r="X217" s="1"/>
  <c r="X216" s="1"/>
  <c r="X215"/>
  <c r="X214"/>
  <c r="X213"/>
  <c r="X212"/>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8"/>
  <c r="X167"/>
  <c r="X166"/>
  <c r="X165"/>
  <c r="X164"/>
  <c r="X163"/>
  <c r="X162"/>
  <c r="X161"/>
  <c r="X160"/>
  <c r="X159"/>
  <c r="X158"/>
  <c r="X154"/>
  <c r="X153"/>
  <c r="X152"/>
  <c r="X151"/>
  <c r="X150"/>
  <c r="X149"/>
  <c r="X148"/>
  <c r="X147"/>
  <c r="X146"/>
  <c r="X145"/>
  <c r="X144"/>
  <c r="X143"/>
  <c r="X142"/>
  <c r="X141"/>
  <c r="X140"/>
  <c r="X139"/>
  <c r="X138"/>
  <c r="X137"/>
  <c r="X136"/>
  <c r="X135"/>
  <c r="X134"/>
  <c r="X133"/>
  <c r="X132"/>
  <c r="X131"/>
  <c r="X130"/>
  <c r="X129"/>
  <c r="X128"/>
  <c r="X126"/>
  <c r="X108"/>
  <c r="X107"/>
  <c r="X106"/>
  <c r="X105"/>
  <c r="X104"/>
  <c r="X103"/>
  <c r="X102"/>
  <c r="X101"/>
  <c r="X100"/>
  <c r="X99"/>
  <c r="X98"/>
  <c r="X97"/>
  <c r="X96"/>
  <c r="X95"/>
  <c r="X94"/>
  <c r="X92"/>
  <c r="X91"/>
  <c r="X90"/>
  <c r="X89"/>
  <c r="X88"/>
  <c r="X87"/>
  <c r="X86"/>
  <c r="X85"/>
  <c r="X84"/>
  <c r="X82"/>
  <c r="X81"/>
  <c r="X80"/>
  <c r="X79"/>
  <c r="X78"/>
  <c r="X77"/>
  <c r="X76"/>
  <c r="X75"/>
  <c r="X74"/>
  <c r="X73"/>
  <c r="X70"/>
  <c r="X69" s="1"/>
  <c r="X68"/>
  <c r="X67"/>
  <c r="X66"/>
  <c r="X65"/>
  <c r="X63"/>
  <c r="X62" s="1"/>
  <c r="X61"/>
  <c r="X60"/>
  <c r="X59"/>
  <c r="X58"/>
  <c r="X57"/>
  <c r="X56"/>
  <c r="X55"/>
  <c r="X54"/>
  <c r="X53"/>
  <c r="X52"/>
  <c r="X51"/>
  <c r="X50"/>
  <c r="X49"/>
  <c r="X48"/>
  <c r="X47"/>
  <c r="X46"/>
  <c r="X45"/>
  <c r="X42"/>
  <c r="X41"/>
  <c r="X40"/>
  <c r="X39"/>
  <c r="X38"/>
  <c r="T294"/>
  <c r="T293"/>
  <c r="T292"/>
  <c r="T291"/>
  <c r="T290"/>
  <c r="T289"/>
  <c r="T288"/>
  <c r="T287"/>
  <c r="T286"/>
  <c r="T285"/>
  <c r="T284"/>
  <c r="T283"/>
  <c r="T281"/>
  <c r="T280"/>
  <c r="T279"/>
  <c r="T278"/>
  <c r="T277"/>
  <c r="T276"/>
  <c r="T275"/>
  <c r="T274"/>
  <c r="T273"/>
  <c r="T272"/>
  <c r="T271"/>
  <c r="T270"/>
  <c r="T269"/>
  <c r="T268"/>
  <c r="T267"/>
  <c r="T266"/>
  <c r="T265"/>
  <c r="T264"/>
  <c r="T263"/>
  <c r="T262"/>
  <c r="T261"/>
  <c r="T260"/>
  <c r="T259"/>
  <c r="T258"/>
  <c r="T257"/>
  <c r="T254"/>
  <c r="T244"/>
  <c r="T243"/>
  <c r="T242"/>
  <c r="T241"/>
  <c r="T240"/>
  <c r="T239"/>
  <c r="T238"/>
  <c r="T237"/>
  <c r="T236"/>
  <c r="T235"/>
  <c r="T234"/>
  <c r="T233"/>
  <c r="T232"/>
  <c r="T231"/>
  <c r="T230"/>
  <c r="T229"/>
  <c r="T228"/>
  <c r="T227"/>
  <c r="T222"/>
  <c r="T218"/>
  <c r="T217" s="1"/>
  <c r="T216" s="1"/>
  <c r="T215"/>
  <c r="K215" s="1"/>
  <c r="J215" s="1"/>
  <c r="T214"/>
  <c r="T213"/>
  <c r="T212"/>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8"/>
  <c r="T167"/>
  <c r="T166"/>
  <c r="T165"/>
  <c r="T164"/>
  <c r="T163"/>
  <c r="T162"/>
  <c r="T161"/>
  <c r="T160"/>
  <c r="T159"/>
  <c r="T158"/>
  <c r="T154"/>
  <c r="T153"/>
  <c r="T152"/>
  <c r="T151"/>
  <c r="T150"/>
  <c r="T149"/>
  <c r="T148"/>
  <c r="T147"/>
  <c r="T146"/>
  <c r="T145"/>
  <c r="T144"/>
  <c r="T143"/>
  <c r="T142"/>
  <c r="T141"/>
  <c r="T140"/>
  <c r="T139"/>
  <c r="T138"/>
  <c r="T137"/>
  <c r="T136"/>
  <c r="T135"/>
  <c r="T134"/>
  <c r="T133"/>
  <c r="T132"/>
  <c r="T131"/>
  <c r="T130"/>
  <c r="T129"/>
  <c r="T128"/>
  <c r="T126"/>
  <c r="T108"/>
  <c r="T107"/>
  <c r="T106"/>
  <c r="T105"/>
  <c r="T104"/>
  <c r="T103"/>
  <c r="T102"/>
  <c r="T101"/>
  <c r="T100"/>
  <c r="T99"/>
  <c r="T98"/>
  <c r="T97"/>
  <c r="T96"/>
  <c r="T95"/>
  <c r="T94"/>
  <c r="T92"/>
  <c r="T91"/>
  <c r="T90"/>
  <c r="T89"/>
  <c r="T88"/>
  <c r="T87"/>
  <c r="T86"/>
  <c r="T85"/>
  <c r="T84"/>
  <c r="T82"/>
  <c r="T81"/>
  <c r="T80"/>
  <c r="T79"/>
  <c r="T78"/>
  <c r="T77"/>
  <c r="T76"/>
  <c r="T75"/>
  <c r="T74"/>
  <c r="T73"/>
  <c r="T70"/>
  <c r="T69" s="1"/>
  <c r="T68"/>
  <c r="T67"/>
  <c r="T66"/>
  <c r="T65"/>
  <c r="T63"/>
  <c r="T62" s="1"/>
  <c r="T61"/>
  <c r="T60"/>
  <c r="T59"/>
  <c r="T58"/>
  <c r="T57"/>
  <c r="T56"/>
  <c r="T55"/>
  <c r="T54"/>
  <c r="T53"/>
  <c r="T52"/>
  <c r="T51"/>
  <c r="T50"/>
  <c r="T49"/>
  <c r="T48"/>
  <c r="T47"/>
  <c r="T46"/>
  <c r="T45"/>
  <c r="T42"/>
  <c r="T41"/>
  <c r="T40"/>
  <c r="T39"/>
  <c r="T38"/>
  <c r="P287"/>
  <c r="K287" s="1"/>
  <c r="P294"/>
  <c r="P293"/>
  <c r="P292"/>
  <c r="K292" s="1"/>
  <c r="P291"/>
  <c r="K291" s="1"/>
  <c r="P290"/>
  <c r="P289"/>
  <c r="P288"/>
  <c r="K288" s="1"/>
  <c r="P286"/>
  <c r="P285"/>
  <c r="K285" s="1"/>
  <c r="P284"/>
  <c r="K284" s="1"/>
  <c r="P283"/>
  <c r="P281"/>
  <c r="P280"/>
  <c r="K280" s="1"/>
  <c r="P279"/>
  <c r="K279" s="1"/>
  <c r="P278"/>
  <c r="P277"/>
  <c r="P276"/>
  <c r="K276" s="1"/>
  <c r="P275"/>
  <c r="K275" s="1"/>
  <c r="P274"/>
  <c r="P273"/>
  <c r="P272"/>
  <c r="K272" s="1"/>
  <c r="P271"/>
  <c r="K271" s="1"/>
  <c r="P270"/>
  <c r="P269"/>
  <c r="P268"/>
  <c r="K268" s="1"/>
  <c r="P267"/>
  <c r="K267" s="1"/>
  <c r="P266"/>
  <c r="P265"/>
  <c r="P264"/>
  <c r="K264" s="1"/>
  <c r="P263"/>
  <c r="K263" s="1"/>
  <c r="P262"/>
  <c r="P261"/>
  <c r="P260"/>
  <c r="K260" s="1"/>
  <c r="P259"/>
  <c r="K259" s="1"/>
  <c r="P258"/>
  <c r="P257"/>
  <c r="P254"/>
  <c r="K254" s="1"/>
  <c r="J254" s="1"/>
  <c r="P244"/>
  <c r="K244" s="1"/>
  <c r="P243"/>
  <c r="P242"/>
  <c r="P241"/>
  <c r="K241" s="1"/>
  <c r="P240"/>
  <c r="K240" s="1"/>
  <c r="P239"/>
  <c r="P238"/>
  <c r="P237"/>
  <c r="K237" s="1"/>
  <c r="P236"/>
  <c r="K236" s="1"/>
  <c r="P235"/>
  <c r="P234"/>
  <c r="P233"/>
  <c r="K233" s="1"/>
  <c r="P232"/>
  <c r="K232" s="1"/>
  <c r="P231"/>
  <c r="P230"/>
  <c r="P229"/>
  <c r="K229" s="1"/>
  <c r="P228"/>
  <c r="K228" s="1"/>
  <c r="P227"/>
  <c r="P222"/>
  <c r="P218"/>
  <c r="K218" s="1"/>
  <c r="P214"/>
  <c r="K214" s="1"/>
  <c r="P213"/>
  <c r="P212"/>
  <c r="P210"/>
  <c r="P209"/>
  <c r="K209" s="1"/>
  <c r="P208"/>
  <c r="P207"/>
  <c r="P206"/>
  <c r="P205"/>
  <c r="K205" s="1"/>
  <c r="P204"/>
  <c r="P203"/>
  <c r="P202"/>
  <c r="P201"/>
  <c r="K201" s="1"/>
  <c r="P200"/>
  <c r="P199"/>
  <c r="P198"/>
  <c r="P197"/>
  <c r="K197" s="1"/>
  <c r="P196"/>
  <c r="P195"/>
  <c r="P194"/>
  <c r="P193"/>
  <c r="K193" s="1"/>
  <c r="P192"/>
  <c r="P191"/>
  <c r="P190"/>
  <c r="P189"/>
  <c r="K189" s="1"/>
  <c r="P188"/>
  <c r="P187"/>
  <c r="P186"/>
  <c r="P185"/>
  <c r="K185" s="1"/>
  <c r="P184"/>
  <c r="P183"/>
  <c r="P182"/>
  <c r="P181"/>
  <c r="K181" s="1"/>
  <c r="P180"/>
  <c r="P179"/>
  <c r="P178"/>
  <c r="P177"/>
  <c r="K177" s="1"/>
  <c r="P176"/>
  <c r="P175"/>
  <c r="P174"/>
  <c r="P173"/>
  <c r="K173" s="1"/>
  <c r="P172"/>
  <c r="P171"/>
  <c r="P170"/>
  <c r="P168"/>
  <c r="K168" s="1"/>
  <c r="P167"/>
  <c r="P166"/>
  <c r="P165"/>
  <c r="P164"/>
  <c r="K164" s="1"/>
  <c r="P163"/>
  <c r="P162"/>
  <c r="P161"/>
  <c r="P160"/>
  <c r="K160" s="1"/>
  <c r="P159"/>
  <c r="P158"/>
  <c r="P154"/>
  <c r="P153"/>
  <c r="K153" s="1"/>
  <c r="P152"/>
  <c r="P151"/>
  <c r="P150"/>
  <c r="P149"/>
  <c r="K149" s="1"/>
  <c r="P148"/>
  <c r="P147"/>
  <c r="P146"/>
  <c r="P145"/>
  <c r="K145" s="1"/>
  <c r="P144"/>
  <c r="P143"/>
  <c r="P142"/>
  <c r="P141"/>
  <c r="K141" s="1"/>
  <c r="P140"/>
  <c r="P139"/>
  <c r="P138"/>
  <c r="P137"/>
  <c r="K137" s="1"/>
  <c r="P136"/>
  <c r="P135"/>
  <c r="P134"/>
  <c r="P133"/>
  <c r="K133" s="1"/>
  <c r="P132"/>
  <c r="P131"/>
  <c r="P130"/>
  <c r="P129"/>
  <c r="K129" s="1"/>
  <c r="P128"/>
  <c r="P126"/>
  <c r="P108"/>
  <c r="P107"/>
  <c r="K107" s="1"/>
  <c r="P106"/>
  <c r="P105"/>
  <c r="P104"/>
  <c r="P103"/>
  <c r="K103" s="1"/>
  <c r="P102"/>
  <c r="P101"/>
  <c r="P100"/>
  <c r="P99"/>
  <c r="K99" s="1"/>
  <c r="P98"/>
  <c r="P97"/>
  <c r="P96"/>
  <c r="P95"/>
  <c r="K95" s="1"/>
  <c r="P94"/>
  <c r="P92"/>
  <c r="P91"/>
  <c r="P90"/>
  <c r="K90" s="1"/>
  <c r="P89"/>
  <c r="P88"/>
  <c r="P87"/>
  <c r="P86"/>
  <c r="K86" s="1"/>
  <c r="P85"/>
  <c r="P84"/>
  <c r="P82"/>
  <c r="P81"/>
  <c r="K81" s="1"/>
  <c r="P80"/>
  <c r="P79"/>
  <c r="P78"/>
  <c r="P77"/>
  <c r="K77" s="1"/>
  <c r="P76"/>
  <c r="P75"/>
  <c r="P74"/>
  <c r="P73"/>
  <c r="K73" s="1"/>
  <c r="P70"/>
  <c r="P63"/>
  <c r="P68"/>
  <c r="K68" s="1"/>
  <c r="P67"/>
  <c r="K67" s="1"/>
  <c r="P66"/>
  <c r="K66" s="1"/>
  <c r="P65"/>
  <c r="K65" s="1"/>
  <c r="P61"/>
  <c r="P60"/>
  <c r="K60" s="1"/>
  <c r="P59"/>
  <c r="P58"/>
  <c r="P57"/>
  <c r="P56"/>
  <c r="K56" s="1"/>
  <c r="P55"/>
  <c r="P54"/>
  <c r="P53"/>
  <c r="P52"/>
  <c r="K52" s="1"/>
  <c r="P51"/>
  <c r="P50"/>
  <c r="P49"/>
  <c r="P48"/>
  <c r="K48" s="1"/>
  <c r="P47"/>
  <c r="P46"/>
  <c r="P45"/>
  <c r="P39"/>
  <c r="K39" s="1"/>
  <c r="P40"/>
  <c r="P41"/>
  <c r="K41" s="1"/>
  <c r="P42"/>
  <c r="P38"/>
  <c r="K38" s="1"/>
  <c r="S282"/>
  <c r="Q256"/>
  <c r="R226"/>
  <c r="R225" s="1"/>
  <c r="L37"/>
  <c r="AA282"/>
  <c r="Z282"/>
  <c r="Y282"/>
  <c r="W282"/>
  <c r="V282"/>
  <c r="U282"/>
  <c r="R282"/>
  <c r="Q282"/>
  <c r="O282"/>
  <c r="N282"/>
  <c r="M282"/>
  <c r="L282"/>
  <c r="I282"/>
  <c r="AA256"/>
  <c r="Z256"/>
  <c r="Y256"/>
  <c r="W256"/>
  <c r="V256"/>
  <c r="U256"/>
  <c r="S256"/>
  <c r="R256"/>
  <c r="O256"/>
  <c r="N256"/>
  <c r="M256"/>
  <c r="L256"/>
  <c r="I256"/>
  <c r="AA226"/>
  <c r="AA225" s="1"/>
  <c r="Z226"/>
  <c r="Z225" s="1"/>
  <c r="Y226"/>
  <c r="Y225" s="1"/>
  <c r="W226"/>
  <c r="W225" s="1"/>
  <c r="V226"/>
  <c r="V225" s="1"/>
  <c r="U226"/>
  <c r="U225" s="1"/>
  <c r="S226"/>
  <c r="S225" s="1"/>
  <c r="Q226"/>
  <c r="Q225" s="1"/>
  <c r="O226"/>
  <c r="O225" s="1"/>
  <c r="N226"/>
  <c r="N225" s="1"/>
  <c r="M226"/>
  <c r="M225" s="1"/>
  <c r="L225"/>
  <c r="I226"/>
  <c r="I225" s="1"/>
  <c r="AA221"/>
  <c r="Z221"/>
  <c r="Y221"/>
  <c r="W221"/>
  <c r="V221"/>
  <c r="U221"/>
  <c r="S221"/>
  <c r="R221"/>
  <c r="Q221"/>
  <c r="O221"/>
  <c r="N221"/>
  <c r="N219" s="1"/>
  <c r="M221"/>
  <c r="L221"/>
  <c r="AA217"/>
  <c r="AA216" s="1"/>
  <c r="Z217"/>
  <c r="Z216" s="1"/>
  <c r="Y217"/>
  <c r="Y216" s="1"/>
  <c r="W217"/>
  <c r="W216" s="1"/>
  <c r="V217"/>
  <c r="V216" s="1"/>
  <c r="U217"/>
  <c r="U216" s="1"/>
  <c r="S217"/>
  <c r="S216" s="1"/>
  <c r="R217"/>
  <c r="R216" s="1"/>
  <c r="Q217"/>
  <c r="Q216" s="1"/>
  <c r="O217"/>
  <c r="O216" s="1"/>
  <c r="N217"/>
  <c r="N216" s="1"/>
  <c r="M217"/>
  <c r="M216" s="1"/>
  <c r="L217"/>
  <c r="I217"/>
  <c r="I216" s="1"/>
  <c r="AA211"/>
  <c r="Z211"/>
  <c r="Y211"/>
  <c r="W211"/>
  <c r="V211"/>
  <c r="U211"/>
  <c r="S211"/>
  <c r="R211"/>
  <c r="Q211"/>
  <c r="O211"/>
  <c r="N211"/>
  <c r="M211"/>
  <c r="L211"/>
  <c r="I211"/>
  <c r="AA127"/>
  <c r="Z127"/>
  <c r="Y127"/>
  <c r="W127"/>
  <c r="V127"/>
  <c r="U127"/>
  <c r="S127"/>
  <c r="R127"/>
  <c r="Q127"/>
  <c r="O127"/>
  <c r="N127"/>
  <c r="M127"/>
  <c r="L127"/>
  <c r="I127"/>
  <c r="AA93"/>
  <c r="Z93"/>
  <c r="Y93"/>
  <c r="W93"/>
  <c r="V93"/>
  <c r="U93"/>
  <c r="S93"/>
  <c r="R93"/>
  <c r="Q93"/>
  <c r="O93"/>
  <c r="N93"/>
  <c r="M93"/>
  <c r="L93"/>
  <c r="I93"/>
  <c r="AA72"/>
  <c r="Z72"/>
  <c r="Y72"/>
  <c r="W72"/>
  <c r="V72"/>
  <c r="U72"/>
  <c r="S72"/>
  <c r="R72"/>
  <c r="Q72"/>
  <c r="O72"/>
  <c r="N72"/>
  <c r="M72"/>
  <c r="L72"/>
  <c r="AA69"/>
  <c r="Z69"/>
  <c r="Y69"/>
  <c r="W69"/>
  <c r="V69"/>
  <c r="U69"/>
  <c r="S69"/>
  <c r="R69"/>
  <c r="Q69"/>
  <c r="O69"/>
  <c r="N69"/>
  <c r="M69"/>
  <c r="L69"/>
  <c r="I69"/>
  <c r="AA64"/>
  <c r="Z64"/>
  <c r="Y64"/>
  <c r="W64"/>
  <c r="V64"/>
  <c r="U64"/>
  <c r="S64"/>
  <c r="R64"/>
  <c r="Q64"/>
  <c r="O64"/>
  <c r="N64"/>
  <c r="M64"/>
  <c r="L64"/>
  <c r="AA62"/>
  <c r="Z62"/>
  <c r="Y62"/>
  <c r="W62"/>
  <c r="V62"/>
  <c r="U62"/>
  <c r="S62"/>
  <c r="R62"/>
  <c r="Q62"/>
  <c r="O62"/>
  <c r="N62"/>
  <c r="M62"/>
  <c r="L62"/>
  <c r="I62"/>
  <c r="AA44"/>
  <c r="AA43" s="1"/>
  <c r="Z44"/>
  <c r="Z43" s="1"/>
  <c r="Y44"/>
  <c r="Y43" s="1"/>
  <c r="W44"/>
  <c r="W43" s="1"/>
  <c r="V44"/>
  <c r="V43" s="1"/>
  <c r="U44"/>
  <c r="U43" s="1"/>
  <c r="S44"/>
  <c r="S43" s="1"/>
  <c r="R44"/>
  <c r="R43" s="1"/>
  <c r="Q44"/>
  <c r="Q43" s="1"/>
  <c r="O44"/>
  <c r="O43" s="1"/>
  <c r="N44"/>
  <c r="N43" s="1"/>
  <c r="M44"/>
  <c r="M43" s="1"/>
  <c r="L44"/>
  <c r="I44"/>
  <c r="I43" s="1"/>
  <c r="AA37"/>
  <c r="Z37"/>
  <c r="Y37"/>
  <c r="W37"/>
  <c r="V37"/>
  <c r="U37"/>
  <c r="S37"/>
  <c r="R37"/>
  <c r="Q37"/>
  <c r="O37"/>
  <c r="N37"/>
  <c r="M37"/>
  <c r="I37"/>
  <c r="H282"/>
  <c r="H256"/>
  <c r="H226"/>
  <c r="H225" s="1"/>
  <c r="H221"/>
  <c r="H219" s="1"/>
  <c r="H217"/>
  <c r="H216" s="1"/>
  <c r="H211"/>
  <c r="H127"/>
  <c r="H93"/>
  <c r="H72"/>
  <c r="H69"/>
  <c r="H64"/>
  <c r="H62"/>
  <c r="H44"/>
  <c r="H43" s="1"/>
  <c r="H37"/>
  <c r="S658"/>
  <c r="R658"/>
  <c r="Q658"/>
  <c r="P658"/>
  <c r="K658"/>
  <c r="I658"/>
  <c r="H658"/>
  <c r="S656"/>
  <c r="R656"/>
  <c r="Q656"/>
  <c r="P656"/>
  <c r="K656"/>
  <c r="I656"/>
  <c r="H656"/>
  <c r="S652"/>
  <c r="R652"/>
  <c r="Q652"/>
  <c r="P652"/>
  <c r="K652"/>
  <c r="I652"/>
  <c r="H652"/>
  <c r="S650"/>
  <c r="S649" s="1"/>
  <c r="R650"/>
  <c r="R649" s="1"/>
  <c r="Q650"/>
  <c r="Q649" s="1"/>
  <c r="P650"/>
  <c r="P649" s="1"/>
  <c r="O650"/>
  <c r="O649" s="1"/>
  <c r="K650"/>
  <c r="K649" s="1"/>
  <c r="I650"/>
  <c r="I649" s="1"/>
  <c r="H650"/>
  <c r="H649" s="1"/>
  <c r="S639"/>
  <c r="Q639"/>
  <c r="P639"/>
  <c r="I639"/>
  <c r="S633"/>
  <c r="R633"/>
  <c r="O633"/>
  <c r="I633"/>
  <c r="H633"/>
  <c r="S631"/>
  <c r="R631"/>
  <c r="Q631"/>
  <c r="P631"/>
  <c r="O631"/>
  <c r="K631"/>
  <c r="I631"/>
  <c r="H631"/>
  <c r="S626"/>
  <c r="R626"/>
  <c r="Q626"/>
  <c r="P626"/>
  <c r="O626"/>
  <c r="I626"/>
  <c r="H626"/>
  <c r="S624"/>
  <c r="R624"/>
  <c r="Q624"/>
  <c r="P624"/>
  <c r="O624"/>
  <c r="K624"/>
  <c r="I624"/>
  <c r="H624"/>
  <c r="S622"/>
  <c r="R622"/>
  <c r="Q622"/>
  <c r="P622"/>
  <c r="O622"/>
  <c r="K622"/>
  <c r="I622"/>
  <c r="H622"/>
  <c r="S616"/>
  <c r="R616"/>
  <c r="Q616"/>
  <c r="P616"/>
  <c r="O616"/>
  <c r="K616"/>
  <c r="I616"/>
  <c r="H616"/>
  <c r="E69"/>
  <c r="E64"/>
  <c r="E62"/>
  <c r="E44"/>
  <c r="E43" s="1"/>
  <c r="E37"/>
  <c r="K633"/>
  <c r="G576"/>
  <c r="F552"/>
  <c r="G457"/>
  <c r="F456"/>
  <c r="F396" i="6" s="1"/>
  <c r="G379" i="5"/>
  <c r="G380"/>
  <c r="G349"/>
  <c r="G341"/>
  <c r="G342"/>
  <c r="G343"/>
  <c r="G344"/>
  <c r="G345"/>
  <c r="G346"/>
  <c r="F336"/>
  <c r="F335" s="1"/>
  <c r="F31" i="6"/>
  <c r="E31"/>
  <c r="G285" i="5"/>
  <c r="G286"/>
  <c r="G287"/>
  <c r="G288"/>
  <c r="J288" s="1"/>
  <c r="G289"/>
  <c r="G290"/>
  <c r="G291"/>
  <c r="G292"/>
  <c r="J292" s="1"/>
  <c r="G293"/>
  <c r="G294"/>
  <c r="G283"/>
  <c r="G258"/>
  <c r="G259"/>
  <c r="J259" s="1"/>
  <c r="G260"/>
  <c r="G267"/>
  <c r="J267" s="1"/>
  <c r="G268"/>
  <c r="G269"/>
  <c r="G270"/>
  <c r="G271"/>
  <c r="J271" s="1"/>
  <c r="G272"/>
  <c r="G273"/>
  <c r="G274"/>
  <c r="G275"/>
  <c r="J275" s="1"/>
  <c r="G276"/>
  <c r="G277"/>
  <c r="G278"/>
  <c r="G279"/>
  <c r="J279" s="1"/>
  <c r="G257"/>
  <c r="G242"/>
  <c r="G243"/>
  <c r="G210"/>
  <c r="G208"/>
  <c r="G209"/>
  <c r="J209" s="1"/>
  <c r="G212"/>
  <c r="F193" i="6"/>
  <c r="F217" i="5"/>
  <c r="F216" s="1"/>
  <c r="G213"/>
  <c r="G195"/>
  <c r="G200"/>
  <c r="G201"/>
  <c r="J201" s="1"/>
  <c r="G202"/>
  <c r="G203"/>
  <c r="G204"/>
  <c r="G205"/>
  <c r="J205" s="1"/>
  <c r="G206"/>
  <c r="G164"/>
  <c r="J164" s="1"/>
  <c r="G166"/>
  <c r="G167"/>
  <c r="G168"/>
  <c r="J168" s="1"/>
  <c r="G136"/>
  <c r="G146"/>
  <c r="G147"/>
  <c r="G148"/>
  <c r="G149"/>
  <c r="J149" s="1"/>
  <c r="G150"/>
  <c r="G151"/>
  <c r="G152"/>
  <c r="G153"/>
  <c r="J153" s="1"/>
  <c r="G154"/>
  <c r="G126"/>
  <c r="G96"/>
  <c r="G99"/>
  <c r="J99" s="1"/>
  <c r="G100"/>
  <c r="G101"/>
  <c r="G102"/>
  <c r="G103"/>
  <c r="J103" s="1"/>
  <c r="G104"/>
  <c r="G105"/>
  <c r="G106"/>
  <c r="G107"/>
  <c r="J107" s="1"/>
  <c r="G108"/>
  <c r="F69"/>
  <c r="G80"/>
  <c r="G88"/>
  <c r="G89"/>
  <c r="G90"/>
  <c r="J90" s="1"/>
  <c r="G91"/>
  <c r="G92"/>
  <c r="G40"/>
  <c r="G41"/>
  <c r="G46"/>
  <c r="G47"/>
  <c r="G48"/>
  <c r="J48" s="1"/>
  <c r="G49"/>
  <c r="G50"/>
  <c r="G51"/>
  <c r="G52"/>
  <c r="J52" s="1"/>
  <c r="G53"/>
  <c r="G54"/>
  <c r="G55"/>
  <c r="G56"/>
  <c r="J56" s="1"/>
  <c r="G57"/>
  <c r="G58"/>
  <c r="G59"/>
  <c r="G60"/>
  <c r="J60" s="1"/>
  <c r="G61"/>
  <c r="G45"/>
  <c r="I568"/>
  <c r="H568"/>
  <c r="J11" i="4"/>
  <c r="D12"/>
  <c r="E28" i="3"/>
  <c r="AB507" i="5"/>
  <c r="X507"/>
  <c r="T507"/>
  <c r="P507"/>
  <c r="AB504"/>
  <c r="X504"/>
  <c r="T504"/>
  <c r="P504"/>
  <c r="X503"/>
  <c r="T503"/>
  <c r="P503"/>
  <c r="AB502"/>
  <c r="X502"/>
  <c r="T502"/>
  <c r="AB500"/>
  <c r="X500"/>
  <c r="T500"/>
  <c r="P500"/>
  <c r="AB499"/>
  <c r="X499"/>
  <c r="T499"/>
  <c r="AB498"/>
  <c r="X498"/>
  <c r="T498"/>
  <c r="P498"/>
  <c r="AB488"/>
  <c r="AB487"/>
  <c r="AB485"/>
  <c r="AB484"/>
  <c r="AB482"/>
  <c r="AB481"/>
  <c r="AB477"/>
  <c r="X477"/>
  <c r="T477"/>
  <c r="P477"/>
  <c r="AB476"/>
  <c r="X476"/>
  <c r="T476"/>
  <c r="P476"/>
  <c r="AB475"/>
  <c r="X475"/>
  <c r="T475"/>
  <c r="P475"/>
  <c r="AB474"/>
  <c r="X474"/>
  <c r="T474"/>
  <c r="P474"/>
  <c r="AB473"/>
  <c r="X473"/>
  <c r="T473"/>
  <c r="P473"/>
  <c r="AB472"/>
  <c r="X472"/>
  <c r="T472"/>
  <c r="AB471"/>
  <c r="X471"/>
  <c r="T471"/>
  <c r="AB469"/>
  <c r="X469"/>
  <c r="T469"/>
  <c r="P469"/>
  <c r="AB468"/>
  <c r="X468"/>
  <c r="T468"/>
  <c r="P468"/>
  <c r="AB467"/>
  <c r="X467"/>
  <c r="T467"/>
  <c r="P467"/>
  <c r="AB466"/>
  <c r="X466"/>
  <c r="T466"/>
  <c r="P466"/>
  <c r="AB465"/>
  <c r="X465"/>
  <c r="T465"/>
  <c r="P465"/>
  <c r="AB464"/>
  <c r="X464"/>
  <c r="T464"/>
  <c r="AB463"/>
  <c r="X463"/>
  <c r="T463"/>
  <c r="AB462"/>
  <c r="X462"/>
  <c r="T462"/>
  <c r="AB460"/>
  <c r="X460"/>
  <c r="T460"/>
  <c r="AB457"/>
  <c r="X457"/>
  <c r="X456" s="1"/>
  <c r="X455" s="1"/>
  <c r="T457"/>
  <c r="T456" s="1"/>
  <c r="T455" s="1"/>
  <c r="AB439"/>
  <c r="X439"/>
  <c r="T439"/>
  <c r="P439"/>
  <c r="AB438"/>
  <c r="X438"/>
  <c r="T438"/>
  <c r="P438"/>
  <c r="AB437"/>
  <c r="X437"/>
  <c r="T437"/>
  <c r="P437"/>
  <c r="AB436"/>
  <c r="X436"/>
  <c r="T436"/>
  <c r="P436"/>
  <c r="AB435"/>
  <c r="X435"/>
  <c r="T435"/>
  <c r="P435"/>
  <c r="AB431"/>
  <c r="X431"/>
  <c r="T431"/>
  <c r="P431"/>
  <c r="AB430"/>
  <c r="X430"/>
  <c r="T430"/>
  <c r="P430"/>
  <c r="AB429"/>
  <c r="X429"/>
  <c r="T429"/>
  <c r="P429"/>
  <c r="AB428"/>
  <c r="X428"/>
  <c r="T428"/>
  <c r="P428"/>
  <c r="AB427"/>
  <c r="AB426" s="1"/>
  <c r="X427"/>
  <c r="X426" s="1"/>
  <c r="T427"/>
  <c r="T426" s="1"/>
  <c r="P427"/>
  <c r="F221"/>
  <c r="G507"/>
  <c r="AG221"/>
  <c r="AG381"/>
  <c r="K16" i="8"/>
  <c r="F431" i="5" s="1"/>
  <c r="H16" i="8"/>
  <c r="F428" i="5" s="1"/>
  <c r="F16" i="8"/>
  <c r="H15"/>
  <c r="F305" i="5" s="1"/>
  <c r="E270" i="6" s="1"/>
  <c r="F270" s="1"/>
  <c r="F15" i="8"/>
  <c r="F304" i="5" s="1"/>
  <c r="K12" i="8"/>
  <c r="H12"/>
  <c r="H13" s="1"/>
  <c r="F39" i="5" s="1"/>
  <c r="AG39" s="1"/>
  <c r="F12" i="8"/>
  <c r="G485" i="5"/>
  <c r="G486"/>
  <c r="G488"/>
  <c r="G495"/>
  <c r="G496"/>
  <c r="G497"/>
  <c r="G482"/>
  <c r="G481"/>
  <c r="G429"/>
  <c r="A40" i="3"/>
  <c r="A39"/>
  <c r="A40" i="2"/>
  <c r="A39"/>
  <c r="F441" i="5"/>
  <c r="F300" i="6"/>
  <c r="F190"/>
  <c r="F189" s="1"/>
  <c r="F57"/>
  <c r="E189"/>
  <c r="G175" i="5"/>
  <c r="W568" i="6"/>
  <c r="G28" i="3" s="1"/>
  <c r="AH584" i="6"/>
  <c r="AH583"/>
  <c r="W583"/>
  <c r="AH582"/>
  <c r="AH581"/>
  <c r="AG580"/>
  <c r="AF580"/>
  <c r="AH579"/>
  <c r="AH578" s="1"/>
  <c r="AG578"/>
  <c r="AF578"/>
  <c r="AH576"/>
  <c r="AH575"/>
  <c r="W575"/>
  <c r="AG574"/>
  <c r="AF574"/>
  <c r="W573"/>
  <c r="W572" s="1"/>
  <c r="W571" s="1"/>
  <c r="AG572"/>
  <c r="AG571" s="1"/>
  <c r="AF572"/>
  <c r="AF571" s="1"/>
  <c r="AH570"/>
  <c r="W570"/>
  <c r="W569"/>
  <c r="V569" s="1"/>
  <c r="AH568"/>
  <c r="H28" i="3" s="1"/>
  <c r="AH567" i="6"/>
  <c r="W567"/>
  <c r="AH566"/>
  <c r="W566"/>
  <c r="AH565"/>
  <c r="AH563"/>
  <c r="AH562"/>
  <c r="W562"/>
  <c r="AG561"/>
  <c r="AF561"/>
  <c r="AH560"/>
  <c r="AH559"/>
  <c r="W559"/>
  <c r="AH558"/>
  <c r="W558"/>
  <c r="AH557"/>
  <c r="W557"/>
  <c r="AH556"/>
  <c r="AG555"/>
  <c r="AF555"/>
  <c r="AH554"/>
  <c r="AH553" s="1"/>
  <c r="W554"/>
  <c r="W553" s="1"/>
  <c r="AG553"/>
  <c r="AF553"/>
  <c r="AH552"/>
  <c r="W552"/>
  <c r="AH550"/>
  <c r="W550"/>
  <c r="AH549"/>
  <c r="W549"/>
  <c r="W548" s="1"/>
  <c r="AG548"/>
  <c r="AF548"/>
  <c r="AH547"/>
  <c r="AH546" s="1"/>
  <c r="W547"/>
  <c r="W546" s="1"/>
  <c r="AG546"/>
  <c r="AF546"/>
  <c r="W545"/>
  <c r="V545" s="1"/>
  <c r="V544" s="1"/>
  <c r="AH544"/>
  <c r="AG544"/>
  <c r="AF544"/>
  <c r="AH543"/>
  <c r="V543" s="1"/>
  <c r="W543"/>
  <c r="AH542"/>
  <c r="W542"/>
  <c r="AH541"/>
  <c r="W541"/>
  <c r="AH540"/>
  <c r="W540"/>
  <c r="AH539"/>
  <c r="W539"/>
  <c r="AG538"/>
  <c r="AF538"/>
  <c r="Q540"/>
  <c r="F540"/>
  <c r="G340" i="5"/>
  <c r="F339"/>
  <c r="E304" i="6" s="1"/>
  <c r="F304" s="1"/>
  <c r="V552"/>
  <c r="Q584"/>
  <c r="Q583"/>
  <c r="F583"/>
  <c r="Q582"/>
  <c r="Q581"/>
  <c r="P580"/>
  <c r="O580"/>
  <c r="Q579"/>
  <c r="Q578"/>
  <c r="P578"/>
  <c r="P577" s="1"/>
  <c r="O578"/>
  <c r="Q576"/>
  <c r="Q575"/>
  <c r="Q574" s="1"/>
  <c r="F575"/>
  <c r="P574"/>
  <c r="O574"/>
  <c r="F573"/>
  <c r="P572"/>
  <c r="P571" s="1"/>
  <c r="O572"/>
  <c r="O571" s="1"/>
  <c r="Q570"/>
  <c r="F570"/>
  <c r="Q569"/>
  <c r="F569"/>
  <c r="Q568"/>
  <c r="H28" i="2" s="1"/>
  <c r="F568" i="6"/>
  <c r="G28" i="2" s="1"/>
  <c r="Q567" i="6"/>
  <c r="F567"/>
  <c r="Q566"/>
  <c r="F566"/>
  <c r="Q565"/>
  <c r="Q564"/>
  <c r="Q563"/>
  <c r="Q562"/>
  <c r="F562"/>
  <c r="P561"/>
  <c r="O561"/>
  <c r="Q560"/>
  <c r="F560"/>
  <c r="Q559"/>
  <c r="F559"/>
  <c r="Q558"/>
  <c r="F558"/>
  <c r="Q557"/>
  <c r="F557"/>
  <c r="Q556"/>
  <c r="P555"/>
  <c r="O555"/>
  <c r="Q554"/>
  <c r="Q553" s="1"/>
  <c r="F554"/>
  <c r="F553" s="1"/>
  <c r="P553"/>
  <c r="O553"/>
  <c r="Q552"/>
  <c r="F552"/>
  <c r="Q550"/>
  <c r="F550"/>
  <c r="Q549"/>
  <c r="F549"/>
  <c r="P548"/>
  <c r="O548"/>
  <c r="Q547"/>
  <c r="Q546" s="1"/>
  <c r="F547"/>
  <c r="F546" s="1"/>
  <c r="P546"/>
  <c r="O546"/>
  <c r="F545"/>
  <c r="F544" s="1"/>
  <c r="Q544"/>
  <c r="P544"/>
  <c r="O544"/>
  <c r="Q543"/>
  <c r="F543"/>
  <c r="Q542"/>
  <c r="F542"/>
  <c r="Q539"/>
  <c r="F539"/>
  <c r="P538"/>
  <c r="O538"/>
  <c r="E541"/>
  <c r="E568"/>
  <c r="F500"/>
  <c r="E500"/>
  <c r="F493"/>
  <c r="E493"/>
  <c r="F491"/>
  <c r="A16"/>
  <c r="F518"/>
  <c r="F502"/>
  <c r="F485"/>
  <c r="F650" i="5"/>
  <c r="F649" s="1"/>
  <c r="F631"/>
  <c r="F624"/>
  <c r="G364"/>
  <c r="A28"/>
  <c r="I36" i="3"/>
  <c r="I35"/>
  <c r="A36"/>
  <c r="A35"/>
  <c r="I36" i="2"/>
  <c r="A36"/>
  <c r="I35"/>
  <c r="A35"/>
  <c r="A3" i="3"/>
  <c r="A3" i="2"/>
  <c r="D32" i="3"/>
  <c r="D27"/>
  <c r="D23"/>
  <c r="L19"/>
  <c r="L18"/>
  <c r="L17" s="1"/>
  <c r="H19"/>
  <c r="H18" s="1"/>
  <c r="G19"/>
  <c r="G18" s="1"/>
  <c r="D16"/>
  <c r="D15"/>
  <c r="D13"/>
  <c r="D12"/>
  <c r="D10"/>
  <c r="L9"/>
  <c r="D32" i="2"/>
  <c r="D27"/>
  <c r="D23"/>
  <c r="L19"/>
  <c r="L18" s="1"/>
  <c r="L17" s="1"/>
  <c r="H19"/>
  <c r="H18" s="1"/>
  <c r="G19"/>
  <c r="G18" s="1"/>
  <c r="D16"/>
  <c r="D15"/>
  <c r="D13"/>
  <c r="D12"/>
  <c r="D10"/>
  <c r="L9"/>
  <c r="A4" i="4"/>
  <c r="D13" i="1"/>
  <c r="D32"/>
  <c r="D27"/>
  <c r="D23"/>
  <c r="L19"/>
  <c r="L18"/>
  <c r="L17" s="1"/>
  <c r="H19"/>
  <c r="H18" s="1"/>
  <c r="G19"/>
  <c r="G18" s="1"/>
  <c r="D16"/>
  <c r="D15"/>
  <c r="D12"/>
  <c r="D10"/>
  <c r="L9"/>
  <c r="F12" i="4"/>
  <c r="E12"/>
  <c r="E19" i="3"/>
  <c r="F19" i="1"/>
  <c r="D22"/>
  <c r="D22" i="3"/>
  <c r="D22" i="2"/>
  <c r="F19"/>
  <c r="E19"/>
  <c r="E18" s="1"/>
  <c r="F19" i="3"/>
  <c r="F18" s="1"/>
  <c r="L11" i="4"/>
  <c r="K11"/>
  <c r="G605" i="5"/>
  <c r="G603"/>
  <c r="G600"/>
  <c r="G599" s="1"/>
  <c r="G597"/>
  <c r="G596"/>
  <c r="G587"/>
  <c r="G588"/>
  <c r="G589"/>
  <c r="G590"/>
  <c r="G591"/>
  <c r="G592"/>
  <c r="G593"/>
  <c r="G594"/>
  <c r="G586"/>
  <c r="G581"/>
  <c r="G582"/>
  <c r="G583"/>
  <c r="G584"/>
  <c r="G580"/>
  <c r="G578"/>
  <c r="G577" s="1"/>
  <c r="G573"/>
  <c r="G571"/>
  <c r="G564"/>
  <c r="G565"/>
  <c r="G566"/>
  <c r="G567"/>
  <c r="G563"/>
  <c r="G466"/>
  <c r="G467"/>
  <c r="G468"/>
  <c r="G449"/>
  <c r="G448"/>
  <c r="G447"/>
  <c r="G445"/>
  <c r="G444"/>
  <c r="G443"/>
  <c r="G442"/>
  <c r="G430"/>
  <c r="G337"/>
  <c r="G334"/>
  <c r="G333"/>
  <c r="G332"/>
  <c r="G331"/>
  <c r="G329"/>
  <c r="G328"/>
  <c r="G307"/>
  <c r="G306"/>
  <c r="G218"/>
  <c r="J218" s="1"/>
  <c r="G63"/>
  <c r="F62"/>
  <c r="G504"/>
  <c r="G502"/>
  <c r="G500"/>
  <c r="G499"/>
  <c r="G498"/>
  <c r="G479"/>
  <c r="G477"/>
  <c r="G476"/>
  <c r="G475"/>
  <c r="G474"/>
  <c r="G473"/>
  <c r="G472"/>
  <c r="G469"/>
  <c r="G465"/>
  <c r="G462"/>
  <c r="G439"/>
  <c r="G438"/>
  <c r="G437"/>
  <c r="G436"/>
  <c r="G435"/>
  <c r="G376"/>
  <c r="G375"/>
  <c r="G374"/>
  <c r="G373"/>
  <c r="G372"/>
  <c r="G360"/>
  <c r="G359"/>
  <c r="G354"/>
  <c r="G353"/>
  <c r="G352"/>
  <c r="G351"/>
  <c r="G350"/>
  <c r="G325"/>
  <c r="G324"/>
  <c r="G323"/>
  <c r="G322"/>
  <c r="G321"/>
  <c r="G320"/>
  <c r="G319"/>
  <c r="G317"/>
  <c r="G316"/>
  <c r="G315"/>
  <c r="G314"/>
  <c r="G312"/>
  <c r="G280"/>
  <c r="J280" s="1"/>
  <c r="G70"/>
  <c r="G604"/>
  <c r="AG401"/>
  <c r="AG385" l="1"/>
  <c r="AF577" i="6"/>
  <c r="J260" i="5"/>
  <c r="K46"/>
  <c r="K50"/>
  <c r="K54"/>
  <c r="K58"/>
  <c r="K63"/>
  <c r="K75"/>
  <c r="K79"/>
  <c r="K84"/>
  <c r="K88"/>
  <c r="K92"/>
  <c r="K97"/>
  <c r="K101"/>
  <c r="K105"/>
  <c r="K126"/>
  <c r="J126" s="1"/>
  <c r="K131"/>
  <c r="K135"/>
  <c r="K139"/>
  <c r="K143"/>
  <c r="J143" s="1"/>
  <c r="K147"/>
  <c r="K151"/>
  <c r="K158"/>
  <c r="K162"/>
  <c r="K166"/>
  <c r="K171"/>
  <c r="K175"/>
  <c r="K179"/>
  <c r="K183"/>
  <c r="K187"/>
  <c r="K191"/>
  <c r="K195"/>
  <c r="K199"/>
  <c r="K203"/>
  <c r="K207"/>
  <c r="K212"/>
  <c r="K222"/>
  <c r="K230"/>
  <c r="K234"/>
  <c r="K238"/>
  <c r="K242"/>
  <c r="K257"/>
  <c r="K261"/>
  <c r="K265"/>
  <c r="K269"/>
  <c r="K273"/>
  <c r="K277"/>
  <c r="K281"/>
  <c r="K286"/>
  <c r="J286" s="1"/>
  <c r="K325"/>
  <c r="K321"/>
  <c r="J321" s="1"/>
  <c r="K317"/>
  <c r="K313"/>
  <c r="K340"/>
  <c r="K446"/>
  <c r="J446" s="1"/>
  <c r="K461"/>
  <c r="K514"/>
  <c r="K518"/>
  <c r="J518" s="1"/>
  <c r="K522"/>
  <c r="K533"/>
  <c r="K537"/>
  <c r="K541"/>
  <c r="K412"/>
  <c r="J412" s="1"/>
  <c r="K416"/>
  <c r="J416" s="1"/>
  <c r="AD577" i="6"/>
  <c r="J58" i="5"/>
  <c r="J54"/>
  <c r="J50"/>
  <c r="J46"/>
  <c r="J242"/>
  <c r="J285"/>
  <c r="K40"/>
  <c r="J40" s="1"/>
  <c r="K324"/>
  <c r="K320"/>
  <c r="K404"/>
  <c r="J404" s="1"/>
  <c r="K442"/>
  <c r="J442" s="1"/>
  <c r="K508"/>
  <c r="K515"/>
  <c r="K519"/>
  <c r="K523"/>
  <c r="J325"/>
  <c r="V554" i="6"/>
  <c r="V553" s="1"/>
  <c r="J276" i="5"/>
  <c r="J272"/>
  <c r="J268"/>
  <c r="K289"/>
  <c r="J289" s="1"/>
  <c r="K293"/>
  <c r="J293" s="1"/>
  <c r="F17" i="8"/>
  <c r="L15"/>
  <c r="F384" i="5"/>
  <c r="E346" i="6"/>
  <c r="F400" i="5"/>
  <c r="E352" i="6"/>
  <c r="E351" s="1"/>
  <c r="E194"/>
  <c r="F194" s="1"/>
  <c r="F192" s="1"/>
  <c r="G506" i="5"/>
  <c r="J317"/>
  <c r="J175"/>
  <c r="J105"/>
  <c r="J101"/>
  <c r="J151"/>
  <c r="J147"/>
  <c r="J277"/>
  <c r="J273"/>
  <c r="J269"/>
  <c r="K47"/>
  <c r="K51"/>
  <c r="J51" s="1"/>
  <c r="K55"/>
  <c r="K59"/>
  <c r="J59" s="1"/>
  <c r="K70"/>
  <c r="K76"/>
  <c r="K80"/>
  <c r="J80" s="1"/>
  <c r="K85"/>
  <c r="K89"/>
  <c r="K94"/>
  <c r="K98"/>
  <c r="K102"/>
  <c r="J102" s="1"/>
  <c r="K106"/>
  <c r="J106" s="1"/>
  <c r="K128"/>
  <c r="K132"/>
  <c r="K136"/>
  <c r="J136" s="1"/>
  <c r="K140"/>
  <c r="K144"/>
  <c r="J144" s="1"/>
  <c r="K148"/>
  <c r="J148" s="1"/>
  <c r="K152"/>
  <c r="J152" s="1"/>
  <c r="K159"/>
  <c r="J159" s="1"/>
  <c r="K163"/>
  <c r="K167"/>
  <c r="J167" s="1"/>
  <c r="K172"/>
  <c r="K176"/>
  <c r="K180"/>
  <c r="K184"/>
  <c r="K188"/>
  <c r="K192"/>
  <c r="K196"/>
  <c r="K200"/>
  <c r="K204"/>
  <c r="J204" s="1"/>
  <c r="K208"/>
  <c r="J208" s="1"/>
  <c r="K213"/>
  <c r="J213" s="1"/>
  <c r="K227"/>
  <c r="K231"/>
  <c r="K235"/>
  <c r="K239"/>
  <c r="J239" s="1"/>
  <c r="K243"/>
  <c r="K258"/>
  <c r="J258" s="1"/>
  <c r="K262"/>
  <c r="K266"/>
  <c r="K270"/>
  <c r="J270" s="1"/>
  <c r="K274"/>
  <c r="K278"/>
  <c r="J278" s="1"/>
  <c r="K283"/>
  <c r="K307"/>
  <c r="J307" s="1"/>
  <c r="K316"/>
  <c r="K312"/>
  <c r="K341"/>
  <c r="J341" s="1"/>
  <c r="K375"/>
  <c r="J375" s="1"/>
  <c r="K447"/>
  <c r="J447" s="1"/>
  <c r="K342"/>
  <c r="K353"/>
  <c r="J353" s="1"/>
  <c r="K397"/>
  <c r="J63"/>
  <c r="K498"/>
  <c r="J498" s="1"/>
  <c r="J89"/>
  <c r="J166"/>
  <c r="J200"/>
  <c r="J257"/>
  <c r="K348"/>
  <c r="K386"/>
  <c r="J386" s="1"/>
  <c r="K223"/>
  <c r="J274"/>
  <c r="J70"/>
  <c r="J55"/>
  <c r="J47"/>
  <c r="J92"/>
  <c r="J88"/>
  <c r="J203"/>
  <c r="J195"/>
  <c r="J212"/>
  <c r="J243"/>
  <c r="J283"/>
  <c r="J291"/>
  <c r="J287"/>
  <c r="K349"/>
  <c r="J349" s="1"/>
  <c r="J508"/>
  <c r="G39"/>
  <c r="J39" s="1"/>
  <c r="K413"/>
  <c r="K411"/>
  <c r="J411" s="1"/>
  <c r="E550" i="6"/>
  <c r="E567"/>
  <c r="E569"/>
  <c r="N577"/>
  <c r="T577"/>
  <c r="E539"/>
  <c r="E545"/>
  <c r="E544" s="1"/>
  <c r="M577"/>
  <c r="S537"/>
  <c r="AH574"/>
  <c r="AG577"/>
  <c r="E198"/>
  <c r="K428" i="5"/>
  <c r="K429"/>
  <c r="J429" s="1"/>
  <c r="K474"/>
  <c r="J474" s="1"/>
  <c r="K475"/>
  <c r="K477"/>
  <c r="J477" s="1"/>
  <c r="K503"/>
  <c r="K500"/>
  <c r="J41"/>
  <c r="K42"/>
  <c r="K45"/>
  <c r="J45" s="1"/>
  <c r="K49"/>
  <c r="J49" s="1"/>
  <c r="K53"/>
  <c r="J53" s="1"/>
  <c r="K57"/>
  <c r="J57" s="1"/>
  <c r="K61"/>
  <c r="J61" s="1"/>
  <c r="K74"/>
  <c r="K78"/>
  <c r="K82"/>
  <c r="K87"/>
  <c r="K91"/>
  <c r="J91" s="1"/>
  <c r="K96"/>
  <c r="J96" s="1"/>
  <c r="K100"/>
  <c r="J100" s="1"/>
  <c r="K104"/>
  <c r="J104" s="1"/>
  <c r="K108"/>
  <c r="J108" s="1"/>
  <c r="K130"/>
  <c r="K134"/>
  <c r="K138"/>
  <c r="K142"/>
  <c r="K146"/>
  <c r="K150"/>
  <c r="K154"/>
  <c r="J154" s="1"/>
  <c r="K161"/>
  <c r="K165"/>
  <c r="J165" s="1"/>
  <c r="K170"/>
  <c r="K174"/>
  <c r="K178"/>
  <c r="K182"/>
  <c r="J182" s="1"/>
  <c r="K186"/>
  <c r="K190"/>
  <c r="K194"/>
  <c r="K198"/>
  <c r="J198" s="1"/>
  <c r="K202"/>
  <c r="K206"/>
  <c r="J206" s="1"/>
  <c r="K210"/>
  <c r="K290"/>
  <c r="J290" s="1"/>
  <c r="K294"/>
  <c r="K304"/>
  <c r="K305"/>
  <c r="K311"/>
  <c r="K318"/>
  <c r="J318" s="1"/>
  <c r="K314"/>
  <c r="J314" s="1"/>
  <c r="K337"/>
  <c r="J337" s="1"/>
  <c r="K378"/>
  <c r="K402"/>
  <c r="J402" s="1"/>
  <c r="K406"/>
  <c r="J406" s="1"/>
  <c r="K434"/>
  <c r="K444"/>
  <c r="J444" s="1"/>
  <c r="K449"/>
  <c r="J449" s="1"/>
  <c r="K460"/>
  <c r="K464"/>
  <c r="K499"/>
  <c r="J499" s="1"/>
  <c r="K512"/>
  <c r="K516"/>
  <c r="J516" s="1"/>
  <c r="K520"/>
  <c r="J520" s="1"/>
  <c r="K531"/>
  <c r="K535"/>
  <c r="K539"/>
  <c r="K554"/>
  <c r="J554" s="1"/>
  <c r="K328"/>
  <c r="J328" s="1"/>
  <c r="K332"/>
  <c r="K351"/>
  <c r="K361"/>
  <c r="K387"/>
  <c r="J387" s="1"/>
  <c r="J533"/>
  <c r="K484"/>
  <c r="K488"/>
  <c r="J488" s="1"/>
  <c r="K111"/>
  <c r="J111" s="1"/>
  <c r="K115"/>
  <c r="J115" s="1"/>
  <c r="K119"/>
  <c r="J119" s="1"/>
  <c r="K123"/>
  <c r="J123" s="1"/>
  <c r="AE655"/>
  <c r="J163"/>
  <c r="J170"/>
  <c r="J223"/>
  <c r="J244"/>
  <c r="J133"/>
  <c r="J281"/>
  <c r="L335"/>
  <c r="K308"/>
  <c r="J340"/>
  <c r="K374"/>
  <c r="J374" s="1"/>
  <c r="K379"/>
  <c r="J379" s="1"/>
  <c r="K403"/>
  <c r="J403" s="1"/>
  <c r="L455"/>
  <c r="K445"/>
  <c r="J445" s="1"/>
  <c r="K471"/>
  <c r="K502"/>
  <c r="K513"/>
  <c r="K517"/>
  <c r="K521"/>
  <c r="J521" s="1"/>
  <c r="K532"/>
  <c r="J532" s="1"/>
  <c r="K536"/>
  <c r="J536" s="1"/>
  <c r="K329"/>
  <c r="K358"/>
  <c r="K362"/>
  <c r="K407"/>
  <c r="J407" s="1"/>
  <c r="J515"/>
  <c r="K453"/>
  <c r="J453" s="1"/>
  <c r="K481"/>
  <c r="J481" s="1"/>
  <c r="K485"/>
  <c r="J485" s="1"/>
  <c r="K525"/>
  <c r="J525" s="1"/>
  <c r="J145"/>
  <c r="K112"/>
  <c r="K116"/>
  <c r="K120"/>
  <c r="K124"/>
  <c r="J162"/>
  <c r="J171"/>
  <c r="J176"/>
  <c r="J199"/>
  <c r="J97"/>
  <c r="J434"/>
  <c r="J351"/>
  <c r="J150"/>
  <c r="K430"/>
  <c r="J430" s="1"/>
  <c r="K504"/>
  <c r="J504" s="1"/>
  <c r="K507"/>
  <c r="J507" s="1"/>
  <c r="J320"/>
  <c r="J316"/>
  <c r="J312"/>
  <c r="J380"/>
  <c r="L505"/>
  <c r="K462"/>
  <c r="J462" s="1"/>
  <c r="K472"/>
  <c r="J472" s="1"/>
  <c r="K359"/>
  <c r="J359" s="1"/>
  <c r="K363"/>
  <c r="K389"/>
  <c r="J389" s="1"/>
  <c r="J519"/>
  <c r="J531"/>
  <c r="J537"/>
  <c r="K482"/>
  <c r="J482" s="1"/>
  <c r="K486"/>
  <c r="J486" s="1"/>
  <c r="K113"/>
  <c r="J113" s="1"/>
  <c r="K117"/>
  <c r="J117" s="1"/>
  <c r="K121"/>
  <c r="J121" s="1"/>
  <c r="K125"/>
  <c r="J125" s="1"/>
  <c r="J161"/>
  <c r="J194"/>
  <c r="J264"/>
  <c r="J78"/>
  <c r="J500"/>
  <c r="J146"/>
  <c r="J210"/>
  <c r="J502"/>
  <c r="J329"/>
  <c r="K427"/>
  <c r="K431"/>
  <c r="K473"/>
  <c r="J473" s="1"/>
  <c r="K476"/>
  <c r="J202"/>
  <c r="J294"/>
  <c r="K306"/>
  <c r="J306" s="1"/>
  <c r="K319"/>
  <c r="J319" s="1"/>
  <c r="K315"/>
  <c r="J315" s="1"/>
  <c r="K376"/>
  <c r="J376" s="1"/>
  <c r="K405"/>
  <c r="J405" s="1"/>
  <c r="K443"/>
  <c r="J443" s="1"/>
  <c r="K448"/>
  <c r="J448" s="1"/>
  <c r="K457"/>
  <c r="J457" s="1"/>
  <c r="K463"/>
  <c r="K479"/>
  <c r="J479" s="1"/>
  <c r="K534"/>
  <c r="K538"/>
  <c r="K553"/>
  <c r="J553" s="1"/>
  <c r="K345"/>
  <c r="J345" s="1"/>
  <c r="K360"/>
  <c r="J360" s="1"/>
  <c r="K388"/>
  <c r="J388" s="1"/>
  <c r="K451"/>
  <c r="J451" s="1"/>
  <c r="K483"/>
  <c r="J483" s="1"/>
  <c r="K487"/>
  <c r="J124"/>
  <c r="J120"/>
  <c r="J116"/>
  <c r="J112"/>
  <c r="K110"/>
  <c r="J110" s="1"/>
  <c r="K114"/>
  <c r="J114" s="1"/>
  <c r="K118"/>
  <c r="J118" s="1"/>
  <c r="K122"/>
  <c r="J122" s="1"/>
  <c r="J160"/>
  <c r="J193"/>
  <c r="J196"/>
  <c r="K156"/>
  <c r="J266"/>
  <c r="J241"/>
  <c r="J79"/>
  <c r="K322"/>
  <c r="J322" s="1"/>
  <c r="L309"/>
  <c r="J324"/>
  <c r="K323"/>
  <c r="J323" s="1"/>
  <c r="J332"/>
  <c r="K333"/>
  <c r="J333" s="1"/>
  <c r="L326"/>
  <c r="K330"/>
  <c r="J330" s="1"/>
  <c r="K334"/>
  <c r="J334" s="1"/>
  <c r="K331"/>
  <c r="J331" s="1"/>
  <c r="K344"/>
  <c r="J344" s="1"/>
  <c r="K343"/>
  <c r="J343" s="1"/>
  <c r="J342"/>
  <c r="K346"/>
  <c r="J346" s="1"/>
  <c r="K354"/>
  <c r="J354" s="1"/>
  <c r="K350"/>
  <c r="J350" s="1"/>
  <c r="K352"/>
  <c r="J352" s="1"/>
  <c r="K365"/>
  <c r="J365" s="1"/>
  <c r="K369"/>
  <c r="K373"/>
  <c r="J373" s="1"/>
  <c r="K366"/>
  <c r="J366" s="1"/>
  <c r="K370"/>
  <c r="J370" s="1"/>
  <c r="J369"/>
  <c r="K367"/>
  <c r="J367" s="1"/>
  <c r="K371"/>
  <c r="K364"/>
  <c r="J364" s="1"/>
  <c r="K368"/>
  <c r="J368" s="1"/>
  <c r="K372"/>
  <c r="J372" s="1"/>
  <c r="J371"/>
  <c r="K399"/>
  <c r="J399" s="1"/>
  <c r="K395"/>
  <c r="J395" s="1"/>
  <c r="K391"/>
  <c r="J391" s="1"/>
  <c r="K398"/>
  <c r="J398" s="1"/>
  <c r="K394"/>
  <c r="J394" s="1"/>
  <c r="K390"/>
  <c r="J390" s="1"/>
  <c r="J397"/>
  <c r="L384"/>
  <c r="K393"/>
  <c r="J393" s="1"/>
  <c r="K396"/>
  <c r="J396" s="1"/>
  <c r="K392"/>
  <c r="J392" s="1"/>
  <c r="K410"/>
  <c r="J410" s="1"/>
  <c r="K415"/>
  <c r="J415" s="1"/>
  <c r="J413"/>
  <c r="K408"/>
  <c r="J408" s="1"/>
  <c r="L400"/>
  <c r="K409"/>
  <c r="J409" s="1"/>
  <c r="K414"/>
  <c r="J414" s="1"/>
  <c r="K435"/>
  <c r="J435" s="1"/>
  <c r="K436"/>
  <c r="K437"/>
  <c r="J437" s="1"/>
  <c r="K438"/>
  <c r="J438" s="1"/>
  <c r="K439"/>
  <c r="J439" s="1"/>
  <c r="J436"/>
  <c r="K454"/>
  <c r="J454" s="1"/>
  <c r="K450"/>
  <c r="J450" s="1"/>
  <c r="L440"/>
  <c r="K452"/>
  <c r="J452" s="1"/>
  <c r="J475"/>
  <c r="J476"/>
  <c r="K465"/>
  <c r="J465" s="1"/>
  <c r="K466"/>
  <c r="J466" s="1"/>
  <c r="K467"/>
  <c r="J467" s="1"/>
  <c r="K468"/>
  <c r="J468" s="1"/>
  <c r="K469"/>
  <c r="J469" s="1"/>
  <c r="K492"/>
  <c r="K496"/>
  <c r="J496" s="1"/>
  <c r="K489"/>
  <c r="J489" s="1"/>
  <c r="K493"/>
  <c r="J493" s="1"/>
  <c r="K497"/>
  <c r="J497" s="1"/>
  <c r="K490"/>
  <c r="J490" s="1"/>
  <c r="K494"/>
  <c r="J494" s="1"/>
  <c r="K491"/>
  <c r="J491" s="1"/>
  <c r="K495"/>
  <c r="J495" s="1"/>
  <c r="J492"/>
  <c r="K526"/>
  <c r="J526" s="1"/>
  <c r="L510"/>
  <c r="K528"/>
  <c r="J528" s="1"/>
  <c r="K524"/>
  <c r="J524" s="1"/>
  <c r="J523"/>
  <c r="K527"/>
  <c r="J527" s="1"/>
  <c r="K540"/>
  <c r="J540" s="1"/>
  <c r="J541"/>
  <c r="K551"/>
  <c r="K547"/>
  <c r="K550"/>
  <c r="J550" s="1"/>
  <c r="K546"/>
  <c r="J546" s="1"/>
  <c r="K542"/>
  <c r="J542" s="1"/>
  <c r="K543"/>
  <c r="J543" s="1"/>
  <c r="K549"/>
  <c r="J549" s="1"/>
  <c r="K545"/>
  <c r="J545" s="1"/>
  <c r="J551"/>
  <c r="J547"/>
  <c r="K548"/>
  <c r="J548" s="1"/>
  <c r="K544"/>
  <c r="J544" s="1"/>
  <c r="L216"/>
  <c r="L43"/>
  <c r="AM338"/>
  <c r="AM300" s="1"/>
  <c r="AN338"/>
  <c r="AN300" s="1"/>
  <c r="AR338"/>
  <c r="AH355"/>
  <c r="AL355"/>
  <c r="AP355"/>
  <c r="O338"/>
  <c r="L381"/>
  <c r="AM219"/>
  <c r="AG219"/>
  <c r="G217"/>
  <c r="G348"/>
  <c r="G347" s="1"/>
  <c r="R655"/>
  <c r="G534"/>
  <c r="AG534" s="1"/>
  <c r="AS534" s="1"/>
  <c r="G463"/>
  <c r="F347"/>
  <c r="F338" s="1"/>
  <c r="D13" i="25"/>
  <c r="C13" s="1"/>
  <c r="K21" i="1" s="1"/>
  <c r="G460" i="5"/>
  <c r="J460" s="1"/>
  <c r="AG460"/>
  <c r="AS460" s="1"/>
  <c r="G464"/>
  <c r="J464" s="1"/>
  <c r="AG464"/>
  <c r="AS464" s="1"/>
  <c r="G461"/>
  <c r="J461" s="1"/>
  <c r="AG461"/>
  <c r="AS461" s="1"/>
  <c r="G471"/>
  <c r="AG471"/>
  <c r="F383"/>
  <c r="F470"/>
  <c r="E411" i="6" s="1"/>
  <c r="G484" i="5"/>
  <c r="J484" s="1"/>
  <c r="G512"/>
  <c r="AG512" s="1"/>
  <c r="AS512" s="1"/>
  <c r="AR478"/>
  <c r="G358"/>
  <c r="G362"/>
  <c r="G186"/>
  <c r="J186" s="1"/>
  <c r="G237"/>
  <c r="G86"/>
  <c r="J86" s="1"/>
  <c r="G233"/>
  <c r="G262"/>
  <c r="J262" s="1"/>
  <c r="G236"/>
  <c r="G173"/>
  <c r="J173" s="1"/>
  <c r="G42"/>
  <c r="J42" s="1"/>
  <c r="G227"/>
  <c r="G238"/>
  <c r="G231"/>
  <c r="AG231" s="1"/>
  <c r="AS231" s="1"/>
  <c r="AJ383"/>
  <c r="AR383"/>
  <c r="AH580" i="6"/>
  <c r="AH577" s="1"/>
  <c r="AL577"/>
  <c r="AJ537"/>
  <c r="AJ536" s="1"/>
  <c r="V583"/>
  <c r="V560"/>
  <c r="U537"/>
  <c r="U536" s="1"/>
  <c r="U534" s="1"/>
  <c r="E554"/>
  <c r="E553" s="1"/>
  <c r="Q580"/>
  <c r="Q577" s="1"/>
  <c r="E547"/>
  <c r="E546" s="1"/>
  <c r="E552"/>
  <c r="Q561"/>
  <c r="E566"/>
  <c r="W538"/>
  <c r="W544"/>
  <c r="V568"/>
  <c r="AD555"/>
  <c r="AD535" s="1"/>
  <c r="E542"/>
  <c r="G177" i="5"/>
  <c r="J177" s="1"/>
  <c r="G140"/>
  <c r="J140" s="1"/>
  <c r="G98"/>
  <c r="J98" s="1"/>
  <c r="E28" i="1"/>
  <c r="F326" i="5"/>
  <c r="G456"/>
  <c r="P69"/>
  <c r="K69" s="1"/>
  <c r="G538"/>
  <c r="AG538" s="1"/>
  <c r="G62"/>
  <c r="G522"/>
  <c r="P426"/>
  <c r="K426" s="1"/>
  <c r="P456"/>
  <c r="P455" s="1"/>
  <c r="P552"/>
  <c r="K552" s="1"/>
  <c r="H309"/>
  <c r="P62"/>
  <c r="K62" s="1"/>
  <c r="P217"/>
  <c r="P216" s="1"/>
  <c r="P336"/>
  <c r="P335" s="1"/>
  <c r="M383"/>
  <c r="AG508"/>
  <c r="AS508" s="1"/>
  <c r="E28" i="2"/>
  <c r="Z338" i="5"/>
  <c r="S219"/>
  <c r="Y219"/>
  <c r="X347"/>
  <c r="AB282"/>
  <c r="T221"/>
  <c r="P506"/>
  <c r="P505" s="1"/>
  <c r="Q458"/>
  <c r="V458"/>
  <c r="AA458"/>
  <c r="G514"/>
  <c r="Y155"/>
  <c r="AB347"/>
  <c r="AM71"/>
  <c r="Z355"/>
  <c r="G632"/>
  <c r="G631" s="1"/>
  <c r="AG552"/>
  <c r="AS552" s="1"/>
  <c r="AO383"/>
  <c r="AS381"/>
  <c r="H155"/>
  <c r="AB211"/>
  <c r="L338"/>
  <c r="V338"/>
  <c r="V300" s="1"/>
  <c r="AA338"/>
  <c r="AA300" s="1"/>
  <c r="N338"/>
  <c r="N300" s="1"/>
  <c r="Y338"/>
  <c r="Y300" s="1"/>
  <c r="I355"/>
  <c r="I302" s="1"/>
  <c r="I301" s="1"/>
  <c r="R383"/>
  <c r="E478"/>
  <c r="G184"/>
  <c r="J184" s="1"/>
  <c r="J631"/>
  <c r="M255"/>
  <c r="M224" s="1"/>
  <c r="Y255"/>
  <c r="Y224" s="1"/>
  <c r="AB44"/>
  <c r="AB43" s="1"/>
  <c r="T655"/>
  <c r="X655"/>
  <c r="AN478"/>
  <c r="AR529"/>
  <c r="AR509" s="1"/>
  <c r="F219"/>
  <c r="M338"/>
  <c r="M300" s="1"/>
  <c r="H338"/>
  <c r="U338"/>
  <c r="U300" s="1"/>
  <c r="Q383"/>
  <c r="U655"/>
  <c r="G617"/>
  <c r="G621"/>
  <c r="AS401"/>
  <c r="F459"/>
  <c r="E400" i="6" s="1"/>
  <c r="F400" s="1"/>
  <c r="E529" i="5"/>
  <c r="E509" s="1"/>
  <c r="AG613"/>
  <c r="Y652"/>
  <c r="AI338"/>
  <c r="AI300" s="1"/>
  <c r="AI383"/>
  <c r="AM383"/>
  <c r="S338"/>
  <c r="S300" s="1"/>
  <c r="M355"/>
  <c r="R355"/>
  <c r="E495" i="6"/>
  <c r="S655" i="5"/>
  <c r="Y355"/>
  <c r="R338"/>
  <c r="R300" s="1"/>
  <c r="H355"/>
  <c r="N355"/>
  <c r="S355"/>
  <c r="V383"/>
  <c r="Z458"/>
  <c r="H478"/>
  <c r="G361"/>
  <c r="J361" s="1"/>
  <c r="G185"/>
  <c r="J185" s="1"/>
  <c r="G139"/>
  <c r="J139" s="1"/>
  <c r="F511"/>
  <c r="F510" s="1"/>
  <c r="M155"/>
  <c r="W155"/>
  <c r="AG97"/>
  <c r="AS97" s="1"/>
  <c r="G517"/>
  <c r="AG517" s="1"/>
  <c r="AS517" s="1"/>
  <c r="G535"/>
  <c r="O300"/>
  <c r="AG214"/>
  <c r="AS214" s="1"/>
  <c r="U71"/>
  <c r="G85"/>
  <c r="G240"/>
  <c r="AG483"/>
  <c r="AS483" s="1"/>
  <c r="G189"/>
  <c r="J189" s="1"/>
  <c r="G214"/>
  <c r="J214" s="1"/>
  <c r="L478"/>
  <c r="G179"/>
  <c r="J179" s="1"/>
  <c r="G229"/>
  <c r="Y458"/>
  <c r="N478"/>
  <c r="AG133"/>
  <c r="AS133" s="1"/>
  <c r="F572"/>
  <c r="F561" s="1"/>
  <c r="F560" s="1"/>
  <c r="G574"/>
  <c r="I572" s="1"/>
  <c r="AK561" i="6"/>
  <c r="AH564"/>
  <c r="L535"/>
  <c r="V558"/>
  <c r="V566"/>
  <c r="F538"/>
  <c r="Q555"/>
  <c r="E570"/>
  <c r="E583"/>
  <c r="AG537"/>
  <c r="V550"/>
  <c r="AF535"/>
  <c r="AK537"/>
  <c r="AL458" i="5"/>
  <c r="AI458"/>
  <c r="G385"/>
  <c r="E338"/>
  <c r="E302" s="1"/>
  <c r="E301" s="1"/>
  <c r="E299" s="1"/>
  <c r="F295" s="1"/>
  <c r="G339"/>
  <c r="W338"/>
  <c r="W300" s="1"/>
  <c r="S478"/>
  <c r="Y478"/>
  <c r="R529"/>
  <c r="R509" s="1"/>
  <c r="AI255"/>
  <c r="AI224" s="1"/>
  <c r="AN458"/>
  <c r="AQ458"/>
  <c r="AL478"/>
  <c r="AB64"/>
  <c r="I458"/>
  <c r="R478"/>
  <c r="W478"/>
  <c r="Q655"/>
  <c r="AF615"/>
  <c r="AF614" s="1"/>
  <c r="AO458"/>
  <c r="AO529"/>
  <c r="AO509" s="1"/>
  <c r="AQ478"/>
  <c r="P303"/>
  <c r="H458"/>
  <c r="Q478"/>
  <c r="V478"/>
  <c r="AA478"/>
  <c r="G645"/>
  <c r="O219"/>
  <c r="N255"/>
  <c r="U255"/>
  <c r="U224" s="1"/>
  <c r="Z255"/>
  <c r="Q255"/>
  <c r="Q224" s="1"/>
  <c r="AB127"/>
  <c r="AB157"/>
  <c r="AB169"/>
  <c r="L355"/>
  <c r="Q355"/>
  <c r="O383"/>
  <c r="T310"/>
  <c r="T309" s="1"/>
  <c r="W655"/>
  <c r="G630"/>
  <c r="G653"/>
  <c r="G620"/>
  <c r="AN155"/>
  <c r="AQ71"/>
  <c r="AR155"/>
  <c r="AR219"/>
  <c r="AO478"/>
  <c r="AC613"/>
  <c r="AE615"/>
  <c r="AE614" s="1"/>
  <c r="AE612" s="1"/>
  <c r="F530"/>
  <c r="F529" s="1"/>
  <c r="G305"/>
  <c r="J305" s="1"/>
  <c r="H255"/>
  <c r="H224" s="1"/>
  <c r="S71"/>
  <c r="Y71"/>
  <c r="L219"/>
  <c r="N224"/>
  <c r="R255"/>
  <c r="R224" s="1"/>
  <c r="W255"/>
  <c r="W224" s="1"/>
  <c r="P64"/>
  <c r="T226"/>
  <c r="T225" s="1"/>
  <c r="N383"/>
  <c r="S383"/>
  <c r="Y383"/>
  <c r="I383"/>
  <c r="W529"/>
  <c r="W509" s="1"/>
  <c r="E155"/>
  <c r="T327"/>
  <c r="T326" s="1"/>
  <c r="AN219"/>
  <c r="AQ255"/>
  <c r="AQ224" s="1"/>
  <c r="AH71"/>
  <c r="AP71"/>
  <c r="I599"/>
  <c r="W71"/>
  <c r="R219"/>
  <c r="W219"/>
  <c r="AB639"/>
  <c r="AB615" s="1"/>
  <c r="AB614" s="1"/>
  <c r="AS531"/>
  <c r="G234"/>
  <c r="F337" i="6"/>
  <c r="F28" i="3" s="1"/>
  <c r="D28" s="1"/>
  <c r="F28" i="2"/>
  <c r="AG130" i="5"/>
  <c r="AS130" s="1"/>
  <c r="G130"/>
  <c r="J130" s="1"/>
  <c r="AG87"/>
  <c r="AS87" s="1"/>
  <c r="G87"/>
  <c r="G132"/>
  <c r="J132" s="1"/>
  <c r="AG132"/>
  <c r="AS132" s="1"/>
  <c r="AK71"/>
  <c r="AK34" s="1"/>
  <c r="AG315"/>
  <c r="AS315" s="1"/>
  <c r="G513"/>
  <c r="AS539"/>
  <c r="G539"/>
  <c r="AB433"/>
  <c r="AB432" s="1"/>
  <c r="I255"/>
  <c r="I224" s="1"/>
  <c r="O255"/>
  <c r="O224" s="1"/>
  <c r="V255"/>
  <c r="V224" s="1"/>
  <c r="AA255"/>
  <c r="AA224" s="1"/>
  <c r="P282"/>
  <c r="AB221"/>
  <c r="AB219" s="1"/>
  <c r="AB310"/>
  <c r="AB309" s="1"/>
  <c r="J638"/>
  <c r="G638" s="1"/>
  <c r="Q633"/>
  <c r="Q613" s="1"/>
  <c r="Q219"/>
  <c r="V219"/>
  <c r="AA219"/>
  <c r="U219"/>
  <c r="Z219"/>
  <c r="X282"/>
  <c r="AB37"/>
  <c r="X530"/>
  <c r="X529" s="1"/>
  <c r="G648"/>
  <c r="Y633"/>
  <c r="Y658"/>
  <c r="Y655" s="1"/>
  <c r="AJ219"/>
  <c r="H529"/>
  <c r="N529"/>
  <c r="S529"/>
  <c r="S509" s="1"/>
  <c r="E458"/>
  <c r="AJ655"/>
  <c r="AL255"/>
  <c r="AL224" s="1"/>
  <c r="AH478"/>
  <c r="T433"/>
  <c r="T432" s="1"/>
  <c r="T506"/>
  <c r="T505" s="1"/>
  <c r="S255"/>
  <c r="S224" s="1"/>
  <c r="O458"/>
  <c r="U458"/>
  <c r="M478"/>
  <c r="E71"/>
  <c r="AS109"/>
  <c r="AQ155"/>
  <c r="H383"/>
  <c r="M458"/>
  <c r="W458"/>
  <c r="U478"/>
  <c r="AH613"/>
  <c r="AQ529"/>
  <c r="T470"/>
  <c r="T501"/>
  <c r="D23"/>
  <c r="N458"/>
  <c r="S458"/>
  <c r="AK458"/>
  <c r="F28" i="1"/>
  <c r="G327" i="5"/>
  <c r="G562"/>
  <c r="S613"/>
  <c r="AJ478"/>
  <c r="AL155"/>
  <c r="AB470"/>
  <c r="O71"/>
  <c r="Z71"/>
  <c r="R71"/>
  <c r="M219"/>
  <c r="L255"/>
  <c r="W383"/>
  <c r="Y529"/>
  <c r="Y509" s="1"/>
  <c r="P339"/>
  <c r="T339"/>
  <c r="X339"/>
  <c r="AB339"/>
  <c r="P401"/>
  <c r="P400" s="1"/>
  <c r="AA655"/>
  <c r="G629"/>
  <c r="AP255"/>
  <c r="AM155"/>
  <c r="AM36" s="1"/>
  <c r="AH338"/>
  <c r="AH302" s="1"/>
  <c r="AH301" s="1"/>
  <c r="AP338"/>
  <c r="AP300" s="1"/>
  <c r="AJ458"/>
  <c r="AL529"/>
  <c r="AL509" s="1"/>
  <c r="AG400"/>
  <c r="AS400" s="1"/>
  <c r="AN355"/>
  <c r="AR355"/>
  <c r="P44"/>
  <c r="P43" s="1"/>
  <c r="X226"/>
  <c r="X225" s="1"/>
  <c r="J222"/>
  <c r="AG360"/>
  <c r="AS239"/>
  <c r="AG305"/>
  <c r="AS305" s="1"/>
  <c r="G230"/>
  <c r="G235"/>
  <c r="P72"/>
  <c r="P93"/>
  <c r="AS264"/>
  <c r="AJ155"/>
  <c r="E369" i="6"/>
  <c r="F369" s="1"/>
  <c r="AG428" i="5"/>
  <c r="AS428" s="1"/>
  <c r="K615"/>
  <c r="K614" s="1"/>
  <c r="K613"/>
  <c r="E291" i="6"/>
  <c r="F292"/>
  <c r="F291" s="1"/>
  <c r="T381" i="5"/>
  <c r="X385"/>
  <c r="X384" s="1"/>
  <c r="I579"/>
  <c r="G579"/>
  <c r="F18" i="1"/>
  <c r="AG535" i="6"/>
  <c r="P501" i="5"/>
  <c r="G336"/>
  <c r="AH555" i="6"/>
  <c r="G428" i="5"/>
  <c r="G595"/>
  <c r="H595"/>
  <c r="G470"/>
  <c r="AS39"/>
  <c r="AG37"/>
  <c r="AS37" s="1"/>
  <c r="E343" i="6"/>
  <c r="I613" i="5"/>
  <c r="D21" s="1"/>
  <c r="E557" i="6"/>
  <c r="E559"/>
  <c r="V542"/>
  <c r="AF537"/>
  <c r="AF536" s="1"/>
  <c r="AF534" s="1"/>
  <c r="V575"/>
  <c r="P433" i="5"/>
  <c r="K655"/>
  <c r="AP43"/>
  <c r="AS44"/>
  <c r="AH155"/>
  <c r="T401"/>
  <c r="T400" s="1"/>
  <c r="X401"/>
  <c r="X400" s="1"/>
  <c r="AB401"/>
  <c r="AB400" s="1"/>
  <c r="E543" i="6"/>
  <c r="Q548"/>
  <c r="E558"/>
  <c r="E560"/>
  <c r="E562"/>
  <c r="V567"/>
  <c r="X470" i="5"/>
  <c r="D24"/>
  <c r="I615"/>
  <c r="I614" s="1"/>
  <c r="S615"/>
  <c r="S614" s="1"/>
  <c r="I655"/>
  <c r="P655"/>
  <c r="P37"/>
  <c r="P127"/>
  <c r="I155"/>
  <c r="O155"/>
  <c r="U155"/>
  <c r="Z155"/>
  <c r="U355"/>
  <c r="X310"/>
  <c r="X309" s="1"/>
  <c r="P381"/>
  <c r="AB357"/>
  <c r="AB381"/>
  <c r="AB385"/>
  <c r="AB384" s="1"/>
  <c r="M529"/>
  <c r="M509" s="1"/>
  <c r="X506"/>
  <c r="X505" s="1"/>
  <c r="E255"/>
  <c r="E224" s="1"/>
  <c r="AB327"/>
  <c r="AB326" s="1"/>
  <c r="P347"/>
  <c r="X357"/>
  <c r="P357"/>
  <c r="T357"/>
  <c r="Y622"/>
  <c r="G623"/>
  <c r="G622" s="1"/>
  <c r="G640"/>
  <c r="Y639"/>
  <c r="V355"/>
  <c r="AA355"/>
  <c r="W355"/>
  <c r="AA383"/>
  <c r="L155"/>
  <c r="Q155"/>
  <c r="V155"/>
  <c r="AA155"/>
  <c r="F655"/>
  <c r="AA613"/>
  <c r="G646"/>
  <c r="G28" i="1"/>
  <c r="G156" i="5"/>
  <c r="J156" s="1"/>
  <c r="J274" i="11"/>
  <c r="O652" i="5"/>
  <c r="J654"/>
  <c r="P157"/>
  <c r="P169"/>
  <c r="P256"/>
  <c r="T37"/>
  <c r="T44"/>
  <c r="T43" s="1"/>
  <c r="T64"/>
  <c r="T72"/>
  <c r="T93"/>
  <c r="T127"/>
  <c r="T157"/>
  <c r="T169"/>
  <c r="T211"/>
  <c r="X72"/>
  <c r="X127"/>
  <c r="X256"/>
  <c r="AB72"/>
  <c r="AB93"/>
  <c r="N155"/>
  <c r="S155"/>
  <c r="Q338"/>
  <c r="Q300" s="1"/>
  <c r="I529"/>
  <c r="I509" s="1"/>
  <c r="O529"/>
  <c r="O509" s="1"/>
  <c r="U529"/>
  <c r="U509" s="1"/>
  <c r="Z529"/>
  <c r="Z509" s="1"/>
  <c r="X433"/>
  <c r="X432" s="1"/>
  <c r="X441"/>
  <c r="X440" s="1"/>
  <c r="T441"/>
  <c r="T440" s="1"/>
  <c r="P441"/>
  <c r="P440" s="1"/>
  <c r="P459"/>
  <c r="P530"/>
  <c r="AB506"/>
  <c r="AB505" s="1"/>
  <c r="Q71"/>
  <c r="E512" i="6"/>
  <c r="V71" i="5"/>
  <c r="AA71"/>
  <c r="Z655"/>
  <c r="W615"/>
  <c r="W614" s="1"/>
  <c r="V613"/>
  <c r="X615"/>
  <c r="X614" s="1"/>
  <c r="W613"/>
  <c r="AG615"/>
  <c r="AG614" s="1"/>
  <c r="AG655"/>
  <c r="AH655"/>
  <c r="G636"/>
  <c r="AL535" i="6"/>
  <c r="AS62" i="5"/>
  <c r="AO255"/>
  <c r="AO224" s="1"/>
  <c r="AL338"/>
  <c r="AL302" s="1"/>
  <c r="AL301" s="1"/>
  <c r="AJ355"/>
  <c r="AM529"/>
  <c r="AM509" s="1"/>
  <c r="AP529"/>
  <c r="AR458"/>
  <c r="G191"/>
  <c r="J191" s="1"/>
  <c r="J14" i="11"/>
  <c r="J49"/>
  <c r="G635" i="5"/>
  <c r="G644"/>
  <c r="AJ255"/>
  <c r="AJ224" s="1"/>
  <c r="AP155"/>
  <c r="AQ338"/>
  <c r="AQ300" s="1"/>
  <c r="AK355"/>
  <c r="AO355"/>
  <c r="AI478"/>
  <c r="AK529"/>
  <c r="AK509" s="1"/>
  <c r="AN529"/>
  <c r="AN509" s="1"/>
  <c r="AP458"/>
  <c r="AD613"/>
  <c r="AD655"/>
  <c r="J287" i="11"/>
  <c r="F137" i="5"/>
  <c r="AG137" s="1"/>
  <c r="AS137" s="1"/>
  <c r="N71"/>
  <c r="AI655"/>
  <c r="AJ615"/>
  <c r="AJ614" s="1"/>
  <c r="Y626"/>
  <c r="M534" i="6"/>
  <c r="S577"/>
  <c r="AR255" i="5"/>
  <c r="AR224" s="1"/>
  <c r="AK338"/>
  <c r="AK300" s="1"/>
  <c r="AO338"/>
  <c r="AI355"/>
  <c r="AM355"/>
  <c r="AQ355"/>
  <c r="AL383"/>
  <c r="AP383"/>
  <c r="AJ509"/>
  <c r="AM478"/>
  <c r="AP478"/>
  <c r="AC655"/>
  <c r="J34" i="11"/>
  <c r="F135" i="5"/>
  <c r="J280" i="11"/>
  <c r="J331"/>
  <c r="F142" i="5"/>
  <c r="AR71"/>
  <c r="AJ71"/>
  <c r="AK155"/>
  <c r="AO155"/>
  <c r="F18" i="2"/>
  <c r="F308" i="5"/>
  <c r="K17" i="8"/>
  <c r="AB456" i="5"/>
  <c r="AB455" s="1"/>
  <c r="P511"/>
  <c r="P510" s="1"/>
  <c r="T530"/>
  <c r="T529" s="1"/>
  <c r="AB530"/>
  <c r="AB529" s="1"/>
  <c r="X480"/>
  <c r="P480"/>
  <c r="F615"/>
  <c r="F614" s="1"/>
  <c r="F613"/>
  <c r="Z615"/>
  <c r="G69"/>
  <c r="I577"/>
  <c r="H577"/>
  <c r="Q538" i="6"/>
  <c r="AH538"/>
  <c r="V539"/>
  <c r="AG536"/>
  <c r="AG534" s="1"/>
  <c r="V562"/>
  <c r="F13" i="8"/>
  <c r="F38" i="5" s="1"/>
  <c r="L12" i="8"/>
  <c r="L13" s="1"/>
  <c r="G304" i="5"/>
  <c r="E269" i="6"/>
  <c r="AG304" i="5"/>
  <c r="X501"/>
  <c r="AB501"/>
  <c r="G44"/>
  <c r="H655"/>
  <c r="H613"/>
  <c r="D20" s="1"/>
  <c r="P211"/>
  <c r="X157"/>
  <c r="U383"/>
  <c r="Z300"/>
  <c r="Z383"/>
  <c r="T303"/>
  <c r="X303"/>
  <c r="AB303"/>
  <c r="AB441"/>
  <c r="AB440" s="1"/>
  <c r="P470"/>
  <c r="AQ216"/>
  <c r="AS216" s="1"/>
  <c r="AS217"/>
  <c r="P535" i="6"/>
  <c r="P537"/>
  <c r="P536" s="1"/>
  <c r="P534" s="1"/>
  <c r="O535"/>
  <c r="O537"/>
  <c r="O536" s="1"/>
  <c r="E549"/>
  <c r="E548" s="1"/>
  <c r="F548"/>
  <c r="E372"/>
  <c r="F372" s="1"/>
  <c r="AG431" i="5"/>
  <c r="AS431" s="1"/>
  <c r="G431"/>
  <c r="E18" i="3"/>
  <c r="F455" i="5"/>
  <c r="E396" i="6"/>
  <c r="I300" i="5"/>
  <c r="J634"/>
  <c r="P633"/>
  <c r="P615" s="1"/>
  <c r="P614" s="1"/>
  <c r="AB109"/>
  <c r="AJ534" i="6"/>
  <c r="AS69" i="5"/>
  <c r="AS385"/>
  <c r="AG384"/>
  <c r="H562"/>
  <c r="I562"/>
  <c r="G570"/>
  <c r="G585"/>
  <c r="V557" i="6"/>
  <c r="AB480" i="5"/>
  <c r="D22"/>
  <c r="G552"/>
  <c r="T256"/>
  <c r="X211"/>
  <c r="P109"/>
  <c r="G619"/>
  <c r="J616"/>
  <c r="G625"/>
  <c r="G624" s="1"/>
  <c r="J624"/>
  <c r="G618"/>
  <c r="Y616"/>
  <c r="S536" i="6"/>
  <c r="AG433" i="5"/>
  <c r="X221"/>
  <c r="G441"/>
  <c r="F427"/>
  <c r="L16" i="8"/>
  <c r="T459" i="5"/>
  <c r="X459"/>
  <c r="P226"/>
  <c r="L529"/>
  <c r="Q529"/>
  <c r="V529"/>
  <c r="V509" s="1"/>
  <c r="AA529"/>
  <c r="AA509" s="1"/>
  <c r="T511"/>
  <c r="T510" s="1"/>
  <c r="X511"/>
  <c r="X510" s="1"/>
  <c r="AB511"/>
  <c r="AB510" s="1"/>
  <c r="X109"/>
  <c r="T109"/>
  <c r="M535" i="6"/>
  <c r="T537"/>
  <c r="T536" s="1"/>
  <c r="T534" s="1"/>
  <c r="T535"/>
  <c r="AJ535"/>
  <c r="AK577"/>
  <c r="AK535"/>
  <c r="AG335" i="5"/>
  <c r="AS335" s="1"/>
  <c r="AS336"/>
  <c r="AJ326"/>
  <c r="AS326" s="1"/>
  <c r="AS327"/>
  <c r="AJ338"/>
  <c r="AS339"/>
  <c r="AG172"/>
  <c r="G172"/>
  <c r="J172" s="1"/>
  <c r="F265"/>
  <c r="G232"/>
  <c r="J282" i="11"/>
  <c r="G433" i="5"/>
  <c r="F556" i="6"/>
  <c r="V540"/>
  <c r="V549"/>
  <c r="AH548"/>
  <c r="W556"/>
  <c r="G192" i="5"/>
  <c r="J192" s="1"/>
  <c r="H615"/>
  <c r="H614" s="1"/>
  <c r="T282"/>
  <c r="X37"/>
  <c r="X64"/>
  <c r="X169"/>
  <c r="AB226"/>
  <c r="AB225" s="1"/>
  <c r="P310"/>
  <c r="P309" s="1"/>
  <c r="T385"/>
  <c r="T384" s="1"/>
  <c r="P385"/>
  <c r="P384" s="1"/>
  <c r="T480"/>
  <c r="G109"/>
  <c r="G628"/>
  <c r="J626"/>
  <c r="AH615"/>
  <c r="AH614" s="1"/>
  <c r="AI613"/>
  <c r="AJ613"/>
  <c r="AK536" i="6"/>
  <c r="AK224" i="5"/>
  <c r="C11" i="25"/>
  <c r="F602" i="5" s="1"/>
  <c r="AC615"/>
  <c r="AC614" s="1"/>
  <c r="AE613"/>
  <c r="F158"/>
  <c r="F73"/>
  <c r="J12" i="11"/>
  <c r="AI71" i="5"/>
  <c r="F572" i="6"/>
  <c r="F571" s="1"/>
  <c r="E575"/>
  <c r="O577"/>
  <c r="V547"/>
  <c r="V546" s="1"/>
  <c r="E540"/>
  <c r="V541"/>
  <c r="V559"/>
  <c r="AH561"/>
  <c r="V570"/>
  <c r="G183" i="5"/>
  <c r="J183" s="1"/>
  <c r="G187"/>
  <c r="J187" s="1"/>
  <c r="E382" i="6"/>
  <c r="F440" i="5"/>
  <c r="H17" i="8"/>
  <c r="AS221" i="5"/>
  <c r="AB459"/>
  <c r="G401"/>
  <c r="M71"/>
  <c r="X44"/>
  <c r="X43" s="1"/>
  <c r="X93"/>
  <c r="L383"/>
  <c r="R458"/>
  <c r="I478"/>
  <c r="O478"/>
  <c r="Z478"/>
  <c r="AB613"/>
  <c r="AB655"/>
  <c r="AA615"/>
  <c r="AA614" s="1"/>
  <c r="V615"/>
  <c r="V614" s="1"/>
  <c r="V612" s="1"/>
  <c r="U615"/>
  <c r="U614" s="1"/>
  <c r="U613"/>
  <c r="T613"/>
  <c r="X613"/>
  <c r="G647"/>
  <c r="L537" i="6"/>
  <c r="L536" s="1"/>
  <c r="AC537"/>
  <c r="AC536" s="1"/>
  <c r="AC535"/>
  <c r="AO71" i="5"/>
  <c r="AO34" s="1"/>
  <c r="AS64"/>
  <c r="AD615"/>
  <c r="AD614" s="1"/>
  <c r="G188"/>
  <c r="G197"/>
  <c r="J197" s="1"/>
  <c r="F263"/>
  <c r="F284"/>
  <c r="AG284" s="1"/>
  <c r="F226"/>
  <c r="F225" s="1"/>
  <c r="G228"/>
  <c r="J31" i="11"/>
  <c r="J44"/>
  <c r="J43"/>
  <c r="AG313" i="5"/>
  <c r="AS313" s="1"/>
  <c r="G313"/>
  <c r="J313" s="1"/>
  <c r="G174"/>
  <c r="H71"/>
  <c r="L71"/>
  <c r="P377"/>
  <c r="X377"/>
  <c r="X381"/>
  <c r="AB377"/>
  <c r="X327"/>
  <c r="X326" s="1"/>
  <c r="P327"/>
  <c r="P326" s="1"/>
  <c r="T347"/>
  <c r="AF613"/>
  <c r="T615"/>
  <c r="T614" s="1"/>
  <c r="AI615"/>
  <c r="AI614" s="1"/>
  <c r="L577" i="6"/>
  <c r="AC577"/>
  <c r="AL537"/>
  <c r="AL536" s="1"/>
  <c r="AL534" s="1"/>
  <c r="AN255" i="5"/>
  <c r="AN224" s="1"/>
  <c r="AR300"/>
  <c r="AK383"/>
  <c r="AI455"/>
  <c r="AS456"/>
  <c r="AI509"/>
  <c r="E463" i="6"/>
  <c r="J89" i="11"/>
  <c r="G82" i="5"/>
  <c r="J82" s="1"/>
  <c r="J21" i="11"/>
  <c r="J37"/>
  <c r="J82"/>
  <c r="J97"/>
  <c r="J227"/>
  <c r="J321"/>
  <c r="F141" i="5"/>
  <c r="J121" i="11"/>
  <c r="AL71" i="5"/>
  <c r="F433"/>
  <c r="AM255"/>
  <c r="AH255"/>
  <c r="AH224" s="1"/>
  <c r="AH383"/>
  <c r="F261"/>
  <c r="AN71"/>
  <c r="AS348"/>
  <c r="AG347"/>
  <c r="F246" i="6"/>
  <c r="AB256" i="5"/>
  <c r="O355"/>
  <c r="O302" s="1"/>
  <c r="O301" s="1"/>
  <c r="T377"/>
  <c r="R155"/>
  <c r="AF655"/>
  <c r="G627"/>
  <c r="AN383"/>
  <c r="AQ383"/>
  <c r="AK478"/>
  <c r="AM458"/>
  <c r="AG363"/>
  <c r="AS363" s="1"/>
  <c r="J108" i="11"/>
  <c r="AG318" i="5"/>
  <c r="AS318" s="1"/>
  <c r="AH458"/>
  <c r="P221"/>
  <c r="K221" s="1"/>
  <c r="AG481"/>
  <c r="J58" i="11"/>
  <c r="J246"/>
  <c r="Z613" i="5"/>
  <c r="J660"/>
  <c r="G660" s="1"/>
  <c r="AS157"/>
  <c r="AI155"/>
  <c r="AS443"/>
  <c r="AG441"/>
  <c r="F134"/>
  <c r="G134" s="1"/>
  <c r="J134" s="1"/>
  <c r="J279" i="11"/>
  <c r="J232" i="5" l="1"/>
  <c r="AG232"/>
  <c r="J235"/>
  <c r="AG235"/>
  <c r="AS235" s="1"/>
  <c r="J535"/>
  <c r="AG535"/>
  <c r="AS535" s="1"/>
  <c r="AH538"/>
  <c r="AH530" s="1"/>
  <c r="AH529" s="1"/>
  <c r="AH509" s="1"/>
  <c r="J238"/>
  <c r="AG238"/>
  <c r="AS238" s="1"/>
  <c r="J236"/>
  <c r="AG236"/>
  <c r="AS236" s="1"/>
  <c r="J237"/>
  <c r="AG237"/>
  <c r="AS237" s="1"/>
  <c r="J228"/>
  <c r="AG228"/>
  <c r="AS228" s="1"/>
  <c r="J227"/>
  <c r="AG227"/>
  <c r="AS227" s="1"/>
  <c r="J230"/>
  <c r="AG230"/>
  <c r="AS230" s="1"/>
  <c r="J234"/>
  <c r="AG234"/>
  <c r="AS234" s="1"/>
  <c r="J522"/>
  <c r="AG522"/>
  <c r="AS522" s="1"/>
  <c r="J233"/>
  <c r="AG233"/>
  <c r="AS233" s="1"/>
  <c r="J229"/>
  <c r="AG229"/>
  <c r="AS229" s="1"/>
  <c r="J514"/>
  <c r="AG514"/>
  <c r="AS514" s="1"/>
  <c r="J513"/>
  <c r="AG513"/>
  <c r="J240"/>
  <c r="AG240"/>
  <c r="AS240" s="1"/>
  <c r="K226"/>
  <c r="Q537" i="6"/>
  <c r="K282" i="5"/>
  <c r="K64"/>
  <c r="K37"/>
  <c r="AQ36"/>
  <c r="AG93"/>
  <c r="AS93" s="1"/>
  <c r="F346" i="6"/>
  <c r="F345" s="1"/>
  <c r="E345"/>
  <c r="E344" s="1"/>
  <c r="F352"/>
  <c r="F351" s="1"/>
  <c r="K93" i="5"/>
  <c r="K506"/>
  <c r="J188"/>
  <c r="J69"/>
  <c r="K480"/>
  <c r="K256"/>
  <c r="K357"/>
  <c r="J428"/>
  <c r="K72"/>
  <c r="K501"/>
  <c r="AG470"/>
  <c r="AS470" s="1"/>
  <c r="AS471"/>
  <c r="AM302"/>
  <c r="AM301" s="1"/>
  <c r="AM299" s="1"/>
  <c r="K127"/>
  <c r="K169"/>
  <c r="K303"/>
  <c r="J85"/>
  <c r="J231"/>
  <c r="J304"/>
  <c r="T612"/>
  <c r="K377"/>
  <c r="K109"/>
  <c r="K211"/>
  <c r="W612"/>
  <c r="K157"/>
  <c r="AM35"/>
  <c r="K339"/>
  <c r="J339" s="1"/>
  <c r="L17" i="8"/>
  <c r="S534" i="6"/>
  <c r="J552" i="5"/>
  <c r="J174"/>
  <c r="U612"/>
  <c r="AK36"/>
  <c r="AK35" s="1"/>
  <c r="J539"/>
  <c r="J87"/>
  <c r="D28" i="2"/>
  <c r="W34" i="5"/>
  <c r="J62"/>
  <c r="K216"/>
  <c r="J534"/>
  <c r="K217"/>
  <c r="J217" s="1"/>
  <c r="K44"/>
  <c r="J44" s="1"/>
  <c r="J358"/>
  <c r="J471"/>
  <c r="K455"/>
  <c r="J109"/>
  <c r="K470"/>
  <c r="J470" s="1"/>
  <c r="J517"/>
  <c r="J348"/>
  <c r="K505"/>
  <c r="K336"/>
  <c r="J336" s="1"/>
  <c r="J512"/>
  <c r="AI34"/>
  <c r="Q423"/>
  <c r="K347"/>
  <c r="J347" s="1"/>
  <c r="G455"/>
  <c r="K381"/>
  <c r="J381" s="1"/>
  <c r="K43"/>
  <c r="J538"/>
  <c r="J463"/>
  <c r="J431"/>
  <c r="J362"/>
  <c r="K456"/>
  <c r="J456" s="1"/>
  <c r="K335"/>
  <c r="K309"/>
  <c r="K310"/>
  <c r="K326"/>
  <c r="K327"/>
  <c r="J327" s="1"/>
  <c r="L300"/>
  <c r="L302"/>
  <c r="L301" s="1"/>
  <c r="L299" s="1"/>
  <c r="K385"/>
  <c r="J385" s="1"/>
  <c r="K384"/>
  <c r="K401"/>
  <c r="J401" s="1"/>
  <c r="K400"/>
  <c r="P432"/>
  <c r="K432" s="1"/>
  <c r="K433"/>
  <c r="J433" s="1"/>
  <c r="K441"/>
  <c r="J441" s="1"/>
  <c r="K440"/>
  <c r="K459"/>
  <c r="L425"/>
  <c r="K511"/>
  <c r="K510"/>
  <c r="K530"/>
  <c r="L509"/>
  <c r="AG506"/>
  <c r="G216"/>
  <c r="L224"/>
  <c r="P225"/>
  <c r="K225" s="1"/>
  <c r="AR302"/>
  <c r="AR301" s="1"/>
  <c r="AR299" s="1"/>
  <c r="L36"/>
  <c r="L35" s="1"/>
  <c r="E312" i="6"/>
  <c r="E303" s="1"/>
  <c r="U34" i="5"/>
  <c r="AN302"/>
  <c r="AN301" s="1"/>
  <c r="AN299" s="1"/>
  <c r="AP302"/>
  <c r="AP301" s="1"/>
  <c r="AP299" s="1"/>
  <c r="AB255"/>
  <c r="R36"/>
  <c r="R35" s="1"/>
  <c r="R33" s="1"/>
  <c r="H579"/>
  <c r="G459"/>
  <c r="G458" s="1"/>
  <c r="Z302"/>
  <c r="Z301" s="1"/>
  <c r="AP425"/>
  <c r="AP424" s="1"/>
  <c r="AH425"/>
  <c r="AH424" s="1"/>
  <c r="X612"/>
  <c r="P529"/>
  <c r="P509" s="1"/>
  <c r="X338"/>
  <c r="X300" s="1"/>
  <c r="I425"/>
  <c r="I424" s="1"/>
  <c r="I422" s="1"/>
  <c r="T458"/>
  <c r="T423" s="1"/>
  <c r="G335"/>
  <c r="J335" s="1"/>
  <c r="Q425"/>
  <c r="Q424" s="1"/>
  <c r="D12" i="25"/>
  <c r="C12" s="1"/>
  <c r="K20" i="1" s="1"/>
  <c r="K21" i="3"/>
  <c r="D21" s="1"/>
  <c r="K21" i="2"/>
  <c r="D21" s="1"/>
  <c r="D21" i="1"/>
  <c r="AG459" i="5"/>
  <c r="AR425"/>
  <c r="AR424" s="1"/>
  <c r="G400"/>
  <c r="AK302"/>
  <c r="AK301" s="1"/>
  <c r="AK299" s="1"/>
  <c r="AR34"/>
  <c r="W36"/>
  <c r="W35" s="1"/>
  <c r="W33" s="1"/>
  <c r="F458"/>
  <c r="AI302"/>
  <c r="AI301" s="1"/>
  <c r="AI299" s="1"/>
  <c r="AN425"/>
  <c r="AN424" s="1"/>
  <c r="AN422" s="1"/>
  <c r="AM34"/>
  <c r="Y34"/>
  <c r="Y36"/>
  <c r="Y35" s="1"/>
  <c r="Y33" s="1"/>
  <c r="AB155"/>
  <c r="F505"/>
  <c r="E443" i="6"/>
  <c r="F443" s="1"/>
  <c r="V548"/>
  <c r="AD537"/>
  <c r="AD536" s="1"/>
  <c r="AD534" s="1"/>
  <c r="P219" i="5"/>
  <c r="AB458"/>
  <c r="AB423" s="1"/>
  <c r="R302"/>
  <c r="R301" s="1"/>
  <c r="R299" s="1"/>
  <c r="H300"/>
  <c r="E423"/>
  <c r="D19" s="1"/>
  <c r="AS219"/>
  <c r="F612"/>
  <c r="P255"/>
  <c r="G326"/>
  <c r="J506"/>
  <c r="G572"/>
  <c r="G211"/>
  <c r="J211" s="1"/>
  <c r="V425"/>
  <c r="V424" s="1"/>
  <c r="V422" s="1"/>
  <c r="AL300"/>
  <c r="E425"/>
  <c r="E424" s="1"/>
  <c r="E422" s="1"/>
  <c r="AJ612"/>
  <c r="AQ425"/>
  <c r="AQ424" s="1"/>
  <c r="AB355"/>
  <c r="V36"/>
  <c r="V35" s="1"/>
  <c r="V33" s="1"/>
  <c r="T219"/>
  <c r="AP34"/>
  <c r="AA425"/>
  <c r="AA424" s="1"/>
  <c r="AA422" s="1"/>
  <c r="V302"/>
  <c r="V301" s="1"/>
  <c r="V299" s="1"/>
  <c r="U302"/>
  <c r="U301" s="1"/>
  <c r="U299" s="1"/>
  <c r="AB338"/>
  <c r="AB300" s="1"/>
  <c r="H36"/>
  <c r="H35" s="1"/>
  <c r="H33" s="1"/>
  <c r="S302"/>
  <c r="S301" s="1"/>
  <c r="S299" s="1"/>
  <c r="Y302"/>
  <c r="Y301" s="1"/>
  <c r="Y299" s="1"/>
  <c r="AN34"/>
  <c r="AP224"/>
  <c r="G226"/>
  <c r="J226" s="1"/>
  <c r="Y423"/>
  <c r="M302"/>
  <c r="M301" s="1"/>
  <c r="M299" s="1"/>
  <c r="G530"/>
  <c r="E300"/>
  <c r="D18" s="1"/>
  <c r="AH36"/>
  <c r="AH35" s="1"/>
  <c r="AH33" s="1"/>
  <c r="AQ423"/>
  <c r="AO425"/>
  <c r="AO424" s="1"/>
  <c r="AO422" s="1"/>
  <c r="W425"/>
  <c r="W424" s="1"/>
  <c r="W422" s="1"/>
  <c r="AL425"/>
  <c r="AL424" s="1"/>
  <c r="AL422" s="1"/>
  <c r="G511"/>
  <c r="J511" s="1"/>
  <c r="H425"/>
  <c r="H424" s="1"/>
  <c r="N302"/>
  <c r="N301" s="1"/>
  <c r="N299" s="1"/>
  <c r="S612"/>
  <c r="AR36"/>
  <c r="AR35" s="1"/>
  <c r="AR33" s="1"/>
  <c r="O299"/>
  <c r="AD612"/>
  <c r="AA302"/>
  <c r="AA301" s="1"/>
  <c r="AA299" s="1"/>
  <c r="H302"/>
  <c r="H301" s="1"/>
  <c r="H299" s="1"/>
  <c r="M36"/>
  <c r="M35" s="1"/>
  <c r="M33" s="1"/>
  <c r="H612"/>
  <c r="AO423"/>
  <c r="AQ34"/>
  <c r="AJ36"/>
  <c r="AJ35" s="1"/>
  <c r="AJ33" s="1"/>
  <c r="AG156"/>
  <c r="AS156" s="1"/>
  <c r="AA612"/>
  <c r="W423"/>
  <c r="AH300"/>
  <c r="E127" i="6"/>
  <c r="F127" s="1"/>
  <c r="G137" i="5"/>
  <c r="J137" s="1"/>
  <c r="E192" i="6"/>
  <c r="Q36" i="5"/>
  <c r="Q35" s="1"/>
  <c r="Q33" s="1"/>
  <c r="O423"/>
  <c r="H572"/>
  <c r="AB478"/>
  <c r="I299"/>
  <c r="P458"/>
  <c r="Q34"/>
  <c r="S425"/>
  <c r="S424" s="1"/>
  <c r="S422" s="1"/>
  <c r="T355"/>
  <c r="Z425"/>
  <c r="Z424" s="1"/>
  <c r="Z422" s="1"/>
  <c r="I612"/>
  <c r="H423"/>
  <c r="Y425"/>
  <c r="Y424" s="1"/>
  <c r="Y422" s="1"/>
  <c r="Q302"/>
  <c r="Q301" s="1"/>
  <c r="Q299" s="1"/>
  <c r="P356"/>
  <c r="K356" s="1"/>
  <c r="J356" s="1"/>
  <c r="U36"/>
  <c r="U35" s="1"/>
  <c r="U33" s="1"/>
  <c r="O34"/>
  <c r="AG211"/>
  <c r="AS211" s="1"/>
  <c r="F509"/>
  <c r="U423"/>
  <c r="T338"/>
  <c r="T300" s="1"/>
  <c r="Y615"/>
  <c r="N36"/>
  <c r="N35" s="1"/>
  <c r="N33" s="1"/>
  <c r="I595"/>
  <c r="E399" i="6"/>
  <c r="F411"/>
  <c r="F399" s="1"/>
  <c r="AA36" i="5"/>
  <c r="AA35" s="1"/>
  <c r="AA33" s="1"/>
  <c r="Z36"/>
  <c r="Z35" s="1"/>
  <c r="Q615"/>
  <c r="Q614" s="1"/>
  <c r="Q612" s="1"/>
  <c r="N425"/>
  <c r="N424" s="1"/>
  <c r="U425"/>
  <c r="U424" s="1"/>
  <c r="U422" s="1"/>
  <c r="E508" i="6"/>
  <c r="E484" s="1"/>
  <c r="E483" s="1"/>
  <c r="F512"/>
  <c r="F508" s="1"/>
  <c r="F484" s="1"/>
  <c r="F483" s="1"/>
  <c r="L423" i="5"/>
  <c r="AJ425"/>
  <c r="AJ424" s="1"/>
  <c r="AJ422" s="1"/>
  <c r="W302"/>
  <c r="W301" s="1"/>
  <c r="W299" s="1"/>
  <c r="N423"/>
  <c r="S34"/>
  <c r="G616"/>
  <c r="Z34"/>
  <c r="AN423"/>
  <c r="AO302"/>
  <c r="AO301" s="1"/>
  <c r="AO299" s="1"/>
  <c r="M423"/>
  <c r="AL36"/>
  <c r="AL35" s="1"/>
  <c r="AL33" s="1"/>
  <c r="AR423"/>
  <c r="S423"/>
  <c r="G221"/>
  <c r="J221" s="1"/>
  <c r="Z299"/>
  <c r="AQ509"/>
  <c r="T509"/>
  <c r="AJ423"/>
  <c r="M425"/>
  <c r="M424" s="1"/>
  <c r="M422" s="1"/>
  <c r="N34"/>
  <c r="Z423"/>
  <c r="N509"/>
  <c r="R34"/>
  <c r="Z224"/>
  <c r="AL34"/>
  <c r="S36"/>
  <c r="S35" s="1"/>
  <c r="S33" s="1"/>
  <c r="D28" i="1"/>
  <c r="E36" i="5"/>
  <c r="E35" s="1"/>
  <c r="E33" s="1"/>
  <c r="F29" s="1"/>
  <c r="V34"/>
  <c r="AK425"/>
  <c r="AK424" s="1"/>
  <c r="AK422" s="1"/>
  <c r="AI425"/>
  <c r="AI424" s="1"/>
  <c r="AI422" s="1"/>
  <c r="O425"/>
  <c r="O424" s="1"/>
  <c r="O422" s="1"/>
  <c r="T478"/>
  <c r="T425" s="1"/>
  <c r="T424" s="1"/>
  <c r="P383"/>
  <c r="P71"/>
  <c r="E34"/>
  <c r="D17" s="1"/>
  <c r="AA34"/>
  <c r="P612"/>
  <c r="P338"/>
  <c r="H509"/>
  <c r="AO300"/>
  <c r="X458"/>
  <c r="X423" s="1"/>
  <c r="H599"/>
  <c r="O36"/>
  <c r="O35" s="1"/>
  <c r="O33" s="1"/>
  <c r="AG530"/>
  <c r="AB612"/>
  <c r="G626"/>
  <c r="AM423"/>
  <c r="AA423"/>
  <c r="AH612"/>
  <c r="T71"/>
  <c r="X478"/>
  <c r="AG612"/>
  <c r="X255"/>
  <c r="X224" s="1"/>
  <c r="AS513"/>
  <c r="AG511"/>
  <c r="V423"/>
  <c r="AL299"/>
  <c r="AP423"/>
  <c r="AP36"/>
  <c r="AP35" s="1"/>
  <c r="AH423"/>
  <c r="AQ302"/>
  <c r="AQ301" s="1"/>
  <c r="AQ299" s="1"/>
  <c r="AR422"/>
  <c r="AL423"/>
  <c r="AK33"/>
  <c r="P613"/>
  <c r="P155"/>
  <c r="AG357"/>
  <c r="AS357" s="1"/>
  <c r="AS360"/>
  <c r="G561"/>
  <c r="G560" s="1"/>
  <c r="X71"/>
  <c r="AB71"/>
  <c r="AP509"/>
  <c r="X355"/>
  <c r="X302" s="1"/>
  <c r="X301" s="1"/>
  <c r="AC534" i="6"/>
  <c r="Q509" i="5"/>
  <c r="AB224"/>
  <c r="AH34"/>
  <c r="AN36"/>
  <c r="AN35" s="1"/>
  <c r="AN33" s="1"/>
  <c r="P478"/>
  <c r="I423"/>
  <c r="AG135"/>
  <c r="AS135" s="1"/>
  <c r="G135"/>
  <c r="J135" s="1"/>
  <c r="J48" i="11"/>
  <c r="F75" i="5"/>
  <c r="AB383"/>
  <c r="AJ34"/>
  <c r="K612"/>
  <c r="AH422"/>
  <c r="AS455"/>
  <c r="AI612"/>
  <c r="E538" i="6"/>
  <c r="AC612" i="5"/>
  <c r="T383"/>
  <c r="G654"/>
  <c r="G652" s="1"/>
  <c r="J652"/>
  <c r="AG142"/>
  <c r="AS142" s="1"/>
  <c r="G142"/>
  <c r="J142" s="1"/>
  <c r="AI423"/>
  <c r="AI36"/>
  <c r="AI35" s="1"/>
  <c r="AI33" s="1"/>
  <c r="AK423"/>
  <c r="AS43"/>
  <c r="X509"/>
  <c r="T155"/>
  <c r="F131"/>
  <c r="J272" i="11"/>
  <c r="X383" i="5"/>
  <c r="AG480"/>
  <c r="AS481"/>
  <c r="E374" i="6"/>
  <c r="F432" i="5"/>
  <c r="F81"/>
  <c r="G81" s="1"/>
  <c r="J81" s="1"/>
  <c r="J77" i="11"/>
  <c r="AS433" i="5"/>
  <c r="AG432"/>
  <c r="V538" i="6"/>
  <c r="J57" i="11"/>
  <c r="F77" i="5"/>
  <c r="G77" s="1"/>
  <c r="J77" s="1"/>
  <c r="F256"/>
  <c r="G261"/>
  <c r="J261" s="1"/>
  <c r="AQ35"/>
  <c r="AQ33" s="1"/>
  <c r="R423"/>
  <c r="R425"/>
  <c r="R424" s="1"/>
  <c r="R422" s="1"/>
  <c r="G73"/>
  <c r="J73" s="1"/>
  <c r="L34"/>
  <c r="J661"/>
  <c r="G661" s="1"/>
  <c r="F37"/>
  <c r="G38"/>
  <c r="J38" s="1"/>
  <c r="AS441"/>
  <c r="AG440"/>
  <c r="AS440" s="1"/>
  <c r="W582" i="6"/>
  <c r="V582" s="1"/>
  <c r="F582"/>
  <c r="E582" s="1"/>
  <c r="AM224" i="5"/>
  <c r="F84"/>
  <c r="G84" s="1"/>
  <c r="J84" s="1"/>
  <c r="J94" i="11"/>
  <c r="E462" i="6"/>
  <c r="F463"/>
  <c r="F462" s="1"/>
  <c r="AS284" i="5"/>
  <c r="F282"/>
  <c r="G284"/>
  <c r="J284" s="1"/>
  <c r="AS263"/>
  <c r="G263"/>
  <c r="J263" s="1"/>
  <c r="G190"/>
  <c r="J190" s="1"/>
  <c r="G158"/>
  <c r="J158" s="1"/>
  <c r="F157"/>
  <c r="AK534" i="6"/>
  <c r="AH537"/>
  <c r="F555"/>
  <c r="E556"/>
  <c r="E555" s="1"/>
  <c r="AB509" i="5"/>
  <c r="W584" i="6"/>
  <c r="V584" s="1"/>
  <c r="F584"/>
  <c r="E584" s="1"/>
  <c r="K580"/>
  <c r="F581"/>
  <c r="I570" i="5"/>
  <c r="H570"/>
  <c r="O534" i="6"/>
  <c r="X155" i="5"/>
  <c r="G43"/>
  <c r="F269" i="6"/>
  <c r="Z650" i="5"/>
  <c r="Z649" s="1"/>
  <c r="Z614" s="1"/>
  <c r="Z612" s="1"/>
  <c r="Y651"/>
  <c r="G181"/>
  <c r="J181" s="1"/>
  <c r="J117" i="11"/>
  <c r="J119"/>
  <c r="J116"/>
  <c r="J225"/>
  <c r="F128" i="5"/>
  <c r="F601"/>
  <c r="E525" i="6"/>
  <c r="G602" i="5"/>
  <c r="E449" i="6"/>
  <c r="AJ302" i="5"/>
  <c r="AJ301" s="1"/>
  <c r="AJ299" s="1"/>
  <c r="E368" i="6"/>
  <c r="G427" i="5"/>
  <c r="J427" s="1"/>
  <c r="AG427"/>
  <c r="F426"/>
  <c r="AG383"/>
  <c r="AS383" s="1"/>
  <c r="AS384"/>
  <c r="J107" i="11"/>
  <c r="F94" i="5"/>
  <c r="G363"/>
  <c r="J363" s="1"/>
  <c r="F357"/>
  <c r="E322" i="6" s="1"/>
  <c r="AH299" i="5"/>
  <c r="J641"/>
  <c r="AG338"/>
  <c r="AS338" s="1"/>
  <c r="AS347"/>
  <c r="G180"/>
  <c r="J180" s="1"/>
  <c r="AG141"/>
  <c r="AS141" s="1"/>
  <c r="G141"/>
  <c r="J141" s="1"/>
  <c r="M34"/>
  <c r="V556" i="6"/>
  <c r="V555" s="1"/>
  <c r="W555"/>
  <c r="G432" i="5"/>
  <c r="J432" s="1"/>
  <c r="AS232"/>
  <c r="AG226"/>
  <c r="G178"/>
  <c r="J178" s="1"/>
  <c r="H585"/>
  <c r="I585"/>
  <c r="G634"/>
  <c r="G633" s="1"/>
  <c r="J633"/>
  <c r="AS304"/>
  <c r="F311"/>
  <c r="J229" i="11"/>
  <c r="J224" s="1"/>
  <c r="F129" i="5"/>
  <c r="J53" i="11"/>
  <c r="F76" i="5"/>
  <c r="G76" s="1"/>
  <c r="K574" i="6"/>
  <c r="F576"/>
  <c r="AM425" i="5"/>
  <c r="AM424" s="1"/>
  <c r="AM422" s="1"/>
  <c r="F138"/>
  <c r="AJ300"/>
  <c r="AF612"/>
  <c r="G384"/>
  <c r="L534" i="6"/>
  <c r="F343"/>
  <c r="F382"/>
  <c r="F381" s="1"/>
  <c r="E381"/>
  <c r="AS265" i="5"/>
  <c r="G265"/>
  <c r="J265" s="1"/>
  <c r="AS172"/>
  <c r="G440"/>
  <c r="J440" s="1"/>
  <c r="X219"/>
  <c r="F169"/>
  <c r="E140" i="6" s="1"/>
  <c r="F140" s="1"/>
  <c r="T255" i="5"/>
  <c r="T224" s="1"/>
  <c r="H34"/>
  <c r="G338"/>
  <c r="AO36"/>
  <c r="AO35" s="1"/>
  <c r="AO33" s="1"/>
  <c r="E273" i="6"/>
  <c r="F273" s="1"/>
  <c r="G308" i="5"/>
  <c r="J308" s="1"/>
  <c r="AG308"/>
  <c r="AS308" s="1"/>
  <c r="F303"/>
  <c r="AS538" l="1"/>
  <c r="AM33"/>
  <c r="J76"/>
  <c r="I76"/>
  <c r="I72" s="1"/>
  <c r="I71" s="1"/>
  <c r="F344" i="6"/>
  <c r="F322"/>
  <c r="K338" i="5"/>
  <c r="K219"/>
  <c r="K255"/>
  <c r="J216"/>
  <c r="K155"/>
  <c r="K71"/>
  <c r="J43"/>
  <c r="L33"/>
  <c r="F312" i="6"/>
  <c r="F303" s="1"/>
  <c r="J530" i="5"/>
  <c r="J338"/>
  <c r="J455"/>
  <c r="K478"/>
  <c r="K458"/>
  <c r="J458" s="1"/>
  <c r="J384"/>
  <c r="J326"/>
  <c r="K383"/>
  <c r="J400"/>
  <c r="AP422"/>
  <c r="J459"/>
  <c r="L424"/>
  <c r="L422" s="1"/>
  <c r="K529"/>
  <c r="K509"/>
  <c r="G219"/>
  <c r="J219" s="1"/>
  <c r="P224"/>
  <c r="K224" s="1"/>
  <c r="AG505"/>
  <c r="AS505" s="1"/>
  <c r="AS506"/>
  <c r="Q422"/>
  <c r="P423"/>
  <c r="K20" i="2"/>
  <c r="K20" i="3"/>
  <c r="K19" i="1"/>
  <c r="D20"/>
  <c r="AS459" i="5"/>
  <c r="AG458"/>
  <c r="AS458" s="1"/>
  <c r="AB425"/>
  <c r="AB424" s="1"/>
  <c r="AB422" s="1"/>
  <c r="AQ422"/>
  <c r="K300"/>
  <c r="F155"/>
  <c r="P34"/>
  <c r="F418"/>
  <c r="G505"/>
  <c r="J505" s="1"/>
  <c r="AB36"/>
  <c r="AB35" s="1"/>
  <c r="AB33" s="1"/>
  <c r="E268" i="6"/>
  <c r="G510" i="5"/>
  <c r="J510" s="1"/>
  <c r="D16"/>
  <c r="G529"/>
  <c r="T302"/>
  <c r="T301" s="1"/>
  <c r="T299" s="1"/>
  <c r="AP33"/>
  <c r="H422"/>
  <c r="AB302"/>
  <c r="AB301" s="1"/>
  <c r="AB299" s="1"/>
  <c r="P300"/>
  <c r="N422"/>
  <c r="T36"/>
  <c r="T35" s="1"/>
  <c r="T33" s="1"/>
  <c r="P425"/>
  <c r="P424" s="1"/>
  <c r="P422" s="1"/>
  <c r="P355"/>
  <c r="H561"/>
  <c r="H560" s="1"/>
  <c r="X425"/>
  <c r="X424" s="1"/>
  <c r="X422" s="1"/>
  <c r="P36"/>
  <c r="P35" s="1"/>
  <c r="P33" s="1"/>
  <c r="Z33"/>
  <c r="I561"/>
  <c r="I560" s="1"/>
  <c r="E524" i="6"/>
  <c r="E521" s="1"/>
  <c r="E481" s="1"/>
  <c r="F525"/>
  <c r="F524" s="1"/>
  <c r="F482" s="1"/>
  <c r="E12" s="1"/>
  <c r="X299" i="5"/>
  <c r="X34"/>
  <c r="T422"/>
  <c r="X36"/>
  <c r="X35" s="1"/>
  <c r="X33" s="1"/>
  <c r="AG529"/>
  <c r="AS529" s="1"/>
  <c r="AS530"/>
  <c r="AG510"/>
  <c r="AS511"/>
  <c r="AG169"/>
  <c r="AS169" s="1"/>
  <c r="AB34"/>
  <c r="G303"/>
  <c r="J303" s="1"/>
  <c r="AG75"/>
  <c r="G75"/>
  <c r="J75" s="1"/>
  <c r="AG131"/>
  <c r="AS131" s="1"/>
  <c r="G131"/>
  <c r="J131" s="1"/>
  <c r="AG129"/>
  <c r="G129"/>
  <c r="J129" s="1"/>
  <c r="G94"/>
  <c r="J94" s="1"/>
  <c r="F368" i="6"/>
  <c r="F367" s="1"/>
  <c r="E367"/>
  <c r="Q573"/>
  <c r="G282" i="5"/>
  <c r="J282" s="1"/>
  <c r="AG225"/>
  <c r="AS226"/>
  <c r="G641"/>
  <c r="F598"/>
  <c r="F558" s="1"/>
  <c r="F559"/>
  <c r="E581" i="6"/>
  <c r="E580" s="1"/>
  <c r="F580"/>
  <c r="E55"/>
  <c r="F55" s="1"/>
  <c r="G67" i="5"/>
  <c r="G37"/>
  <c r="J37" s="1"/>
  <c r="G256"/>
  <c r="J256" s="1"/>
  <c r="J662"/>
  <c r="G662" s="1"/>
  <c r="G383"/>
  <c r="AG303"/>
  <c r="AG426"/>
  <c r="AS427"/>
  <c r="H30" i="1"/>
  <c r="Y650" i="5"/>
  <c r="Y649" s="1"/>
  <c r="Y614" s="1"/>
  <c r="Y612" s="1"/>
  <c r="Y613"/>
  <c r="D12" s="1"/>
  <c r="G651"/>
  <c r="G650" s="1"/>
  <c r="G649" s="1"/>
  <c r="E180" i="6"/>
  <c r="F180"/>
  <c r="G207" i="5"/>
  <c r="J207" s="1"/>
  <c r="E128" i="6"/>
  <c r="AG282" i="5"/>
  <c r="AS282" s="1"/>
  <c r="F255"/>
  <c r="F224" s="1"/>
  <c r="G487"/>
  <c r="J487" s="1"/>
  <c r="F480"/>
  <c r="F374" i="6"/>
  <c r="F373" s="1"/>
  <c r="E373"/>
  <c r="F442"/>
  <c r="E442"/>
  <c r="F127" i="5"/>
  <c r="G128"/>
  <c r="J128" s="1"/>
  <c r="F563" i="6"/>
  <c r="AS480" i="5"/>
  <c r="G138"/>
  <c r="J138" s="1"/>
  <c r="AG138"/>
  <c r="AS138" s="1"/>
  <c r="AB574" i="6"/>
  <c r="W576"/>
  <c r="J329" i="11"/>
  <c r="J330"/>
  <c r="AG311" i="5"/>
  <c r="F310"/>
  <c r="G311"/>
  <c r="J311" s="1"/>
  <c r="E342" i="6"/>
  <c r="F26" i="2"/>
  <c r="G225" i="5"/>
  <c r="J225" s="1"/>
  <c r="E576" i="6"/>
  <c r="E574" s="1"/>
  <c r="F574"/>
  <c r="G169" i="5"/>
  <c r="J169" s="1"/>
  <c r="G357"/>
  <c r="J357" s="1"/>
  <c r="G426"/>
  <c r="J426" s="1"/>
  <c r="F449" i="6"/>
  <c r="F448" s="1"/>
  <c r="F447" s="1"/>
  <c r="E448"/>
  <c r="E447" s="1"/>
  <c r="G601" i="5"/>
  <c r="F268" i="6"/>
  <c r="AB580"/>
  <c r="W581"/>
  <c r="G157" i="5"/>
  <c r="J157" s="1"/>
  <c r="J30" i="11"/>
  <c r="E25" i="6"/>
  <c r="F26"/>
  <c r="F25" s="1"/>
  <c r="AS261" i="5"/>
  <c r="AG256"/>
  <c r="AS432"/>
  <c r="T34"/>
  <c r="J67" l="1"/>
  <c r="I67"/>
  <c r="P302"/>
  <c r="K355"/>
  <c r="J383"/>
  <c r="K425"/>
  <c r="K424" s="1"/>
  <c r="K422" s="1"/>
  <c r="J529"/>
  <c r="K36"/>
  <c r="K423"/>
  <c r="K18" i="1"/>
  <c r="D18" s="1"/>
  <c r="D19"/>
  <c r="K19" i="3"/>
  <c r="D20"/>
  <c r="D20" i="2"/>
  <c r="K19"/>
  <c r="G509" i="5"/>
  <c r="J509" s="1"/>
  <c r="K34"/>
  <c r="AG155"/>
  <c r="AS155" s="1"/>
  <c r="F521" i="6"/>
  <c r="F481" s="1"/>
  <c r="E482"/>
  <c r="D12" s="1"/>
  <c r="F564"/>
  <c r="E564" s="1"/>
  <c r="AS510" i="5"/>
  <c r="AG509"/>
  <c r="AS509" s="1"/>
  <c r="AG72"/>
  <c r="AS72" s="1"/>
  <c r="AS75"/>
  <c r="F26" i="1"/>
  <c r="D26" s="1"/>
  <c r="J20" i="11"/>
  <c r="J11" s="1"/>
  <c r="J102" s="1"/>
  <c r="F74" i="5"/>
  <c r="I601"/>
  <c r="H601"/>
  <c r="AG310"/>
  <c r="AS311"/>
  <c r="W574" i="6"/>
  <c r="V576"/>
  <c r="V574" s="1"/>
  <c r="W563"/>
  <c r="F128"/>
  <c r="F126" s="1"/>
  <c r="E126"/>
  <c r="E247"/>
  <c r="G255" i="5"/>
  <c r="J255" s="1"/>
  <c r="F95"/>
  <c r="J111" i="11"/>
  <c r="J106" s="1"/>
  <c r="J659" i="5"/>
  <c r="O658"/>
  <c r="W580" i="6"/>
  <c r="V581"/>
  <c r="V580" s="1"/>
  <c r="F68" i="5"/>
  <c r="F26" i="3"/>
  <c r="F342" i="6"/>
  <c r="G127" i="5"/>
  <c r="J127" s="1"/>
  <c r="G480"/>
  <c r="J480" s="1"/>
  <c r="AS426"/>
  <c r="Q572" i="6"/>
  <c r="H30" i="2"/>
  <c r="E573" i="6"/>
  <c r="E572" s="1"/>
  <c r="E571" s="1"/>
  <c r="AH573"/>
  <c r="AS129" i="5"/>
  <c r="AG127"/>
  <c r="E54" i="6"/>
  <c r="F54" s="1"/>
  <c r="G66" i="5"/>
  <c r="E421" i="6"/>
  <c r="AS303" i="5"/>
  <c r="D30" i="1"/>
  <c r="G310" i="5"/>
  <c r="J310" s="1"/>
  <c r="E438" i="6"/>
  <c r="F438" s="1"/>
  <c r="AG503" i="5"/>
  <c r="G503"/>
  <c r="J503" s="1"/>
  <c r="F501"/>
  <c r="F423" s="1"/>
  <c r="E563" i="6"/>
  <c r="E98"/>
  <c r="F98" s="1"/>
  <c r="AG378" i="5"/>
  <c r="F377"/>
  <c r="G378"/>
  <c r="J378" s="1"/>
  <c r="AG255"/>
  <c r="AS255" s="1"/>
  <c r="AS256"/>
  <c r="G155"/>
  <c r="J155" s="1"/>
  <c r="G598"/>
  <c r="G558" s="1"/>
  <c r="G559"/>
  <c r="D13" s="1"/>
  <c r="D26" i="2"/>
  <c r="E275" i="6"/>
  <c r="F309" i="5"/>
  <c r="W564" i="6"/>
  <c r="V564" s="1"/>
  <c r="K578"/>
  <c r="F579"/>
  <c r="H29" i="1"/>
  <c r="H17" s="1"/>
  <c r="H14" s="1"/>
  <c r="H9" s="1"/>
  <c r="AS225" i="5"/>
  <c r="J66" l="1"/>
  <c r="I66"/>
  <c r="P301"/>
  <c r="P299" s="1"/>
  <c r="K302"/>
  <c r="K18" i="3"/>
  <c r="D18" s="1"/>
  <c r="D19"/>
  <c r="K18" i="2"/>
  <c r="D18" s="1"/>
  <c r="D19"/>
  <c r="K35" i="5"/>
  <c r="K33" s="1"/>
  <c r="K29" i="1"/>
  <c r="G224" i="5"/>
  <c r="J224" s="1"/>
  <c r="AG224"/>
  <c r="AS224" s="1"/>
  <c r="E579" i="6"/>
  <c r="E578" s="1"/>
  <c r="E577" s="1"/>
  <c r="F578"/>
  <c r="G377" i="5"/>
  <c r="J377" s="1"/>
  <c r="G309"/>
  <c r="J309" s="1"/>
  <c r="J643"/>
  <c r="G643" s="1"/>
  <c r="Q571" i="6"/>
  <c r="Q536" s="1"/>
  <c r="Q534" s="1"/>
  <c r="Q535"/>
  <c r="D11" s="1"/>
  <c r="H29" i="2" s="1"/>
  <c r="H17" s="1"/>
  <c r="H14" s="1"/>
  <c r="H9" s="1"/>
  <c r="E53" i="6"/>
  <c r="G65" i="5"/>
  <c r="F64"/>
  <c r="D26" i="3"/>
  <c r="G95" i="5"/>
  <c r="J95" s="1"/>
  <c r="F93"/>
  <c r="I598"/>
  <c r="I558" s="1"/>
  <c r="I559"/>
  <c r="D15" s="1"/>
  <c r="E338" i="6"/>
  <c r="F355" i="5"/>
  <c r="F302" s="1"/>
  <c r="F301" s="1"/>
  <c r="F299" s="1"/>
  <c r="F421" i="6"/>
  <c r="E419"/>
  <c r="E366" s="1"/>
  <c r="E365" s="1"/>
  <c r="E363" s="1"/>
  <c r="H30" i="3"/>
  <c r="AH572" i="6"/>
  <c r="V573"/>
  <c r="V572" s="1"/>
  <c r="V571" s="1"/>
  <c r="F247"/>
  <c r="F220" s="1"/>
  <c r="F197" s="1"/>
  <c r="E220"/>
  <c r="E197" s="1"/>
  <c r="W579"/>
  <c r="AB578"/>
  <c r="F300" i="5"/>
  <c r="AS378"/>
  <c r="AG377"/>
  <c r="AS503"/>
  <c r="AG501"/>
  <c r="F478"/>
  <c r="F425" s="1"/>
  <c r="F424" s="1"/>
  <c r="F422" s="1"/>
  <c r="V563" i="6"/>
  <c r="AG309" i="5"/>
  <c r="AS310"/>
  <c r="J642"/>
  <c r="K577" i="6"/>
  <c r="K535"/>
  <c r="G501" i="5"/>
  <c r="J501" s="1"/>
  <c r="AS127"/>
  <c r="AG71"/>
  <c r="E56" i="6"/>
  <c r="F56" s="1"/>
  <c r="G68" i="5"/>
  <c r="J68" s="1"/>
  <c r="G659"/>
  <c r="G658" s="1"/>
  <c r="J658"/>
  <c r="F565" i="6"/>
  <c r="R639" i="5"/>
  <c r="R615" s="1"/>
  <c r="R614" s="1"/>
  <c r="R612" s="1"/>
  <c r="R613"/>
  <c r="K561" i="6"/>
  <c r="K537" s="1"/>
  <c r="K536" s="1"/>
  <c r="G74" i="5"/>
  <c r="J74" s="1"/>
  <c r="F72"/>
  <c r="E274" i="6"/>
  <c r="E265" s="1"/>
  <c r="D8" s="1"/>
  <c r="F275"/>
  <c r="F274" s="1"/>
  <c r="E364"/>
  <c r="D9" s="1"/>
  <c r="D30" i="2"/>
  <c r="O656" i="5"/>
  <c r="O655" s="1"/>
  <c r="J657"/>
  <c r="J215" i="11"/>
  <c r="J216"/>
  <c r="H598" i="5"/>
  <c r="H558" s="1"/>
  <c r="H559"/>
  <c r="D14" s="1"/>
  <c r="J65" l="1"/>
  <c r="I65"/>
  <c r="I64" s="1"/>
  <c r="K301"/>
  <c r="K299" s="1"/>
  <c r="K29" i="3"/>
  <c r="K17" s="1"/>
  <c r="K29" i="2"/>
  <c r="K17" s="1"/>
  <c r="K17" i="1"/>
  <c r="K11" s="1"/>
  <c r="K11" i="2" s="1"/>
  <c r="K9" s="1"/>
  <c r="F71" i="5"/>
  <c r="F34" s="1"/>
  <c r="G478"/>
  <c r="J478" s="1"/>
  <c r="G657"/>
  <c r="G656" s="1"/>
  <c r="G655" s="1"/>
  <c r="J656"/>
  <c r="J655" s="1"/>
  <c r="E60" i="6"/>
  <c r="F60" s="1"/>
  <c r="AB561"/>
  <c r="AB537" s="1"/>
  <c r="AB536" s="1"/>
  <c r="AH571"/>
  <c r="AH536" s="1"/>
  <c r="AH534" s="1"/>
  <c r="AH535"/>
  <c r="E11" s="1"/>
  <c r="H29" i="3" s="1"/>
  <c r="H17" s="1"/>
  <c r="H14" s="1"/>
  <c r="H9" s="1"/>
  <c r="E80" i="6"/>
  <c r="F80" s="1"/>
  <c r="G355" i="5"/>
  <c r="J355" s="1"/>
  <c r="AS309"/>
  <c r="AG300"/>
  <c r="AS300" s="1"/>
  <c r="F338" i="6"/>
  <c r="F320" s="1"/>
  <c r="F267" s="1"/>
  <c r="F266" s="1"/>
  <c r="F264" s="1"/>
  <c r="E320"/>
  <c r="E267" s="1"/>
  <c r="E266" s="1"/>
  <c r="E264" s="1"/>
  <c r="G93" i="5"/>
  <c r="J93" s="1"/>
  <c r="G64"/>
  <c r="J64" s="1"/>
  <c r="J423"/>
  <c r="K534" i="6"/>
  <c r="AS71" i="5"/>
  <c r="AG36"/>
  <c r="AG34"/>
  <c r="AS34" s="1"/>
  <c r="O639"/>
  <c r="O615" s="1"/>
  <c r="O614" s="1"/>
  <c r="O612" s="1"/>
  <c r="AS501"/>
  <c r="AG423"/>
  <c r="AS423" s="1"/>
  <c r="AG478"/>
  <c r="AS377"/>
  <c r="AG355"/>
  <c r="AS355" s="1"/>
  <c r="AB577" i="6"/>
  <c r="AB535"/>
  <c r="F53"/>
  <c r="F52" s="1"/>
  <c r="E52"/>
  <c r="F577"/>
  <c r="F535"/>
  <c r="D10" s="1"/>
  <c r="G29" i="2" s="1"/>
  <c r="G17" s="1"/>
  <c r="G14" s="1"/>
  <c r="G72" i="5"/>
  <c r="J72" s="1"/>
  <c r="O613"/>
  <c r="D30" i="3"/>
  <c r="E565" i="6"/>
  <c r="F561"/>
  <c r="F537" s="1"/>
  <c r="F536" s="1"/>
  <c r="W565"/>
  <c r="N561"/>
  <c r="N537" s="1"/>
  <c r="N536" s="1"/>
  <c r="N534" s="1"/>
  <c r="N535"/>
  <c r="G642" i="5"/>
  <c r="J639"/>
  <c r="J615" s="1"/>
  <c r="J614" s="1"/>
  <c r="W578" i="6"/>
  <c r="V579"/>
  <c r="V578" s="1"/>
  <c r="V577" s="1"/>
  <c r="F419"/>
  <c r="F366" s="1"/>
  <c r="F365" s="1"/>
  <c r="F363" s="1"/>
  <c r="F364"/>
  <c r="E9" s="1"/>
  <c r="G423" i="5"/>
  <c r="D10" s="1"/>
  <c r="J300"/>
  <c r="G300"/>
  <c r="D9" s="1"/>
  <c r="I34" l="1"/>
  <c r="I36"/>
  <c r="I35" s="1"/>
  <c r="I33" s="1"/>
  <c r="K9" i="1"/>
  <c r="K11" i="3"/>
  <c r="K9" s="1"/>
  <c r="AB534" i="6"/>
  <c r="F534"/>
  <c r="F29" i="2"/>
  <c r="F17" s="1"/>
  <c r="F11" s="1"/>
  <c r="F9" s="1"/>
  <c r="G302" i="5"/>
  <c r="J302" s="1"/>
  <c r="G425"/>
  <c r="J425" s="1"/>
  <c r="J612"/>
  <c r="E59" i="6"/>
  <c r="E24" s="1"/>
  <c r="E23" s="1"/>
  <c r="E21" s="1"/>
  <c r="J613" i="5"/>
  <c r="D11" s="1"/>
  <c r="G29" i="1" s="1"/>
  <c r="G17" s="1"/>
  <c r="G14" s="1"/>
  <c r="D14" s="1"/>
  <c r="V565" i="6"/>
  <c r="V561" s="1"/>
  <c r="V537" s="1"/>
  <c r="V536" s="1"/>
  <c r="V534" s="1"/>
  <c r="W561"/>
  <c r="W537" s="1"/>
  <c r="W536" s="1"/>
  <c r="W577"/>
  <c r="W535"/>
  <c r="E10" s="1"/>
  <c r="G29" i="3" s="1"/>
  <c r="G17" s="1"/>
  <c r="G14" s="1"/>
  <c r="E535" i="6"/>
  <c r="E561"/>
  <c r="E537" s="1"/>
  <c r="E536" s="1"/>
  <c r="E534" s="1"/>
  <c r="G9" i="2"/>
  <c r="D14"/>
  <c r="AS478" i="5"/>
  <c r="AG425"/>
  <c r="F36"/>
  <c r="F35" s="1"/>
  <c r="F33" s="1"/>
  <c r="F59" i="6"/>
  <c r="F24" s="1"/>
  <c r="F23" s="1"/>
  <c r="F21" s="1"/>
  <c r="F29" i="1"/>
  <c r="F17" s="1"/>
  <c r="F11" s="1"/>
  <c r="F9" s="1"/>
  <c r="AS36" i="5"/>
  <c r="AG35"/>
  <c r="F265" i="6"/>
  <c r="E8" s="1"/>
  <c r="AG302" i="5"/>
  <c r="G613"/>
  <c r="G639"/>
  <c r="G615" s="1"/>
  <c r="G614" s="1"/>
  <c r="G612" s="1"/>
  <c r="AE561" i="6"/>
  <c r="AE537" s="1"/>
  <c r="AE536" s="1"/>
  <c r="AE534" s="1"/>
  <c r="AE535"/>
  <c r="G71" i="5"/>
  <c r="J71" s="1"/>
  <c r="J424" l="1"/>
  <c r="J422" s="1"/>
  <c r="G301"/>
  <c r="G299" s="1"/>
  <c r="J301"/>
  <c r="J299" s="1"/>
  <c r="G424"/>
  <c r="G422" s="1"/>
  <c r="G9" i="1"/>
  <c r="E22" i="6"/>
  <c r="D7" s="1"/>
  <c r="D6" s="1"/>
  <c r="F29" i="3"/>
  <c r="F17" s="1"/>
  <c r="F11" s="1"/>
  <c r="F9" s="1"/>
  <c r="F22" i="6"/>
  <c r="E7" s="1"/>
  <c r="E6" s="1"/>
  <c r="V535"/>
  <c r="W534"/>
  <c r="J34" i="5"/>
  <c r="AS425"/>
  <c r="AG424"/>
  <c r="AG301"/>
  <c r="AS302"/>
  <c r="G36"/>
  <c r="J36" s="1"/>
  <c r="D14" i="3"/>
  <c r="G9"/>
  <c r="G34" i="5"/>
  <c r="AS35"/>
  <c r="AG33"/>
  <c r="AS33" s="1"/>
  <c r="D8" l="1"/>
  <c r="D7" s="1"/>
  <c r="E29" i="2"/>
  <c r="D29" s="1"/>
  <c r="D13" i="6"/>
  <c r="F13" s="1"/>
  <c r="E29" i="3"/>
  <c r="D29" s="1"/>
  <c r="E13" i="6"/>
  <c r="G13" s="1"/>
  <c r="AS301" i="5"/>
  <c r="AG299"/>
  <c r="AS299" s="1"/>
  <c r="AS424"/>
  <c r="AG422"/>
  <c r="J35"/>
  <c r="J33" s="1"/>
  <c r="G35"/>
  <c r="G33" s="1"/>
  <c r="D25" l="1"/>
  <c r="E25" s="1"/>
  <c r="E29" i="1"/>
  <c r="D29" s="1"/>
  <c r="AS422" i="5"/>
  <c r="E17" i="2"/>
  <c r="E11" s="1"/>
  <c r="E9" s="1"/>
  <c r="M9" s="1"/>
  <c r="N9" s="1"/>
  <c r="E17" i="3"/>
  <c r="E11" s="1"/>
  <c r="D11" s="1"/>
  <c r="D9" s="1"/>
  <c r="O11" i="4"/>
  <c r="H13" s="1"/>
  <c r="D17" i="2"/>
  <c r="D4" s="1"/>
  <c r="P11" i="4"/>
  <c r="I13" s="1"/>
  <c r="D17" i="3"/>
  <c r="D4" s="1"/>
  <c r="E17" i="1" l="1"/>
  <c r="E11" s="1"/>
  <c r="E9" s="1"/>
  <c r="M9" s="1"/>
  <c r="N9" s="1"/>
  <c r="D11" i="2"/>
  <c r="D9" s="1"/>
  <c r="E9" i="3"/>
  <c r="M9" s="1"/>
  <c r="N9" s="1"/>
  <c r="E13" i="4"/>
  <c r="E11" s="1"/>
  <c r="H11"/>
  <c r="N11"/>
  <c r="G13" s="1"/>
  <c r="D17" i="1"/>
  <c r="D4" s="1"/>
  <c r="I11" i="4"/>
  <c r="F13"/>
  <c r="F11" s="1"/>
  <c r="D11" i="1" l="1"/>
  <c r="D9" s="1"/>
  <c r="D13" i="4"/>
  <c r="D11" s="1"/>
  <c r="G11"/>
</calcChain>
</file>

<file path=xl/comments1.xml><?xml version="1.0" encoding="utf-8"?>
<comments xmlns="http://schemas.openxmlformats.org/spreadsheetml/2006/main">
  <authors>
    <author>Засядько Наталья Викторовна</author>
  </authors>
  <commentList>
    <comment ref="K7" authorId="0">
      <text>
        <r>
          <rPr>
            <b/>
            <sz val="9"/>
            <color indexed="81"/>
            <rFont val="Tahoma"/>
            <family val="2"/>
            <charset val="204"/>
          </rPr>
          <t>Засядько Наталья Викторовна:</t>
        </r>
        <r>
          <rPr>
            <sz val="9"/>
            <color indexed="81"/>
            <rFont val="Tahoma"/>
            <family val="2"/>
            <charset val="204"/>
          </rPr>
          <t xml:space="preserve">
доп. ЭК 810+820+860</t>
        </r>
      </text>
    </comment>
    <comment ref="L7" authorId="0">
      <text>
        <r>
          <rPr>
            <b/>
            <sz val="9"/>
            <color indexed="81"/>
            <rFont val="Tahoma"/>
            <family val="2"/>
            <charset val="204"/>
          </rPr>
          <t>Засядько Наталья Викторовна:</t>
        </r>
        <r>
          <rPr>
            <sz val="9"/>
            <color indexed="81"/>
            <rFont val="Tahoma"/>
            <family val="2"/>
            <charset val="204"/>
          </rPr>
          <t xml:space="preserve">
доп. ЭК 820</t>
        </r>
      </text>
    </comment>
    <comment ref="K11" authorId="0">
      <text>
        <r>
          <rPr>
            <b/>
            <sz val="9"/>
            <color indexed="81"/>
            <rFont val="Tahoma"/>
            <family val="2"/>
            <charset val="204"/>
          </rPr>
          <t>Засядько Наталья Викторовна:</t>
        </r>
        <r>
          <rPr>
            <sz val="9"/>
            <color indexed="81"/>
            <rFont val="Tahoma"/>
            <family val="2"/>
            <charset val="204"/>
          </rPr>
          <t xml:space="preserve">
доп. ЭК 810</t>
        </r>
      </text>
    </comment>
    <comment ref="K12" authorId="0">
      <text>
        <r>
          <rPr>
            <b/>
            <sz val="9"/>
            <color indexed="81"/>
            <rFont val="Tahoma"/>
            <family val="2"/>
            <charset val="204"/>
          </rPr>
          <t>Засядько Наталья Викторовна:</t>
        </r>
        <r>
          <rPr>
            <sz val="9"/>
            <color indexed="81"/>
            <rFont val="Tahoma"/>
            <family val="2"/>
            <charset val="204"/>
          </rPr>
          <t xml:space="preserve">
доп. ЭК 860</t>
        </r>
      </text>
    </comment>
    <comment ref="K15" authorId="0">
      <text>
        <r>
          <rPr>
            <b/>
            <sz val="9"/>
            <color indexed="81"/>
            <rFont val="Tahoma"/>
            <family val="2"/>
            <charset val="204"/>
          </rPr>
          <t>Засядько Наталья Викторовна:</t>
        </r>
        <r>
          <rPr>
            <sz val="9"/>
            <color indexed="81"/>
            <rFont val="Tahoma"/>
            <family val="2"/>
            <charset val="204"/>
          </rPr>
          <t xml:space="preserve">
доп. ЭК 820,
доп. ЭК 810 (невыясненные платежи, оплата недостачи по результатам ревизии)</t>
        </r>
      </text>
    </comment>
    <comment ref="L15" authorId="0">
      <text>
        <r>
          <rPr>
            <b/>
            <sz val="9"/>
            <color indexed="81"/>
            <rFont val="Tahoma"/>
            <family val="2"/>
            <charset val="204"/>
          </rPr>
          <t>Засядько Наталья Викторовна:</t>
        </r>
        <r>
          <rPr>
            <sz val="9"/>
            <color indexed="81"/>
            <rFont val="Tahoma"/>
            <family val="2"/>
            <charset val="204"/>
          </rPr>
          <t xml:space="preserve">
доп. ЭК 820 (гранты)</t>
        </r>
      </text>
    </comment>
    <comment ref="K20"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991)</t>
        </r>
      </text>
    </comment>
    <comment ref="K21"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992)</t>
        </r>
      </text>
    </comment>
    <comment ref="K22"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911,912,913,917,918,919,921,923,924,952)</t>
        </r>
      </text>
    </comment>
    <comment ref="K29" authorId="0">
      <text>
        <r>
          <rPr>
            <b/>
            <sz val="9"/>
            <color indexed="81"/>
            <rFont val="Tahoma"/>
            <family val="2"/>
            <charset val="204"/>
          </rPr>
          <t>Засядько Наталья Викторовна:</t>
        </r>
        <r>
          <rPr>
            <sz val="9"/>
            <color indexed="81"/>
            <rFont val="Tahoma"/>
            <family val="2"/>
            <charset val="204"/>
          </rPr>
          <t xml:space="preserve">
доп. ЭК 810+820+860</t>
        </r>
      </text>
    </comment>
    <comment ref="L29" authorId="0">
      <text>
        <r>
          <rPr>
            <b/>
            <sz val="9"/>
            <color indexed="81"/>
            <rFont val="Tahoma"/>
            <family val="2"/>
            <charset val="204"/>
          </rPr>
          <t>Засядько Наталья Викторовна:</t>
        </r>
        <r>
          <rPr>
            <sz val="9"/>
            <color indexed="81"/>
            <rFont val="Tahoma"/>
            <family val="2"/>
            <charset val="204"/>
          </rPr>
          <t xml:space="preserve">
доп. ЭК 820 (гранты)</t>
        </r>
      </text>
    </comment>
  </commentList>
</comments>
</file>

<file path=xl/comments2.xml><?xml version="1.0" encoding="utf-8"?>
<comments xmlns="http://schemas.openxmlformats.org/spreadsheetml/2006/main">
  <authors>
    <author>Засядько Наталья Викторовна</author>
  </authors>
  <commentList>
    <comment ref="K7" authorId="0">
      <text>
        <r>
          <rPr>
            <b/>
            <sz val="9"/>
            <color indexed="81"/>
            <rFont val="Tahoma"/>
            <family val="2"/>
            <charset val="204"/>
          </rPr>
          <t>Засядько Наталья Викторовна:</t>
        </r>
        <r>
          <rPr>
            <sz val="9"/>
            <color indexed="81"/>
            <rFont val="Tahoma"/>
            <family val="2"/>
            <charset val="204"/>
          </rPr>
          <t xml:space="preserve">
доп. ЭК 810+820</t>
        </r>
      </text>
    </comment>
    <comment ref="L7" authorId="0">
      <text>
        <r>
          <rPr>
            <b/>
            <sz val="9"/>
            <color indexed="81"/>
            <rFont val="Tahoma"/>
            <family val="2"/>
            <charset val="204"/>
          </rPr>
          <t>Засядько Наталья Викторовна:</t>
        </r>
        <r>
          <rPr>
            <sz val="9"/>
            <color indexed="81"/>
            <rFont val="Tahoma"/>
            <family val="2"/>
            <charset val="204"/>
          </rPr>
          <t xml:space="preserve">
доп. ЭК 820</t>
        </r>
      </text>
    </comment>
    <comment ref="K11" authorId="0">
      <text>
        <r>
          <rPr>
            <b/>
            <sz val="9"/>
            <color indexed="81"/>
            <rFont val="Tahoma"/>
            <family val="2"/>
            <charset val="204"/>
          </rPr>
          <t>Засядько Наталья Викторовна:</t>
        </r>
        <r>
          <rPr>
            <sz val="9"/>
            <color indexed="81"/>
            <rFont val="Tahoma"/>
            <family val="2"/>
            <charset val="204"/>
          </rPr>
          <t xml:space="preserve">
доп. ЭК 810</t>
        </r>
      </text>
    </comment>
    <comment ref="K12" authorId="0">
      <text>
        <r>
          <rPr>
            <b/>
            <sz val="9"/>
            <color indexed="81"/>
            <rFont val="Tahoma"/>
            <family val="2"/>
            <charset val="204"/>
          </rPr>
          <t>Засядько Наталья Викторовна:</t>
        </r>
        <r>
          <rPr>
            <sz val="9"/>
            <color indexed="81"/>
            <rFont val="Tahoma"/>
            <family val="2"/>
            <charset val="204"/>
          </rPr>
          <t xml:space="preserve">
доп. ЭК 860</t>
        </r>
      </text>
    </comment>
    <comment ref="K15" authorId="0">
      <text>
        <r>
          <rPr>
            <b/>
            <sz val="9"/>
            <color indexed="81"/>
            <rFont val="Tahoma"/>
            <family val="2"/>
            <charset val="204"/>
          </rPr>
          <t>Засядько Наталья Викторовна:</t>
        </r>
        <r>
          <rPr>
            <sz val="9"/>
            <color indexed="81"/>
            <rFont val="Tahoma"/>
            <family val="2"/>
            <charset val="204"/>
          </rPr>
          <t xml:space="preserve">
доп. ЭК 820,
доп. ЭК 810 (невыясненные платежи, оплата недостачи по результатам ревизии)</t>
        </r>
      </text>
    </comment>
    <comment ref="K20"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991)</t>
        </r>
      </text>
    </comment>
    <comment ref="K21"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992)</t>
        </r>
      </text>
    </comment>
    <comment ref="K22"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911,912,913,917,918,919,921,923,924,952)</t>
        </r>
      </text>
    </comment>
    <comment ref="K29" authorId="0">
      <text>
        <r>
          <rPr>
            <b/>
            <sz val="9"/>
            <color indexed="81"/>
            <rFont val="Tahoma"/>
            <family val="2"/>
            <charset val="204"/>
          </rPr>
          <t>Засядько Наталья Викторовна:</t>
        </r>
        <r>
          <rPr>
            <sz val="9"/>
            <color indexed="81"/>
            <rFont val="Tahoma"/>
            <family val="2"/>
            <charset val="204"/>
          </rPr>
          <t xml:space="preserve">
доп. ЭК 810+820+860</t>
        </r>
      </text>
    </comment>
    <comment ref="L29" authorId="0">
      <text>
        <r>
          <rPr>
            <b/>
            <sz val="9"/>
            <color indexed="81"/>
            <rFont val="Tahoma"/>
            <family val="2"/>
            <charset val="204"/>
          </rPr>
          <t>Засядько Наталья Викторовна:</t>
        </r>
        <r>
          <rPr>
            <sz val="9"/>
            <color indexed="81"/>
            <rFont val="Tahoma"/>
            <family val="2"/>
            <charset val="204"/>
          </rPr>
          <t xml:space="preserve">
доп. ЭК 820 (гранты)</t>
        </r>
      </text>
    </comment>
  </commentList>
</comments>
</file>

<file path=xl/comments3.xml><?xml version="1.0" encoding="utf-8"?>
<comments xmlns="http://schemas.openxmlformats.org/spreadsheetml/2006/main">
  <authors>
    <author>Засядько Наталья Викторовна</author>
  </authors>
  <commentList>
    <comment ref="K7" authorId="0">
      <text>
        <r>
          <rPr>
            <b/>
            <sz val="9"/>
            <color indexed="81"/>
            <rFont val="Tahoma"/>
            <family val="2"/>
            <charset val="204"/>
          </rPr>
          <t>Засядько Наталья Викторовна:</t>
        </r>
        <r>
          <rPr>
            <sz val="9"/>
            <color indexed="81"/>
            <rFont val="Tahoma"/>
            <family val="2"/>
            <charset val="204"/>
          </rPr>
          <t xml:space="preserve">
доп. ЭК 810+820+860</t>
        </r>
      </text>
    </comment>
    <comment ref="L7" authorId="0">
      <text>
        <r>
          <rPr>
            <b/>
            <sz val="9"/>
            <color indexed="81"/>
            <rFont val="Tahoma"/>
            <family val="2"/>
            <charset val="204"/>
          </rPr>
          <t>Засядько Наталья Викторовна:</t>
        </r>
        <r>
          <rPr>
            <sz val="9"/>
            <color indexed="81"/>
            <rFont val="Tahoma"/>
            <family val="2"/>
            <charset val="204"/>
          </rPr>
          <t xml:space="preserve">
доп. ЭК 820</t>
        </r>
      </text>
    </comment>
    <comment ref="K11" authorId="0">
      <text>
        <r>
          <rPr>
            <b/>
            <sz val="9"/>
            <color indexed="81"/>
            <rFont val="Tahoma"/>
            <family val="2"/>
            <charset val="204"/>
          </rPr>
          <t>Засядько Наталья Викторовна:</t>
        </r>
        <r>
          <rPr>
            <sz val="9"/>
            <color indexed="81"/>
            <rFont val="Tahoma"/>
            <family val="2"/>
            <charset val="204"/>
          </rPr>
          <t xml:space="preserve">
доп. ЭК 810</t>
        </r>
      </text>
    </comment>
    <comment ref="K12" authorId="0">
      <text>
        <r>
          <rPr>
            <b/>
            <sz val="9"/>
            <color indexed="81"/>
            <rFont val="Tahoma"/>
            <family val="2"/>
            <charset val="204"/>
          </rPr>
          <t>Засядько Наталья Викторовна:</t>
        </r>
        <r>
          <rPr>
            <sz val="9"/>
            <color indexed="81"/>
            <rFont val="Tahoma"/>
            <family val="2"/>
            <charset val="204"/>
          </rPr>
          <t xml:space="preserve">
доп. ЭК 860</t>
        </r>
      </text>
    </comment>
    <comment ref="K15" authorId="0">
      <text>
        <r>
          <rPr>
            <b/>
            <sz val="9"/>
            <color indexed="81"/>
            <rFont val="Tahoma"/>
            <family val="2"/>
            <charset val="204"/>
          </rPr>
          <t>Засядько Наталья Викторовна:</t>
        </r>
        <r>
          <rPr>
            <sz val="9"/>
            <color indexed="81"/>
            <rFont val="Tahoma"/>
            <family val="2"/>
            <charset val="204"/>
          </rPr>
          <t xml:space="preserve">
доп. ЭК 820,
доп. ЭК 810 (невыясненные платежи, оплата недостачи по результатам ревизии)</t>
        </r>
      </text>
    </comment>
    <comment ref="K20"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991)</t>
        </r>
      </text>
    </comment>
    <comment ref="K21"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992)</t>
        </r>
      </text>
    </comment>
    <comment ref="K22" authorId="0">
      <text>
        <r>
          <rPr>
            <b/>
            <sz val="9"/>
            <color indexed="81"/>
            <rFont val="Tahoma"/>
            <family val="2"/>
            <charset val="204"/>
          </rPr>
          <t>Засядько Наталья Викторовна:</t>
        </r>
        <r>
          <rPr>
            <sz val="9"/>
            <color indexed="81"/>
            <rFont val="Tahoma"/>
            <family val="2"/>
            <charset val="204"/>
          </rPr>
          <t xml:space="preserve">
доп. ЭК 810, 820 (доп.КР 911,912,913,917,918,919,921,923,924,952)</t>
        </r>
      </text>
    </comment>
    <comment ref="K29" authorId="0">
      <text>
        <r>
          <rPr>
            <b/>
            <sz val="9"/>
            <color indexed="81"/>
            <rFont val="Tahoma"/>
            <family val="2"/>
            <charset val="204"/>
          </rPr>
          <t>Засядько Наталья Викторовна:</t>
        </r>
        <r>
          <rPr>
            <sz val="9"/>
            <color indexed="81"/>
            <rFont val="Tahoma"/>
            <family val="2"/>
            <charset val="204"/>
          </rPr>
          <t xml:space="preserve">
доп. ЭК 810+820+860</t>
        </r>
      </text>
    </comment>
    <comment ref="L29" authorId="0">
      <text>
        <r>
          <rPr>
            <b/>
            <sz val="9"/>
            <color indexed="81"/>
            <rFont val="Tahoma"/>
            <family val="2"/>
            <charset val="204"/>
          </rPr>
          <t>Засядько Наталья Викторовна:</t>
        </r>
        <r>
          <rPr>
            <sz val="9"/>
            <color indexed="81"/>
            <rFont val="Tahoma"/>
            <family val="2"/>
            <charset val="204"/>
          </rPr>
          <t xml:space="preserve">
доп. ЭК 820 (гранты)</t>
        </r>
      </text>
    </comment>
  </commentList>
</comments>
</file>

<file path=xl/comments4.xml><?xml version="1.0" encoding="utf-8"?>
<comments xmlns="http://schemas.openxmlformats.org/spreadsheetml/2006/main">
  <authors>
    <author>Засядько Наталья Викторовна</author>
  </authors>
  <commentList>
    <comment ref="I2" authorId="0">
      <text>
        <r>
          <rPr>
            <b/>
            <sz val="9"/>
            <color indexed="81"/>
            <rFont val="Tahoma"/>
            <family val="2"/>
            <charset val="204"/>
          </rPr>
          <t>Засядько Наталья Викторовна:</t>
        </r>
        <r>
          <rPr>
            <sz val="9"/>
            <color indexed="81"/>
            <rFont val="Tahoma"/>
            <family val="2"/>
            <charset val="204"/>
          </rPr>
          <t xml:space="preserve">
до 2 млн. руб.</t>
        </r>
      </text>
    </comment>
    <comment ref="J2" authorId="0">
      <text>
        <r>
          <rPr>
            <b/>
            <sz val="9"/>
            <color indexed="81"/>
            <rFont val="Tahoma"/>
            <family val="2"/>
            <charset val="204"/>
          </rPr>
          <t>Засядько Наталья Викторовна:</t>
        </r>
        <r>
          <rPr>
            <sz val="9"/>
            <color indexed="81"/>
            <rFont val="Tahoma"/>
            <family val="2"/>
            <charset val="204"/>
          </rPr>
          <t xml:space="preserve">
50% от общей суммы СГОЗ</t>
        </r>
      </text>
    </comment>
  </commentList>
</comments>
</file>

<file path=xl/comments5.xml><?xml version="1.0" encoding="utf-8"?>
<comments xmlns="http://schemas.openxmlformats.org/spreadsheetml/2006/main">
  <authors>
    <author>Автор</author>
  </authors>
  <commentList>
    <comment ref="AB12" authorId="0">
      <text>
        <r>
          <rPr>
            <b/>
            <sz val="9"/>
            <color indexed="81"/>
            <rFont val="Tahoma"/>
            <family val="2"/>
            <charset val="204"/>
          </rPr>
          <t>Автор:</t>
        </r>
        <r>
          <rPr>
            <sz val="9"/>
            <color indexed="81"/>
            <rFont val="Tahoma"/>
            <family val="2"/>
            <charset val="204"/>
          </rPr>
          <t xml:space="preserve">
при поступлении на работку</t>
        </r>
      </text>
    </comment>
  </commentList>
</comments>
</file>

<file path=xl/comments6.xml><?xml version="1.0" encoding="utf-8"?>
<comments xmlns="http://schemas.openxmlformats.org/spreadsheetml/2006/main">
  <authors>
    <author>MironovaES</author>
  </authors>
  <commentList>
    <comment ref="B107" authorId="0">
      <text>
        <r>
          <rPr>
            <b/>
            <sz val="8"/>
            <color indexed="81"/>
            <rFont val="Tahoma"/>
            <family val="2"/>
            <charset val="204"/>
          </rPr>
          <t>MironovaES:</t>
        </r>
        <r>
          <rPr>
            <sz val="8"/>
            <color indexed="81"/>
            <rFont val="Tahoma"/>
            <family val="2"/>
            <charset val="204"/>
          </rPr>
          <t xml:space="preserve">
при формировании лотов необходимо собрать информацию с учреждений необходимость включения в торги ( у некоторых есть сухарницы)</t>
        </r>
      </text>
    </comment>
  </commentList>
</comments>
</file>

<file path=xl/sharedStrings.xml><?xml version="1.0" encoding="utf-8"?>
<sst xmlns="http://schemas.openxmlformats.org/spreadsheetml/2006/main" count="5769" uniqueCount="1789">
  <si>
    <t>981</t>
  </si>
  <si>
    <t>Приобретение расходных материалов</t>
  </si>
  <si>
    <t>000</t>
  </si>
  <si>
    <t>НЕ УКАЗАНО</t>
  </si>
  <si>
    <t>81000</t>
  </si>
  <si>
    <t>бюджет муниципального образования город Норильск</t>
  </si>
  <si>
    <t>942</t>
  </si>
  <si>
    <t>Текущий ремонт оборудования</t>
  </si>
  <si>
    <t>70000</t>
  </si>
  <si>
    <t>Муниципальные услуги (работы), оказываемые (выполняемые) муниципальными учреждениями в качестве основных видов деятельности на основе утвержденного ведомственного перечня муниципальных услуг (работ)</t>
  </si>
  <si>
    <t>Страхование жизни, здоровья, имущества (в том числе гражданской ответственности владельцев транспортных средств)</t>
  </si>
  <si>
    <t>941</t>
  </si>
  <si>
    <t>Содержание и техническое обслуживание помещений</t>
  </si>
  <si>
    <t>954</t>
  </si>
  <si>
    <t>Прочие услуги</t>
  </si>
  <si>
    <t>947</t>
  </si>
  <si>
    <t>Прочие расходы по содержанию имущества</t>
  </si>
  <si>
    <t>983</t>
  </si>
  <si>
    <t>Приобретение продуктов питания (оплата продовольствия), в том числе продовольственных пайков военнослужащим и приравненным к ним лицам</t>
  </si>
  <si>
    <t>971</t>
  </si>
  <si>
    <t>Приобретение основных средств</t>
  </si>
  <si>
    <t>985</t>
  </si>
  <si>
    <t>Приобретение мягкого инвентаря</t>
  </si>
  <si>
    <t>932</t>
  </si>
  <si>
    <t>Потребление электроэнергии</t>
  </si>
  <si>
    <t>931</t>
  </si>
  <si>
    <t>Оплата отопления и технологических нужд, а также горячего водоснабжения</t>
  </si>
  <si>
    <t>995</t>
  </si>
  <si>
    <t>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t>
  </si>
  <si>
    <t>963</t>
  </si>
  <si>
    <t>Культурно-массовые и спортивно-массовые мероприятия</t>
  </si>
  <si>
    <t>933</t>
  </si>
  <si>
    <t>Водоснабжение, канализация</t>
  </si>
  <si>
    <t>953</t>
  </si>
  <si>
    <t>Вневедомственная (в том числе пожарная) охрана, охранная и пожарная сигнализация (установка, наладка и эксплуатация)</t>
  </si>
  <si>
    <t>Доп. КР</t>
  </si>
  <si>
    <t>Наименование Доп. КР</t>
  </si>
  <si>
    <t>Доп. ЭК</t>
  </si>
  <si>
    <t>Наименование Доп. ЭК</t>
  </si>
  <si>
    <t>Доп. ФК</t>
  </si>
  <si>
    <t>Наименование Доп. ФК</t>
  </si>
  <si>
    <t>КОСГУ</t>
  </si>
  <si>
    <t>КЦСР</t>
  </si>
  <si>
    <t>Наименование КЦСР</t>
  </si>
  <si>
    <t>Бюджетополучатель</t>
  </si>
  <si>
    <t>Бюджет</t>
  </si>
  <si>
    <t>Приобретение медикаментов, перевязочных средств, изделий медицинского назначения и дезинфицирующих средств для медицинских целей</t>
  </si>
  <si>
    <t>982</t>
  </si>
  <si>
    <t>Приобретение периодических изданий, справочной литературы</t>
  </si>
  <si>
    <t>956</t>
  </si>
  <si>
    <t>Прочие расходы</t>
  </si>
  <si>
    <t>962</t>
  </si>
  <si>
    <t>Услуги связи</t>
  </si>
  <si>
    <t>925</t>
  </si>
  <si>
    <t>Л.Э. Ерохина</t>
  </si>
  <si>
    <t>Х</t>
  </si>
  <si>
    <t>Остаток средств на конец года</t>
  </si>
  <si>
    <t>Остаток средств на начало года</t>
  </si>
  <si>
    <t>расходы на закупку товаров, работ, услуг, всего</t>
  </si>
  <si>
    <t>уплата налогов, сборов и иных платежей, всего</t>
  </si>
  <si>
    <t>ИТОГО</t>
  </si>
  <si>
    <t>ВСЕГО</t>
  </si>
  <si>
    <t>Код по бюджетной классификации</t>
  </si>
  <si>
    <t>Код строки</t>
  </si>
  <si>
    <t>Наименование показателя</t>
  </si>
  <si>
    <t>рубли</t>
  </si>
  <si>
    <t>Таблица 2</t>
  </si>
  <si>
    <t>Марочная продукция (маркированные конверты)</t>
  </si>
  <si>
    <t>Телекоммуникационные услуги связи (ГТС)</t>
  </si>
  <si>
    <t>шт.</t>
  </si>
  <si>
    <t>Услуги по централизованному наблюдению за объектом и реагировании на тревожные сообщения (с использованием канала сотовой связи GSM)</t>
  </si>
  <si>
    <t>Мониторинговые услуги  по приемке, обработке сигналов, поступающих на центральный радиопульт</t>
  </si>
  <si>
    <t>Услуги по обработке учетной (бухгалтерской) информации (ГИВЦ)</t>
  </si>
  <si>
    <t>Специальная оценка условий труда</t>
  </si>
  <si>
    <t>Утилизация ртутьсодержащих отходов</t>
  </si>
  <si>
    <t>Утилизация (захоронение) крупногабаритного мусора (попадающего под IV и V классы опасности)</t>
  </si>
  <si>
    <t>Утилизация (захоронение) твердых бытовых отходов</t>
  </si>
  <si>
    <t>КБК</t>
  </si>
  <si>
    <t>ВЫПЛАТЫ ВСЕГО</t>
  </si>
  <si>
    <t>Услуги связи, в том числе:</t>
  </si>
  <si>
    <t>Услуги внутризоновой телефонной связи</t>
  </si>
  <si>
    <t>Прочие транспортные расходы</t>
  </si>
  <si>
    <t>Арендная плата за пользование имуществом</t>
  </si>
  <si>
    <t>Содержание и техническое обслуживание помещений, в том числе:</t>
  </si>
  <si>
    <t>Вывоз пищевых отходов</t>
  </si>
  <si>
    <t>Зимнее содержание территорий</t>
  </si>
  <si>
    <t>Дезинфекция</t>
  </si>
  <si>
    <t>Текущий ремонт зданий</t>
  </si>
  <si>
    <t>Капитальный ремонт имущества</t>
  </si>
  <si>
    <t>Прочие расходы по содержанию имущества, в том числе:</t>
  </si>
  <si>
    <t>Обслуживание игрового оборудования детских площадок</t>
  </si>
  <si>
    <t>Вневедомственная (в том числе пожарная) охрана, охранная и пожарная сигнализация (установка, наладка и эксплуатация), в том числе:</t>
  </si>
  <si>
    <t>Охрана общественного порядка (физ. охрана)</t>
  </si>
  <si>
    <t>Прочие услуги, в том числе:</t>
  </si>
  <si>
    <t>кол-во мест</t>
  </si>
  <si>
    <t>Вознаграждение по договорам ГПХ с учетом ЕСН</t>
  </si>
  <si>
    <t>Инженерные изыскания для подготовки проектной документации, строительства, реконструкции, капитального и текущего ремонта объектов; архитектурно-строительное проектирование</t>
  </si>
  <si>
    <t>Расходы на оплату проезда, найм жилых помещений для участников соревнований, олимпиад и др. мероприятий</t>
  </si>
  <si>
    <t>Оказание услуг по скорой медицинской помощи</t>
  </si>
  <si>
    <t>Социальное обеспечение, всего</t>
  </si>
  <si>
    <t>Культурно-массовые и спортивно-массовые мероприятия, в том числе:</t>
  </si>
  <si>
    <t>Приобретение медикаментов и перевязочных средств</t>
  </si>
  <si>
    <t>АУП, УВП</t>
  </si>
  <si>
    <t>Педагоги</t>
  </si>
  <si>
    <t>МОП</t>
  </si>
  <si>
    <t>Январь</t>
  </si>
  <si>
    <t>Февраль</t>
  </si>
  <si>
    <t>Март</t>
  </si>
  <si>
    <t>Апрель</t>
  </si>
  <si>
    <t>Май</t>
  </si>
  <si>
    <t>Июнь</t>
  </si>
  <si>
    <t>Июль</t>
  </si>
  <si>
    <t>Август</t>
  </si>
  <si>
    <t>Сентябрь</t>
  </si>
  <si>
    <t>Октябрь</t>
  </si>
  <si>
    <t>Ноябрь</t>
  </si>
  <si>
    <t>Декабрь</t>
  </si>
  <si>
    <t>КВСР</t>
  </si>
  <si>
    <t>Наименование КВСР</t>
  </si>
  <si>
    <t>КФСР</t>
  </si>
  <si>
    <t>Наименование КФСР</t>
  </si>
  <si>
    <t>065</t>
  </si>
  <si>
    <t>муниципальное учреждение "Управление общего и дошкольного образования Администрации города Норильска"</t>
  </si>
  <si>
    <t>911</t>
  </si>
  <si>
    <t>Оплата стоимости проезда к месту отдыха и обратно</t>
  </si>
  <si>
    <t>Возмещение работникам (сотрудникам) расходов, связанных со служебными командировками (суточные при служебных командировках)</t>
  </si>
  <si>
    <t>918</t>
  </si>
  <si>
    <t>Прочие выплаты</t>
  </si>
  <si>
    <t>919</t>
  </si>
  <si>
    <t>Возмещение расходов на прохождение медицинского осмотра</t>
  </si>
  <si>
    <t>921</t>
  </si>
  <si>
    <t>Возмещение работникам (сотрудникам) расходов, связанных со служебными командировками (проезд к месту служебной командировки и обратно к месту постоянной работы транспортом общего пользования)</t>
  </si>
  <si>
    <t>991</t>
  </si>
  <si>
    <t>Заработная плата</t>
  </si>
  <si>
    <t>992</t>
  </si>
  <si>
    <t>Начисления на выплаты по оплате труда</t>
  </si>
  <si>
    <t>Сумма по заключенному договору</t>
  </si>
  <si>
    <t>№
 п/п</t>
  </si>
  <si>
    <t>Наименование</t>
  </si>
  <si>
    <t>Тип/марка</t>
  </si>
  <si>
    <t>Единица измерения</t>
  </si>
  <si>
    <t>Физический объём/периодичность</t>
  </si>
  <si>
    <t>Тариф, руб./ед.изм. (без НДС)</t>
  </si>
  <si>
    <t>Тариф ТР ТТОиХО, руб./ед.изм. (без НДС)</t>
  </si>
  <si>
    <t>Примечание</t>
  </si>
  <si>
    <t>1.1</t>
  </si>
  <si>
    <t>Технический осмотр</t>
  </si>
  <si>
    <t>узел/мес.</t>
  </si>
  <si>
    <t>1.2</t>
  </si>
  <si>
    <t>Текущее обслуживание (ППР)</t>
  </si>
  <si>
    <t>узел/год</t>
  </si>
  <si>
    <t>1.3</t>
  </si>
  <si>
    <t>Тепловычислитель</t>
  </si>
  <si>
    <t>кол-во поверок</t>
  </si>
  <si>
    <t>1.4</t>
  </si>
  <si>
    <t>Расходомер</t>
  </si>
  <si>
    <t>1.5</t>
  </si>
  <si>
    <t>Датчик температуры</t>
  </si>
  <si>
    <t>1.6</t>
  </si>
  <si>
    <t>Датчик давления</t>
  </si>
  <si>
    <t>1.7</t>
  </si>
  <si>
    <t>Пусконаладочные работы</t>
  </si>
  <si>
    <t>узел/раз</t>
  </si>
  <si>
    <t>Комплексное техническое обслуживание инженерных систем и систем видеонаблюдения, в том числе:</t>
  </si>
  <si>
    <t>2.1</t>
  </si>
  <si>
    <t>ТО систем видеонаблюдения, в том числе:</t>
  </si>
  <si>
    <t>2.1.1</t>
  </si>
  <si>
    <t>внешняя видеокамера</t>
  </si>
  <si>
    <t>шт./год</t>
  </si>
  <si>
    <t>2.1.2</t>
  </si>
  <si>
    <t>внутренняя видеокамера</t>
  </si>
  <si>
    <t>2.1.3</t>
  </si>
  <si>
    <t xml:space="preserve">видеорегистратор </t>
  </si>
  <si>
    <t>2.2</t>
  </si>
  <si>
    <t>ТО АСУВ (автоматизированная система управления вентиляцией)</t>
  </si>
  <si>
    <t>шт./мес.</t>
  </si>
  <si>
    <t>2.3</t>
  </si>
  <si>
    <t>Ведение технической документации</t>
  </si>
  <si>
    <t>м2/мес.</t>
  </si>
  <si>
    <t>2.4</t>
  </si>
  <si>
    <t>2.5</t>
  </si>
  <si>
    <t>ТО светильников наружного освещения</t>
  </si>
  <si>
    <t>2.6</t>
  </si>
  <si>
    <t>ТО кабельных линий наружного освещения</t>
  </si>
  <si>
    <t>км/год</t>
  </si>
  <si>
    <t>2.7</t>
  </si>
  <si>
    <t>ТО систем вентиляции, в том числе:</t>
  </si>
  <si>
    <t>2.7.1</t>
  </si>
  <si>
    <t>Вытяжные установки</t>
  </si>
  <si>
    <t>вентиляторы 3.4.5</t>
  </si>
  <si>
    <t>уст./мес.</t>
  </si>
  <si>
    <t>вентиляторы 6.6.3</t>
  </si>
  <si>
    <t>вентиляторы 7.8</t>
  </si>
  <si>
    <t>вентиляторы 10</t>
  </si>
  <si>
    <t>вентиляторы 20</t>
  </si>
  <si>
    <t>2.7.2</t>
  </si>
  <si>
    <t>Приточные установки</t>
  </si>
  <si>
    <t>2.7.3</t>
  </si>
  <si>
    <t>Тепловые завесы</t>
  </si>
  <si>
    <t>Очистка кровли от снега и наледи, в том числе:</t>
  </si>
  <si>
    <t>3.1</t>
  </si>
  <si>
    <t>мягкая кровля</t>
  </si>
  <si>
    <t>м2</t>
  </si>
  <si>
    <t>3.2</t>
  </si>
  <si>
    <t>очистка козырьков и парапетов</t>
  </si>
  <si>
    <t>3.3</t>
  </si>
  <si>
    <t>металлическая кровля</t>
  </si>
  <si>
    <t>3.4</t>
  </si>
  <si>
    <t>периодичность (для металл. кровли)</t>
  </si>
  <si>
    <t>раз/год</t>
  </si>
  <si>
    <t xml:space="preserve">Зимнее содержание территорий, в том числе: </t>
  </si>
  <si>
    <t>4.1</t>
  </si>
  <si>
    <t>Сады: Талнах, Кайеркан</t>
  </si>
  <si>
    <t>4.2</t>
  </si>
  <si>
    <t>Прочие учреждения: Талнах, Кайеркан</t>
  </si>
  <si>
    <t>4.3</t>
  </si>
  <si>
    <t>5.1</t>
  </si>
  <si>
    <t>5.2</t>
  </si>
  <si>
    <t>6</t>
  </si>
  <si>
    <t>Вывоз пищевых отходов (сады), в том числе:</t>
  </si>
  <si>
    <t>6.1</t>
  </si>
  <si>
    <t>раб.дни</t>
  </si>
  <si>
    <t>11.2</t>
  </si>
  <si>
    <t>Утилизация пищевых отходов</t>
  </si>
  <si>
    <t>м3/день</t>
  </si>
  <si>
    <t>7</t>
  </si>
  <si>
    <t>Услуга по очистке жироуловителя (откачивание сепарированных жировых отходов), в том числе:</t>
  </si>
  <si>
    <t>7.1</t>
  </si>
  <si>
    <t>Количество откачиваний</t>
  </si>
  <si>
    <t>7.2</t>
  </si>
  <si>
    <t>Работа транспорта</t>
  </si>
  <si>
    <t>8.3</t>
  </si>
  <si>
    <t>Размещение отходов на полигоне за 1 откачивание</t>
  </si>
  <si>
    <t>м3</t>
  </si>
  <si>
    <t>Техническое обслуживание систем водоподготовки бассейнов (сады), в том числе:</t>
  </si>
  <si>
    <t>8.1</t>
  </si>
  <si>
    <t>Количество систем</t>
  </si>
  <si>
    <t>8.2</t>
  </si>
  <si>
    <t>Периодичность</t>
  </si>
  <si>
    <t>Услуга по обследованию здания и геотехническому мониторингу, в том числе:</t>
  </si>
  <si>
    <t>9.1</t>
  </si>
  <si>
    <t>Здание, объем, 100 м3</t>
  </si>
  <si>
    <t>9.2</t>
  </si>
  <si>
    <t>Подполье, объем, 100 м3</t>
  </si>
  <si>
    <t>9.3</t>
  </si>
  <si>
    <t>Визуальные обследования здания</t>
  </si>
  <si>
    <t>9.4</t>
  </si>
  <si>
    <t>Визуальные обследования подполья,
благоприятный период</t>
  </si>
  <si>
    <t>9.5</t>
  </si>
  <si>
    <t>Визуальные обследования подполья,
неблагоприятный период</t>
  </si>
  <si>
    <t>9.6</t>
  </si>
  <si>
    <t>Геодезия, камеральная обработка</t>
  </si>
  <si>
    <t>к-во штативов</t>
  </si>
  <si>
    <t>9.7</t>
  </si>
  <si>
    <t>Геодезия, благоприятный период</t>
  </si>
  <si>
    <t>9.8</t>
  </si>
  <si>
    <t>Геодезия, неблагоприятный период</t>
  </si>
  <si>
    <t>9.9</t>
  </si>
  <si>
    <t>Геотермика, камеральная обработка</t>
  </si>
  <si>
    <t>тчк/мес.</t>
  </si>
  <si>
    <t>9.10</t>
  </si>
  <si>
    <t>Геотермика, благоприятный период</t>
  </si>
  <si>
    <t>9.11</t>
  </si>
  <si>
    <t>Геотермика, неблагоприятный период</t>
  </si>
  <si>
    <t>10.1</t>
  </si>
  <si>
    <t>Грузоподъемность 39-241 кг</t>
  </si>
  <si>
    <t>10.2</t>
  </si>
  <si>
    <t>Грузоподъемность 320-400 кг</t>
  </si>
  <si>
    <t>10.3</t>
  </si>
  <si>
    <t>Грузоподъемность до 1000 кг (пассажирский)</t>
  </si>
  <si>
    <t>10.4</t>
  </si>
  <si>
    <t xml:space="preserve">Техническое освидетельствование </t>
  </si>
  <si>
    <t>усл.ед.</t>
  </si>
  <si>
    <t>11.1</t>
  </si>
  <si>
    <t>Дератизация, площадь</t>
  </si>
  <si>
    <t>Дератизация, периодичность</t>
  </si>
  <si>
    <t>11.3</t>
  </si>
  <si>
    <t>Дезинсекция, площадь</t>
  </si>
  <si>
    <t>11.4</t>
  </si>
  <si>
    <t>Дезинсекция, периодичность</t>
  </si>
  <si>
    <t>11.5</t>
  </si>
  <si>
    <t>11.6</t>
  </si>
  <si>
    <t>Прочие расходы (аварийно-восстанов. работы, замена оборудования, приборов учета ТЭР и др.)</t>
  </si>
  <si>
    <t>Услуги мусоровоза, бульдозера (п. Снежногорск)</t>
  </si>
  <si>
    <t>ТО и ремонт систем видеонаблюдения, в том числе:</t>
  </si>
  <si>
    <t>%</t>
  </si>
  <si>
    <t>коэффициент</t>
  </si>
  <si>
    <t>ТО и ремонт торгово-технологического и холодильного оборудования, в том числе:</t>
  </si>
  <si>
    <t>Количество ТО в год</t>
  </si>
  <si>
    <t>Количество ТР в год</t>
  </si>
  <si>
    <t>Внеплановый ремонт (20% от ст-ти ТО и ТР)</t>
  </si>
  <si>
    <t>Индекс перехода в текущие цены</t>
  </si>
  <si>
    <t>индекс</t>
  </si>
  <si>
    <t>Стоимость ТО и ТР в год</t>
  </si>
  <si>
    <t>руб.</t>
  </si>
  <si>
    <t>Шкаф охлаждаемый</t>
  </si>
  <si>
    <t>2.8</t>
  </si>
  <si>
    <t>2.9</t>
  </si>
  <si>
    <t>2.10</t>
  </si>
  <si>
    <t>2.11</t>
  </si>
  <si>
    <t>2.12</t>
  </si>
  <si>
    <t>2.13</t>
  </si>
  <si>
    <t>2.14</t>
  </si>
  <si>
    <t>2.15</t>
  </si>
  <si>
    <t>2.16</t>
  </si>
  <si>
    <t>2.17</t>
  </si>
  <si>
    <t>2.18</t>
  </si>
  <si>
    <t>2.19</t>
  </si>
  <si>
    <t>2.20</t>
  </si>
  <si>
    <t>2.21</t>
  </si>
  <si>
    <t>Электрокотел</t>
  </si>
  <si>
    <t>2.22</t>
  </si>
  <si>
    <t>Пекарный шкаф</t>
  </si>
  <si>
    <t>ШПЭСМ-3</t>
  </si>
  <si>
    <t>2.23</t>
  </si>
  <si>
    <t>Плита электрическая</t>
  </si>
  <si>
    <t>2.24</t>
  </si>
  <si>
    <t>2.25</t>
  </si>
  <si>
    <t>2.26</t>
  </si>
  <si>
    <t>УКМ</t>
  </si>
  <si>
    <t>2.27</t>
  </si>
  <si>
    <t>2.28</t>
  </si>
  <si>
    <t>2.29</t>
  </si>
  <si>
    <t>2.30</t>
  </si>
  <si>
    <t>2.31</t>
  </si>
  <si>
    <t>2.32</t>
  </si>
  <si>
    <t>2.33</t>
  </si>
  <si>
    <t>2.34</t>
  </si>
  <si>
    <t>2.35</t>
  </si>
  <si>
    <t>2.36</t>
  </si>
  <si>
    <t>2.37</t>
  </si>
  <si>
    <t>ТО изделий медицинской техники (ИМТ)</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</si>
  <si>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</si>
  <si>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</si>
  <si>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</si>
  <si>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</si>
  <si>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</si>
  <si>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</si>
  <si>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</si>
  <si>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</si>
  <si>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</si>
  <si>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</si>
  <si>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</si>
  <si>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</si>
  <si>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</si>
  <si>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</si>
  <si>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</si>
  <si>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</si>
  <si>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</si>
  <si>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</si>
  <si>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</si>
  <si>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</si>
  <si>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</si>
  <si>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</si>
  <si>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</si>
  <si>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</si>
  <si>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</si>
  <si>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</si>
  <si>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</si>
  <si>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</si>
  <si>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</si>
  <si>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</si>
  <si>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</si>
  <si>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Прочие расходы (ремонт бытовой техники, бытовых холодильников, стирального оборудования, изделий медтехники, средств измерений и др.)</t>
  </si>
  <si>
    <t>ИТОГО по Доп.КР 942, в том числе:</t>
  </si>
  <si>
    <t>МБ</t>
  </si>
  <si>
    <t>ТО и ремонт систем охранно-пожарной сигнализации и противопожарной автоматики (ОПС и ППА), в том числе:</t>
  </si>
  <si>
    <t>Регламент №1 (ТО)</t>
  </si>
  <si>
    <t>раз/год, руб.</t>
  </si>
  <si>
    <t>Регламент №2 (ТР)</t>
  </si>
  <si>
    <t>ТО и перезарядка огнетушителей, в том числе:</t>
  </si>
  <si>
    <t>Испытание корпуса и узлов</t>
  </si>
  <si>
    <t>Проверка качества порошка (ОП-2,ОПУ-2)</t>
  </si>
  <si>
    <t>Проверка качества порошка (ОП-4)</t>
  </si>
  <si>
    <t>Проверка качества порошка (ОП-5,ОПУ-5,ОП-6)</t>
  </si>
  <si>
    <t>Проверка качества порошка (ОП-10,ОПУ-10)</t>
  </si>
  <si>
    <t>Перезарядка (ОП-2,ОПУ-2)</t>
  </si>
  <si>
    <t>Перезарядка (ОП-4,ОП-5,ОПУ-5)</t>
  </si>
  <si>
    <t>Перезарядка (ОП-10,ОПУ-10)</t>
  </si>
  <si>
    <t>Перезарядка (ОУ-1)</t>
  </si>
  <si>
    <t>Перезарядка (ОУ-2)</t>
  </si>
  <si>
    <t>Перезарядка (ОУ-3)</t>
  </si>
  <si>
    <t>Перезарядка (ОУ-5)</t>
  </si>
  <si>
    <t>Перезарядка (ОУ-10)</t>
  </si>
  <si>
    <t>Испытание электрооборудования здания, в том числе:</t>
  </si>
  <si>
    <t>Коммутационные аппараты (проверка):</t>
  </si>
  <si>
    <t>Выключатель однополюсный, напряжением до 1кВ, с УЗО</t>
  </si>
  <si>
    <t>Выключатель трехполюсный, напряжением до 1кВ, с эл.магнитным, тепловым или комбинир. расцепителем, номинальный ток до 50А</t>
  </si>
  <si>
    <t>Измерения в электроустановках (испытание):</t>
  </si>
  <si>
    <t>Проверка наличия цепи между заземлителями и заземленными элементами</t>
  </si>
  <si>
    <t>100 точек</t>
  </si>
  <si>
    <t>Замер полного сопротивления цепи «фаза-нуль»</t>
  </si>
  <si>
    <t>токопр-ик</t>
  </si>
  <si>
    <t>Измерение сопротивления изоляции мегаомметром кабельных и других линий напряжением до 1кВ</t>
  </si>
  <si>
    <t>1 линия</t>
  </si>
  <si>
    <t>Проверка срабатывания УЗО (устройств защитного отключения)</t>
  </si>
  <si>
    <t>Работа в действующей электроустановке</t>
  </si>
  <si>
    <t>Испытание электрооборудования пищеблока, в том числе:</t>
  </si>
  <si>
    <t>4.4</t>
  </si>
  <si>
    <t>Эксплуатационное испытание электрооборудования елочных гирлянд</t>
  </si>
  <si>
    <t>Экспертиза пригодности ТМЦ</t>
  </si>
  <si>
    <t>мес.</t>
  </si>
  <si>
    <t>Техническое обслуживание "теплого пола" (сады)</t>
  </si>
  <si>
    <t xml:space="preserve">Замер температурного режима жарочных шкафов в пищеблоке </t>
  </si>
  <si>
    <t>Камерная дезинфекция вещей</t>
  </si>
  <si>
    <t>1 закладка(20кг)</t>
  </si>
  <si>
    <t>стирка белья без крахмаления</t>
  </si>
  <si>
    <t>кг</t>
  </si>
  <si>
    <t>стирка белья с крахмалением</t>
  </si>
  <si>
    <t>чистка ковров</t>
  </si>
  <si>
    <t>Поверка средств измерений</t>
  </si>
  <si>
    <t>Испытание металлического кровельного ограждения и металлических наружных пожарных лестниц</t>
  </si>
  <si>
    <t>ТО тревожной сигнализации (МБОУ "СШ № 14")</t>
  </si>
  <si>
    <t>Услуга по очистке стеклопакетов фасада здания (МАДОУ №№ 1,2,5)</t>
  </si>
  <si>
    <t>ИТОГО по Доп.КР 947, в том числе:</t>
  </si>
  <si>
    <t>Засядько Н.В.</t>
  </si>
  <si>
    <t>43-72-00*3225</t>
  </si>
  <si>
    <t>ТО АУТВР</t>
  </si>
  <si>
    <t>Очистка кровли от снега и наледи</t>
  </si>
  <si>
    <t>Вывоз пищевых отходов (сады)</t>
  </si>
  <si>
    <t>Услуга по очистке жироуловителя (откачивание сепарированных жировых отходов)</t>
  </si>
  <si>
    <t>Техническое обслуживание систем водоподготовки бассейнов (сады)</t>
  </si>
  <si>
    <t>Услуга по обследованию здания и геотехническому мониторингу</t>
  </si>
  <si>
    <t>ТО и ремонт торгово-технологического и холодильного оборудования</t>
  </si>
  <si>
    <t>ТО изделий медицинской техники</t>
  </si>
  <si>
    <t>ТО и ремонт систем охранно-пожарной сигнализации и противопожарной автоматики (ОПС и ППА)</t>
  </si>
  <si>
    <t>ТО и перезарядка огнетушителей</t>
  </si>
  <si>
    <t>Испытание электрооборудования здания</t>
  </si>
  <si>
    <t>Испытание электрооборудования пищеблока</t>
  </si>
  <si>
    <t>Обоснование расходов по прочим работам и услугам</t>
  </si>
  <si>
    <t>№</t>
  </si>
  <si>
    <t>Наименование услуги</t>
  </si>
  <si>
    <t>Ед.изм.</t>
  </si>
  <si>
    <t>Очередной 2018 год</t>
  </si>
  <si>
    <t>Тариф руб./ед.изм (без НДС)</t>
  </si>
  <si>
    <t>Итого тыс.руб. (с НДС)</t>
  </si>
  <si>
    <t>х</t>
  </si>
  <si>
    <t>Охрана общественного порядка</t>
  </si>
  <si>
    <t>кол-во часов</t>
  </si>
  <si>
    <t>кол-во мес</t>
  </si>
  <si>
    <t>Охрана объектов средствами охранно-пожарной сигнализации (ОПС)</t>
  </si>
  <si>
    <t>Охрана объектов средствами тревожной сигнализации (ТС)</t>
  </si>
  <si>
    <t>м3/год</t>
  </si>
  <si>
    <t>лампы</t>
  </si>
  <si>
    <t>шт/год</t>
  </si>
  <si>
    <t>термометры</t>
  </si>
  <si>
    <t>Изготовление полиграфической продукции (банеров, вывесок, табличек, визиток, бланочной продукции, номерков, флагов)</t>
  </si>
  <si>
    <t>мест</t>
  </si>
  <si>
    <t>Изготовление дополнительного сертификата ЭЦП для сдачи отчетн.в ФСС в режиме "Обслуж.бухгалтерия"</t>
  </si>
  <si>
    <t>Отчет по определению тепловых нагрузок и расходов горячей и холодной воды</t>
  </si>
  <si>
    <t>Протокол о составе и свойствах сточных вод</t>
  </si>
  <si>
    <t>Проект нормативов образования отходов и лимитов на их размещение</t>
  </si>
  <si>
    <t>Изготовление паспортов БТИ</t>
  </si>
  <si>
    <t>Расчет оценки пожарного риска</t>
  </si>
  <si>
    <t>Приобретение и обслуживание програмного обеспечения</t>
  </si>
  <si>
    <t>Антивирус Касперского</t>
  </si>
  <si>
    <t>Оказание информационных услуг с использованием экземпляра системы Консультант+</t>
  </si>
  <si>
    <t>Подготовка и оформление договора</t>
  </si>
  <si>
    <t>Непроизводственные затраты (затраты времени на дорогу туда и обратно)</t>
  </si>
  <si>
    <t>Профессиональная гигиеническая подготовка и аттестация должностных лиц</t>
  </si>
  <si>
    <t>Проведение лекций должностным лицам и работникам объектов хозяйственной и иной деятельности по вопросам обеспечения санитарно-эпидемиологического благополучия: на 1 человека</t>
  </si>
  <si>
    <t>чел.</t>
  </si>
  <si>
    <t>Консультация по вопросам санитарного законодательства: на 1 человека</t>
  </si>
  <si>
    <t>Аттестация должностных лиц и работников организаций, деятельность которых связана с производством, хранением,транспортировкой и реализацией пищевых продуктов, питьевой воды, воспитанием и обучением детей, коммунальными бытовым обслуживанием населения: в форме тестового контроля результатов проф-ной гигиенич.подготовки с оформлением и защитой личной медицинской книжки голографической маркой (на 1 человека)</t>
  </si>
  <si>
    <t>Выдача, оформление, защита личной медицинской книжки (новой ЛМК) голографическими марками</t>
  </si>
  <si>
    <t>Курьерские услуги</t>
  </si>
  <si>
    <t>г. Красноярск до 0,5 кг</t>
  </si>
  <si>
    <t>г. Красноярск до 1 кг</t>
  </si>
  <si>
    <t>г. Москва до 0,5 кг</t>
  </si>
  <si>
    <t>г. Москва до 1 кг</t>
  </si>
  <si>
    <t>Курсы повышения кваллификации в рамках ФЗ-44</t>
  </si>
  <si>
    <t>Обучение по ФГОС</t>
  </si>
  <si>
    <t>Обучение по професии лифтер малых грузовых лифтов</t>
  </si>
  <si>
    <t>Монтажные (демонтажные, электромонтажные) работы учебно-игрового оборудования; прогулочных площадок, оборудования</t>
  </si>
  <si>
    <t>Составление и изготовление планов эвакуации</t>
  </si>
  <si>
    <t>Нотариальные услуги</t>
  </si>
  <si>
    <t>1</t>
  </si>
  <si>
    <t>2</t>
  </si>
  <si>
    <t>3</t>
  </si>
  <si>
    <t xml:space="preserve">Монтажные (демонтажные, электромонтажные) работы учебно-игрового оборудования; прогулочных площадок, оборудования
</t>
  </si>
  <si>
    <t xml:space="preserve">Изготовление стендов;                 
Изготовление и монтаж вертикальных жалюзи             </t>
  </si>
  <si>
    <t>май</t>
  </si>
  <si>
    <t>июль</t>
  </si>
  <si>
    <t>август</t>
  </si>
  <si>
    <t>сентябрь</t>
  </si>
  <si>
    <t>ноябрь</t>
  </si>
  <si>
    <t>декабрь</t>
  </si>
  <si>
    <t xml:space="preserve">Мягкий инвентарь </t>
  </si>
  <si>
    <t>Итого:</t>
  </si>
  <si>
    <t>Линолеум</t>
  </si>
  <si>
    <t>Лакокрасочная продукция</t>
  </si>
  <si>
    <t>Сантехнические материалы и оборудование</t>
  </si>
  <si>
    <t>Стекло, оконные блоки</t>
  </si>
  <si>
    <t>Электропродукция</t>
  </si>
  <si>
    <t>Строительные инструменты, прочие строительные материалы</t>
  </si>
  <si>
    <t>Средства для дезинфекции (хлорка и др.)</t>
  </si>
  <si>
    <t>Знаки пожарной безопасности</t>
  </si>
  <si>
    <t>Изделия медицинского назначения расходные материалы</t>
  </si>
  <si>
    <t>Медицинское оборудование</t>
  </si>
  <si>
    <t>Измерительные приборы</t>
  </si>
  <si>
    <t>Сантехническое оборудование</t>
  </si>
  <si>
    <t xml:space="preserve">Бытовая техника </t>
  </si>
  <si>
    <t>Пожарное оборудование</t>
  </si>
  <si>
    <t>Предметы интерьера</t>
  </si>
  <si>
    <t>Канцелярия</t>
  </si>
  <si>
    <t>Музыкальные инструменты</t>
  </si>
  <si>
    <t>Компьютерная техника</t>
  </si>
  <si>
    <t>ИТОГО
I квартал</t>
  </si>
  <si>
    <t>ИТОГО
II квартал</t>
  </si>
  <si>
    <t>ИТОГО
III квартал</t>
  </si>
  <si>
    <t>ИТОГО
IV квартал</t>
  </si>
  <si>
    <t>Натуральный показатель</t>
  </si>
  <si>
    <t>Стоимость услуги (тарифы) с НДС, рублей</t>
  </si>
  <si>
    <t>1.</t>
  </si>
  <si>
    <t>1.1.</t>
  </si>
  <si>
    <t>АП за техническое обслуживание. Телефонный аппарат с проводкой до кабельной коробки (учрежденческий)</t>
  </si>
  <si>
    <t>1.2.</t>
  </si>
  <si>
    <t>АП за предоставление доступа к сети местной телефонной связи дополнительного телефонного аппарата</t>
  </si>
  <si>
    <t>1.3.</t>
  </si>
  <si>
    <t>Предоставление местного телефонного соединения с абонентского номера индивидуального пользования</t>
  </si>
  <si>
    <t>1.4.</t>
  </si>
  <si>
    <t>Предоставление абоненту в постоянное пользование абонентской линии независимо от ее типа</t>
  </si>
  <si>
    <t>1.5.</t>
  </si>
  <si>
    <t>АП за техническое обслуживание. Телефонный аппарат с линией связи до РШ, АТС (учрежденческий)</t>
  </si>
  <si>
    <t>1.6.</t>
  </si>
  <si>
    <t>АП за предоставление доступа к сети местной телефонной связи абонентского устройства с односторонней связью</t>
  </si>
  <si>
    <t>1.7.</t>
  </si>
  <si>
    <t>АП за ДВО "Автоматическое определение номера (АОН)</t>
  </si>
  <si>
    <t>1.8.</t>
  </si>
  <si>
    <t>1.9.</t>
  </si>
  <si>
    <t>АП за аналоговый телефонный аппарат с подключением к УПАТС без выхода на ГТС, в зоне действия УПАТС</t>
  </si>
  <si>
    <t>1.10.</t>
  </si>
  <si>
    <t>АП за системный телефонный аппарат с подключением к УПАТС без выхода на ГТС, в зоне действия УПАТС</t>
  </si>
  <si>
    <t>1.11.</t>
  </si>
  <si>
    <t>АП за предоставление доступа к сети местной телефонной связи не зависимо от типа абонентской линии основного абонентского устройства с номером АТС другой зоны действия (при подаче через два и более кроссов)</t>
  </si>
  <si>
    <t>1.12.</t>
  </si>
  <si>
    <t>Предоставление абоненту в постоянное пользование абонентской линии независимо от ее типа с использованием спаренной схемы включения</t>
  </si>
  <si>
    <t>1.13.</t>
  </si>
  <si>
    <t>Предоставление местного телефонного соединения с абонентского номера при спаренной схеме включения</t>
  </si>
  <si>
    <t>1.14.</t>
  </si>
  <si>
    <t>Предоставление доступа к сети местной телефонной связи дополнительного телефонного аппарата</t>
  </si>
  <si>
    <t>1.15.</t>
  </si>
  <si>
    <t>Выдача подробной расшифровки МГ/МН телефонных разговоров и услуг Интернет за один расчетный период в адрес электронной почты</t>
  </si>
  <si>
    <t>1.16.</t>
  </si>
  <si>
    <t>Предоставление доступа к сети местной телефонной связи дополнительного телефонного аппарата. Абонентское обслуживание, телефонный аппарат с линией связи до РШ, АТС (учрежденческий Регистрация предоставления ДВО</t>
  </si>
  <si>
    <t>2.</t>
  </si>
  <si>
    <t>3.</t>
  </si>
  <si>
    <t>Услуги автоматической междугородней и международней телефонной связи</t>
  </si>
  <si>
    <t>4.</t>
  </si>
  <si>
    <t>Услуги связи по тарифному плану "Квалифицированный Голд"</t>
  </si>
  <si>
    <t>5.</t>
  </si>
  <si>
    <t>Услуги сотовой связи</t>
  </si>
  <si>
    <t>6.</t>
  </si>
  <si>
    <t>Прочие расходы (восстан-е линии связи, уст-ка доп. телефонов, предост-е доступа к мест. телеф. связи и др.)</t>
  </si>
  <si>
    <t>7.</t>
  </si>
  <si>
    <t>Почтовые услуги</t>
  </si>
  <si>
    <t>7.1.</t>
  </si>
  <si>
    <t>7.2.</t>
  </si>
  <si>
    <t>Предоплата за польз-е ячейкой абонементного почтового шкафа</t>
  </si>
  <si>
    <t>7.3.</t>
  </si>
  <si>
    <t>Прочие услуги (экспресс-почта, бандероли, ценные посылки и др.)</t>
  </si>
  <si>
    <t>7.4.</t>
  </si>
  <si>
    <t>Заказные письма</t>
  </si>
  <si>
    <t>8.</t>
  </si>
  <si>
    <t>Абон. обслужив-е (электронный документооборот)</t>
  </si>
  <si>
    <t>9.</t>
  </si>
  <si>
    <t>Услуги доступа к сети Интернет</t>
  </si>
  <si>
    <t>9.1.</t>
  </si>
  <si>
    <t>Доступ к сети интернет</t>
  </si>
  <si>
    <t>9.2.</t>
  </si>
  <si>
    <t>Абонентская плата за интернет/выделенная линия</t>
  </si>
  <si>
    <t>9.3.</t>
  </si>
  <si>
    <t>Абонентская плата за доступ в технологическую сеть</t>
  </si>
  <si>
    <t>Наименование расходов, цель командировки, направление</t>
  </si>
  <si>
    <t>Кол-во человек</t>
  </si>
  <si>
    <t>Суточные  212 (912)</t>
  </si>
  <si>
    <t>Стоимость проживания 212 (952, 958)</t>
  </si>
  <si>
    <t>ВСЕГО, 
 руб.</t>
  </si>
  <si>
    <t xml:space="preserve">Периодичность </t>
  </si>
  <si>
    <t>За 1 сутки, руб.</t>
  </si>
  <si>
    <t>Кол-во суток</t>
  </si>
  <si>
    <t>Сумма,
руб.</t>
  </si>
  <si>
    <t>тариф</t>
  </si>
  <si>
    <t>сумма</t>
  </si>
  <si>
    <t>в течении фин.года</t>
  </si>
  <si>
    <t>Стоимость проезда,  руб.
   212 (921)</t>
  </si>
  <si>
    <t>Всего МБ</t>
  </si>
  <si>
    <t>Всего КБ</t>
  </si>
  <si>
    <t>№ п/п</t>
  </si>
  <si>
    <t>Отопление</t>
  </si>
  <si>
    <t>Горячее водоснабжение (компонент на тепловую энергию)</t>
  </si>
  <si>
    <t>Холодное водоснабжение</t>
  </si>
  <si>
    <t>Учреждение, ответственное за проведение мероприятия</t>
  </si>
  <si>
    <t>город, район</t>
  </si>
  <si>
    <t>Наименование учреждения</t>
  </si>
  <si>
    <t>ЭКОНОМИЯ/ ДЕФИЦИТ, 
+/-</t>
  </si>
  <si>
    <t>разбивка кассового плана помесячно</t>
  </si>
  <si>
    <t>январь</t>
  </si>
  <si>
    <t>февраль</t>
  </si>
  <si>
    <t>март</t>
  </si>
  <si>
    <t>апрель</t>
  </si>
  <si>
    <t>июнь</t>
  </si>
  <si>
    <t>октябрь</t>
  </si>
  <si>
    <t>месяц проведения мероприятия</t>
  </si>
  <si>
    <t>Учреждение</t>
  </si>
  <si>
    <t xml:space="preserve">Всего списочная численность </t>
  </si>
  <si>
    <t>ЦГиЭ</t>
  </si>
  <si>
    <t>Итого стоимость обязательных периодических медицинских осмотров</t>
  </si>
  <si>
    <t>Председатель медицинской комиссии по профосмотрам (врач профпатолог</t>
  </si>
  <si>
    <t>профилактический прием (осмотр, консультация) врача гинеколога</t>
  </si>
  <si>
    <t>профилактический прием (осмотр, консультация) врача отоларинголога</t>
  </si>
  <si>
    <t>профилактический прием (осмотр, консультация) врача стомотолога терапевта</t>
  </si>
  <si>
    <t>профилактический прием (осмотр, консультация) врача дерматовенеролога</t>
  </si>
  <si>
    <t>профилактический прием (осмотр, консультация) врача терапевта</t>
  </si>
  <si>
    <t>медсестра доврачебного кабинета</t>
  </si>
  <si>
    <t>медицинский регистратор</t>
  </si>
  <si>
    <t>флюорография легких</t>
  </si>
  <si>
    <t>регистрация электрокардиограммы, расшифровка, описание и интерпритация электрокардиографических данных</t>
  </si>
  <si>
    <t>маммография (женщины после 40)</t>
  </si>
  <si>
    <t>Взятие крови из пальца (5 показателей)</t>
  </si>
  <si>
    <t>взятие крови из периферической вены</t>
  </si>
  <si>
    <t>Исследование уровня холестирина в крови</t>
  </si>
  <si>
    <t>Исследование уровня глюкозы в крови</t>
  </si>
  <si>
    <t>Общий (клинический) анализ крови развернутый</t>
  </si>
  <si>
    <t>Анализ мочи общий</t>
  </si>
  <si>
    <t>Получение влагалищных мазков</t>
  </si>
  <si>
    <t>Микроскопическое исследование влагалищных мазков</t>
  </si>
  <si>
    <t>Цитологическое исследование мазка из женских половых органов на атипические  клетки (первая категория сложности)</t>
  </si>
  <si>
    <t>Взятие мазка на гонококки (жен.)</t>
  </si>
  <si>
    <t>Взятие мазка на гонококки (муж.)</t>
  </si>
  <si>
    <t>Определение антител методом РМП</t>
  </si>
  <si>
    <t>Микроскопическое исследование мазков (муж.)</t>
  </si>
  <si>
    <t>Оформление заключительного акта комиссии (1шт.)</t>
  </si>
  <si>
    <t>Отбор одной пробы биологического материала</t>
  </si>
  <si>
    <t>Паразитологические исследования биологического материала: приготовление и просмотр препарата по методу КАТО</t>
  </si>
  <si>
    <t>Паразитологические исследования биологического материала:Метод нативного мазка с фмзраствором и раствором Люголя (2 капли на одном стекле)</t>
  </si>
  <si>
    <t>Паразитологические исследования биологического материала:Исследование перианального соскоба</t>
  </si>
  <si>
    <t>Исследование биоматериалов: Прием, регистрацмя и выдача результатов</t>
  </si>
  <si>
    <t>Исследование биоматериалов: подготовка одной пробы</t>
  </si>
  <si>
    <t>Подготовка и оформление акта выполненных работ</t>
  </si>
  <si>
    <t>профилактический прием (осмотр, консультация) врача офтальмолога</t>
  </si>
  <si>
    <t>Невролог</t>
  </si>
  <si>
    <t>острота зрения (визометрия)</t>
  </si>
  <si>
    <t>тонометрия</t>
  </si>
  <si>
    <t>скиаскопия</t>
  </si>
  <si>
    <t>рефрактометрия</t>
  </si>
  <si>
    <t>объем аккомодации</t>
  </si>
  <si>
    <t>(гетерофория)исследование бинокулярного зрения</t>
  </si>
  <si>
    <t>цветоощущение</t>
  </si>
  <si>
    <t>биомикроскопия сред глаз</t>
  </si>
  <si>
    <t>офтальмоскопия глазного дна</t>
  </si>
  <si>
    <t>невролог</t>
  </si>
  <si>
    <t>хирург</t>
  </si>
  <si>
    <t>офтальмолог</t>
  </si>
  <si>
    <t>динамометрия</t>
  </si>
  <si>
    <t>исследование функции вестибулярного аппарата</t>
  </si>
  <si>
    <t>биомикроскопия сред глаза</t>
  </si>
  <si>
    <t>термометрия (температура тела)</t>
  </si>
  <si>
    <t>Определение антител  класса  M,G (IgM, IgG) к Hepatitis С virus</t>
  </si>
  <si>
    <t>Мужчины</t>
  </si>
  <si>
    <t>Женщины</t>
  </si>
  <si>
    <t>Тариф, руб.</t>
  </si>
  <si>
    <t>после 40 лет</t>
  </si>
  <si>
    <t>до 40 лет</t>
  </si>
  <si>
    <t>Педагогический персонал</t>
  </si>
  <si>
    <t>МОП (младший обслуживающий персонал)</t>
  </si>
  <si>
    <t>АУП (административно -управленческий), УВП(учебно-вспомогательный)</t>
  </si>
  <si>
    <t>Краевой бюджет</t>
  </si>
  <si>
    <t>Всего</t>
  </si>
  <si>
    <t>Сумма, руб.</t>
  </si>
  <si>
    <t xml:space="preserve">Субсидия на финансовое обеспечение выполнения муниципального задания
</t>
  </si>
  <si>
    <t>Объем финансового обеспечения, руб.</t>
  </si>
  <si>
    <t>доходы от штрафов, пеней, иных сумм принудительного изъятия</t>
  </si>
  <si>
    <t>безвозмездные поступления от наднациональных организаций, правительств иностранных государств, международных финансовых организаций</t>
  </si>
  <si>
    <t>прочие доходы</t>
  </si>
  <si>
    <t>доходы от операций с активами</t>
  </si>
  <si>
    <t>ДопКР 991</t>
  </si>
  <si>
    <t>ДопКР 992</t>
  </si>
  <si>
    <t>социальные и иные выплаты населению, всего</t>
  </si>
  <si>
    <t>ДопКР 911,912,913,917,918,919,921,923,924,952</t>
  </si>
  <si>
    <t>ДопКР 962</t>
  </si>
  <si>
    <t>ДопКР 993</t>
  </si>
  <si>
    <t xml:space="preserve">Местный бюджет </t>
  </si>
  <si>
    <t>Таблица 2.1</t>
  </si>
  <si>
    <t>Показатели выплат по расходам</t>
  </si>
  <si>
    <t>Год начала закупки</t>
  </si>
  <si>
    <t>Сумма выплат по расходам на закупку товаров, работ и услуг, руб. (с точностью до двух знаков после запятой - 0,00)</t>
  </si>
  <si>
    <t>всего на закупки</t>
  </si>
  <si>
    <t>в том числе:</t>
  </si>
  <si>
    <t>в соответствии с Федеральным законом от 05.04.2013 N 44-ФЗ "О контрактной системе в сфере закупок товаров, работ, услуг для обеспечения государственных и муниципальных нужд"</t>
  </si>
  <si>
    <t>в соответствии с Федеральным законом от 18.07.2011 N 223-ФЗ "О закупках товаров, работ, услуг отдельными видами юридических лиц"</t>
  </si>
  <si>
    <t>Выплаты по расходам на закупку товаров, работ, услуг всего:</t>
  </si>
  <si>
    <t>X</t>
  </si>
  <si>
    <t>ВЫПЛАТЫ ВСЕГО для СГОЗ</t>
  </si>
  <si>
    <t>Субсидии, предоставляемые в соответствии с абзацем вторым пункта 1 статьи 78.1 Бюджетного кодекса Российской Федерации</t>
  </si>
  <si>
    <t xml:space="preserve">Субсидии на осуществление капитальных вложений
</t>
  </si>
  <si>
    <t>Из них гранты</t>
  </si>
  <si>
    <t>Поступления от оказания услуг (выполнения работ) на платной основе и от иной приносящей доход деятельности</t>
  </si>
  <si>
    <t>Директор МКУ "ОК УОиДО"</t>
  </si>
  <si>
    <t>Предоплата за пользование ячейкой абонементного почтового шкафа</t>
  </si>
  <si>
    <t>2019 год</t>
  </si>
  <si>
    <t>иные субсидии, предоставленные из бюджета</t>
  </si>
  <si>
    <t>Ремонт и техн. обслуживание оргтехники и копировально-множительного оборудования, музыкал. оборудования и инструментов, используемых работниками, обучающимися; ремонт ученической мебели, рабочего места работника</t>
  </si>
  <si>
    <t>Заправка и восстановление картриджей, диагностика и определение неисправности компьютерного оборудования, используемого работниками, обучающимися</t>
  </si>
  <si>
    <t>Оформление пакета документов по обоснованию отнесения отходов к I - V классам опасности для окружающей среды</t>
  </si>
  <si>
    <t>Приобретение и обслуживание программного обеспечения</t>
  </si>
  <si>
    <t>Участие в семинарах, курсах повышения квалификации, конференциях, спортивных мероприятиях</t>
  </si>
  <si>
    <t>Услуги инкассации наличных денег полистным пересчетом</t>
  </si>
  <si>
    <t>Уплата арендных платежей согласно договору аренды имущества</t>
  </si>
  <si>
    <t>Наем транспорта для проведения культурно-массовых и массовых физкультурно-спортивных мероприятий, олимпиад и др. мероприятий с участием обучающихся</t>
  </si>
  <si>
    <t>Арендная плата за пользование имуществом, в том числе:</t>
  </si>
  <si>
    <t>Транспортные услуги, в том числе:</t>
  </si>
  <si>
    <t>Коммунальные услуги, в том числе:</t>
  </si>
  <si>
    <t>Работы, услуги по содержанию имущества, в том числе:</t>
  </si>
  <si>
    <t>Прочие расходы, в том числе:</t>
  </si>
  <si>
    <t>из них: Пособия по социальной помощи населению, в том числе:</t>
  </si>
  <si>
    <t>Пособия по социальной помощи населению</t>
  </si>
  <si>
    <t>Оплата работ, услуг, всего, из них:</t>
  </si>
  <si>
    <t>Прочие выплаты, в том числе:</t>
  </si>
  <si>
    <t>Текущий ремонт оборудования, в том числе:</t>
  </si>
  <si>
    <t>Прочие работы, услуги, в том числе:</t>
  </si>
  <si>
    <t>Социальное обеспечение, всего, из них:</t>
  </si>
  <si>
    <t>Пособия по социальной помощи населению, в том числе:</t>
  </si>
  <si>
    <t>Поступление нефинансовых активов, всего, из них:</t>
  </si>
  <si>
    <t>Увеличение стоимости материальных запасов, в том числе:</t>
  </si>
  <si>
    <t>Прочие услуги (экспресс-почта, бандероли, ценные посылки, телеграммы и др.)</t>
  </si>
  <si>
    <t>Прочие транспортные расходы, в том числе:</t>
  </si>
  <si>
    <t>Транспортные расходы на доставку средств вычислительной техники, копировально-множительной техники, связи и телекоммуникаций, необходимых для организации деятельности работников (АУП и УВП)</t>
  </si>
  <si>
    <t>Транспортные расходы на доставку наглядных и звуковых пособий (видеокассет, аудиокассет, слайдов и т.д.) и экспонатов</t>
  </si>
  <si>
    <t>Ремонт и техн. обслуживание оргтехники и копировально-множительного оборудования, используемых работниками (АУП и УВП)</t>
  </si>
  <si>
    <t>Услуги по ремонту рабочего места работника (АУП и УВП)</t>
  </si>
  <si>
    <t>Заправка и восстановление картриджей для оборудования, используемого работниками (АУП и УВП)</t>
  </si>
  <si>
    <t>Диагностика и определение неисправности компьютерного оборудования, используемого работниками (АУП и УВП)</t>
  </si>
  <si>
    <t>Специальная оценка условий труда на рабочих местах (АУП и УВП)</t>
  </si>
  <si>
    <t>Приобретение и сопровождение программного обеспечения для организации деятельности работников (АУП и УВП)</t>
  </si>
  <si>
    <t>Нотариальные услуги (АУП и УВП)</t>
  </si>
  <si>
    <t>Услуги в области информационных технологий (АУП и УВП)</t>
  </si>
  <si>
    <t>Расходы по доставке периодических изданий, необходимых для организации деятельности работников (АУП и УВП)</t>
  </si>
  <si>
    <t>Внутренние мероприятия (приобретение кубков, медалей, ценных подарков, грамот, дипломов, цветов, воздушных шаров и др.)</t>
  </si>
  <si>
    <t>Увеличение стоимости основных средств, в том числе:</t>
  </si>
  <si>
    <t>ТО и ремонт систем видеонаблюдения (п. Снежногорск)</t>
  </si>
  <si>
    <t>Транспортные расходы на доставку спортивного оборудования и инвентаря</t>
  </si>
  <si>
    <t>Транспортные расходы на доставку музыкальных инструментов</t>
  </si>
  <si>
    <t>Расходы по доставке периодических изданий, необходимых для организации деятельности пед. работников</t>
  </si>
  <si>
    <t>Специальная оценка условий труда на рабочих местах (пед. работники)</t>
  </si>
  <si>
    <t>Услуги в области информационных технологий (пед. работники)</t>
  </si>
  <si>
    <t>Нотариальные услуги (пед. работники)</t>
  </si>
  <si>
    <t>IV блок - Платные услуги</t>
  </si>
  <si>
    <t>V блок - Субсидии на иные цели (местный и краевой бюджеты)</t>
  </si>
  <si>
    <t>Поступления от оказания услуг (выполнения работ) на платной основе и от иной приносящей доход деятельности, Код доп.ЭК 810</t>
  </si>
  <si>
    <t>Безвозмездные поступления, Код доп.ЭК 820</t>
  </si>
  <si>
    <t>на 2019 г. 
1-й год планового периода</t>
  </si>
  <si>
    <t>Местный 
бюджет</t>
  </si>
  <si>
    <t>Краевой 
бюджет</t>
  </si>
  <si>
    <t>в том числе: доходы от собственности</t>
  </si>
  <si>
    <t>План 2018 год</t>
  </si>
  <si>
    <t>План 2019 год</t>
  </si>
  <si>
    <t>Итого для СГОЗ</t>
  </si>
  <si>
    <t>иные выплаты персоналу учреждений, за исключением фонда оплаты труда</t>
  </si>
  <si>
    <t>безвозмездные перечисления организациям</t>
  </si>
  <si>
    <t xml:space="preserve">доходы от оказания услуг, работ </t>
  </si>
  <si>
    <t>КОНТРОЛЬНЫЕ СУММЫ!!!</t>
  </si>
  <si>
    <t>0001</t>
  </si>
  <si>
    <t>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в том числе:</t>
  </si>
  <si>
    <t>Остатки пр. лет (доходы от оказания платных услуг, Код доп.ЭК 810)</t>
  </si>
  <si>
    <t>Остатки пр. лет (безвозмездные поступления, Код доп.ЭК 820)</t>
  </si>
  <si>
    <t>- оплата труда</t>
  </si>
  <si>
    <t>- начисления на выплаты по оплате труда</t>
  </si>
  <si>
    <t>в том числе: на оплату контрактов, заключенных до начала очередного финансового года</t>
  </si>
  <si>
    <t>на закупку товаров работ, услуг по году начала закупки</t>
  </si>
  <si>
    <t>Поступления от доходов, всего:</t>
  </si>
  <si>
    <t>ВЫПЛАТЫ по расходам, всего:</t>
  </si>
  <si>
    <t>из них: оплата труда и начисления на выплаты по оплате труда:</t>
  </si>
  <si>
    <t>в том числе на: выплаты персоналу, всего:</t>
  </si>
  <si>
    <r>
      <rPr>
        <b/>
        <sz val="11"/>
        <rFont val="Times New Roman"/>
        <family val="1"/>
        <charset val="204"/>
      </rPr>
      <t>Пост. от 05.02.2016 № 84</t>
    </r>
    <r>
      <rPr>
        <sz val="11"/>
        <rFont val="Times New Roman"/>
        <family val="1"/>
        <charset val="204"/>
      </rPr>
      <t xml:space="preserve">
</t>
    </r>
    <r>
      <rPr>
        <b/>
        <sz val="11"/>
        <rFont val="Times New Roman"/>
        <family val="1"/>
        <charset val="204"/>
      </rPr>
      <t>в графе 3 по строкам 110 - 180, 300 - 420 указываются коды классификации операций сектора государственного управления (КОСГУ)</t>
    </r>
    <r>
      <rPr>
        <sz val="11"/>
        <rFont val="Times New Roman"/>
        <family val="1"/>
        <charset val="204"/>
      </rPr>
      <t xml:space="preserve">
</t>
    </r>
    <r>
      <rPr>
        <sz val="11"/>
        <color indexed="10"/>
        <rFont val="Times New Roman"/>
        <family val="1"/>
        <charset val="204"/>
      </rPr>
      <t/>
    </r>
  </si>
  <si>
    <t>Ремонт и техн. обслуживание оргтехники и копировально-множительного оборудования, музыкал. оборудования, приборов и инвентаря, используемых работниками (АУП и УВП); ремонт рабочего места работника (АУП и УВП)</t>
  </si>
  <si>
    <t>МЗ+ИЦ</t>
  </si>
  <si>
    <t>В.В. Гоннова</t>
  </si>
  <si>
    <t>10.</t>
  </si>
  <si>
    <t>11.</t>
  </si>
  <si>
    <t>12.</t>
  </si>
  <si>
    <t>13.</t>
  </si>
  <si>
    <t>14.</t>
  </si>
  <si>
    <t>15.</t>
  </si>
  <si>
    <t>16.</t>
  </si>
  <si>
    <t xml:space="preserve">МЗ+ИЦ </t>
  </si>
  <si>
    <t>Ремонт и обслуживание музыкального оборудования и инструментов в части расходов, связанных с организацией деятельности пед. работников, обучающихся</t>
  </si>
  <si>
    <t>Текущий ремонт и техн. обслуживание оборудования, приборов и инвентаря, используемого пед. работниками, обучающимися</t>
  </si>
  <si>
    <t>Подключение к глобальной информационной сети Интернет, абонентская плата</t>
  </si>
  <si>
    <t>Транспортные расходы на доставку оборудования для кабинетов и лабораторий, аппаратуры, приборов, машин, станков и др. специального оборудования для учебных целей, необходимого для организации деятельности пед. работников, обучающихся</t>
  </si>
  <si>
    <t>Транспортные расходы на доставку мебели для учебных целей</t>
  </si>
  <si>
    <t>Транспортные расходы на доставку средств вычислительной техники, копировально-множительной техники, связи и телекоммуникаций, необходимых для организации деятельности пед. работников и обучающихся</t>
  </si>
  <si>
    <t>Транспортные расходы на доставку учебников</t>
  </si>
  <si>
    <t>Ремонт и техн. обслуживание оргтехники и копировально-множительного оборудования, используемых пед. работниками, обучающимися</t>
  </si>
  <si>
    <t xml:space="preserve">Услуги по ремонту ученической мебели, рабочего места пед. работника </t>
  </si>
  <si>
    <t>Заправка и восстановление картриджей для оборудования, используемого пед. работниками, обучающимися</t>
  </si>
  <si>
    <t>Диагностика и определение неисправности компьютерного оборудования, используемого пед. работниками, обучающимися</t>
  </si>
  <si>
    <t>Гигиеническое обучение работников (АУП и УВП)</t>
  </si>
  <si>
    <t>Участие в семинарах, курсах повышения квалификации, конференциях, спортивных мероприятиях работников, подготовка и переподготовка работников (АУП и УВП)</t>
  </si>
  <si>
    <t>Гигиеническое обучение пед. работников</t>
  </si>
  <si>
    <t>Услуги по организации обучения сотрудников (пожарно-технический минимум, охрана труда, электробезопасность и т.д.) АУП и УВП</t>
  </si>
  <si>
    <t xml:space="preserve">Услуги по организации обучения пед. работников (пожарно-технический минимум, охрана труда, электробезопасность и т.д.) </t>
  </si>
  <si>
    <t>Приобретение или изготовление бланков документов об образовании и (или) о квалификации</t>
  </si>
  <si>
    <t xml:space="preserve">Участие в семинарах, курсах повышения квалификации, конференциях, спортивных мероприятиях пед. работников, подготовка и переподготовка пед. работников </t>
  </si>
  <si>
    <t>Приобретение и сопровождение программного обеспечения для организации деятельности пед. работников, обучающихся</t>
  </si>
  <si>
    <t>04 4 00 00150</t>
  </si>
  <si>
    <t>Мероприятие 3.1.4. Установка теплообменников на ГВС на муниципальных объектах</t>
  </si>
  <si>
    <t>00000000000000000112</t>
  </si>
  <si>
    <t>00000000000000000244</t>
  </si>
  <si>
    <r>
      <t xml:space="preserve">Финансирование на начало года </t>
    </r>
    <r>
      <rPr>
        <b/>
        <sz val="12"/>
        <color indexed="10"/>
        <rFont val="Times New Roman"/>
        <family val="1"/>
        <charset val="204"/>
      </rPr>
      <t xml:space="preserve">(переходящие остатки прошлых лет на лицевых счетах)
</t>
    </r>
    <r>
      <rPr>
        <b/>
        <sz val="12"/>
        <rFont val="Times New Roman"/>
        <family val="1"/>
        <charset val="204"/>
      </rPr>
      <t>Код доп.ЭК 831</t>
    </r>
  </si>
  <si>
    <r>
      <t xml:space="preserve">Финансирование на начало года </t>
    </r>
    <r>
      <rPr>
        <b/>
        <sz val="12"/>
        <color indexed="10"/>
        <rFont val="Times New Roman"/>
        <family val="1"/>
        <charset val="204"/>
      </rPr>
      <t xml:space="preserve">(переходящие остатки прошлых лет на лицевых счетах)
 </t>
    </r>
    <r>
      <rPr>
        <b/>
        <sz val="12"/>
        <rFont val="Times New Roman"/>
        <family val="1"/>
        <charset val="204"/>
      </rPr>
      <t>Код доп.ЭК 842 
(местный бюджет)</t>
    </r>
  </si>
  <si>
    <r>
      <t xml:space="preserve">Финансирование на начало года </t>
    </r>
    <r>
      <rPr>
        <b/>
        <sz val="12"/>
        <color indexed="10"/>
        <rFont val="Times New Roman"/>
        <family val="1"/>
        <charset val="204"/>
      </rPr>
      <t xml:space="preserve">(переходящие остатки прошлых лет на лицевых счетах)
 </t>
    </r>
    <r>
      <rPr>
        <b/>
        <sz val="12"/>
        <rFont val="Times New Roman"/>
        <family val="1"/>
        <charset val="204"/>
      </rPr>
      <t>Код доп.ЭК 842
(краевой бюджет)</t>
    </r>
  </si>
  <si>
    <t>Местный бюджет (Код доп.ЭК 000)</t>
  </si>
  <si>
    <t>!!! Изменения между услугами вносить в данных графах</t>
  </si>
  <si>
    <t>Остатки пр. лет, субсидия на иные цели (местный бюджет)</t>
  </si>
  <si>
    <t>Остатки пр. лет, субсидия на иные цели (краевой бюджет)</t>
  </si>
  <si>
    <t>ИТОГО МЗ+ИЦ</t>
  </si>
  <si>
    <t>Информация (декларация) об энергосбережении и о повышении энергетической эффективности</t>
  </si>
  <si>
    <t xml:space="preserve">Краевой бюджет </t>
  </si>
  <si>
    <t>ИТОГО 
краевой бюджет</t>
  </si>
  <si>
    <t>ИТОГО
местный бюджет</t>
  </si>
  <si>
    <t>кол-во, ед.</t>
  </si>
  <si>
    <t>сумма, руб.</t>
  </si>
  <si>
    <t>Бойко Л.А.</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</si>
  <si>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2018 год, </t>
    </r>
    <r>
      <rPr>
        <b/>
        <sz val="12"/>
        <color indexed="10"/>
        <rFont val="Times New Roman"/>
        <family val="1"/>
        <charset val="204"/>
      </rPr>
      <t>местный и краевой бюджеты</t>
    </r>
    <r>
      <rPr>
        <b/>
        <sz val="12"/>
        <rFont val="Times New Roman"/>
        <family val="1"/>
        <charset val="204"/>
      </rPr>
      <t xml:space="preserve">
Субсидии на иные цели
</t>
    </r>
  </si>
  <si>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2019 год, </t>
    </r>
    <r>
      <rPr>
        <b/>
        <sz val="12"/>
        <color indexed="10"/>
        <rFont val="Times New Roman"/>
        <family val="1"/>
        <charset val="204"/>
      </rPr>
      <t>местный и краевой бюджеты</t>
    </r>
    <r>
      <rPr>
        <b/>
        <sz val="12"/>
        <rFont val="Times New Roman"/>
        <family val="1"/>
        <charset val="204"/>
      </rPr>
      <t xml:space="preserve">
Субсидии на иные цели
</t>
    </r>
  </si>
  <si>
    <t>43-72-00*3221</t>
  </si>
  <si>
    <t>Командировочные расходы, в части расходов, связанных с командированием персонала</t>
  </si>
  <si>
    <t>Вневедомственная (в том числе пожарная) охрана, охранная и пожарная сигнализация (установка, наладка и эксплуатация), в том числе</t>
  </si>
  <si>
    <t>Услуги по предоставлению гидрометеорологических сведений</t>
  </si>
  <si>
    <t>Мел ученический</t>
  </si>
  <si>
    <t>Бумага</t>
  </si>
  <si>
    <t>Хозяйственный инвентарь</t>
  </si>
  <si>
    <t>Электропродукция (люстры, бра, облучатели, световое табло)</t>
  </si>
  <si>
    <t>Местный бюджет</t>
  </si>
  <si>
    <t>Ед. изм.</t>
  </si>
  <si>
    <t>Итого</t>
  </si>
  <si>
    <t>ДопКР 958</t>
  </si>
  <si>
    <t>ДопКР 922,925,931,932,933,941,942,943,944,947,951,
953,954,955,956,957,963,971,981,982,983,984,985,995,996</t>
  </si>
  <si>
    <t>Постановление Администрации города Норильска от 05.02.2016 № 84:</t>
  </si>
  <si>
    <t>ИТОГО сумма для СГОЗ на 2018 год</t>
  </si>
  <si>
    <t>МЗ+ИЦ (проверка с вкладкой "Бюджет 2018-2020")</t>
  </si>
  <si>
    <t xml:space="preserve">Рабочая таблица по финансовым обьемам, предоставленным на 2018 год </t>
  </si>
  <si>
    <t>на 2018 г. 
очередной финансовый год</t>
  </si>
  <si>
    <t>на 2020 г. 
2-й год планового периода</t>
  </si>
  <si>
    <r>
      <t>Раздел 2. Требования к составлению Плана
Пункт 2.5.1.</t>
    </r>
    <r>
      <rPr>
        <sz val="13"/>
        <color indexed="10"/>
        <rFont val="Times New Roman"/>
        <family val="1"/>
        <charset val="204"/>
      </rPr>
      <t xml:space="preserve"> </t>
    </r>
    <r>
      <rPr>
        <sz val="13"/>
        <color indexed="51"/>
        <rFont val="Times New Roman"/>
        <family val="1"/>
        <charset val="204"/>
      </rPr>
      <t>В Таблице 2:
Абзац 5: При этом, плановые показатели по расходам по строке 260 графы 4 на соответствующий финансовый год должны быть равны показателям граф 4-6 по строке 0001 Таблицы 2.1.</t>
    </r>
  </si>
  <si>
    <t>Исполнитель</t>
  </si>
  <si>
    <t xml:space="preserve">3. Расчеты представлены по состоянию на 09.01.2018 </t>
  </si>
  <si>
    <r>
      <t xml:space="preserve">
Ассигнования с учетом изменений на 2018 год, </t>
    </r>
    <r>
      <rPr>
        <b/>
        <sz val="12"/>
        <color indexed="10"/>
        <rFont val="Times New Roman"/>
        <family val="1"/>
        <charset val="204"/>
      </rPr>
      <t>местный и краевой бюджеты</t>
    </r>
    <r>
      <rPr>
        <b/>
        <sz val="12"/>
        <rFont val="Times New Roman"/>
        <family val="1"/>
        <charset val="204"/>
      </rPr>
      <t xml:space="preserve">
Субсидии на иные цели
</t>
    </r>
  </si>
  <si>
    <t>2020 год</t>
  </si>
  <si>
    <t>ИТОГО сумма для СГОЗ на 2019-2020 гг.</t>
  </si>
  <si>
    <t xml:space="preserve">2. Расчеты представлены по состоянию на 09.01.2018 </t>
  </si>
  <si>
    <t>Рабочая таблица по финансовым обьемам, предоставленным на 2019-2020 гг.</t>
  </si>
  <si>
    <r>
      <rPr>
        <b/>
        <sz val="12"/>
        <color indexed="10"/>
        <rFont val="Times New Roman"/>
        <family val="1"/>
        <charset val="204"/>
      </rPr>
      <t>!!!! Не изменять показатели данной графы</t>
    </r>
    <r>
      <rPr>
        <b/>
        <sz val="12"/>
        <rFont val="Times New Roman"/>
        <family val="1"/>
        <charset val="204"/>
      </rPr>
      <t xml:space="preserve">
Плановые показатели на 2019 год, 
</t>
    </r>
    <r>
      <rPr>
        <b/>
        <sz val="12"/>
        <color indexed="10"/>
        <rFont val="Times New Roman"/>
        <family val="1"/>
        <charset val="204"/>
      </rPr>
      <t>Поступления от оказания услуг (выполнения работ) на платной основе и от иной приносящей доход деятельности</t>
    </r>
    <r>
      <rPr>
        <b/>
        <sz val="12"/>
        <rFont val="Times New Roman"/>
        <family val="1"/>
        <charset val="204"/>
      </rPr>
      <t xml:space="preserve">
 Код доп.ЭК 810
</t>
    </r>
  </si>
  <si>
    <r>
      <rPr>
        <b/>
        <sz val="12"/>
        <color indexed="10"/>
        <rFont val="Times New Roman"/>
        <family val="1"/>
        <charset val="204"/>
      </rPr>
      <t>!!!! Не изменять показатели данной графы</t>
    </r>
    <r>
      <rPr>
        <b/>
        <sz val="12"/>
        <rFont val="Times New Roman"/>
        <family val="1"/>
        <charset val="204"/>
      </rPr>
      <t xml:space="preserve">
Плановые показатели на 2020 год, 
</t>
    </r>
    <r>
      <rPr>
        <b/>
        <sz val="12"/>
        <color indexed="10"/>
        <rFont val="Times New Roman"/>
        <family val="1"/>
        <charset val="204"/>
      </rPr>
      <t xml:space="preserve">Поступления от оказания услуг (выполнения работ) на платной основе и от иной приносящей доход деятельности </t>
    </r>
    <r>
      <rPr>
        <b/>
        <sz val="12"/>
        <rFont val="Times New Roman"/>
        <family val="1"/>
        <charset val="204"/>
      </rPr>
      <t xml:space="preserve">
 Код доп.ЭК 810
</t>
    </r>
  </si>
  <si>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2020 год, </t>
    </r>
    <r>
      <rPr>
        <b/>
        <sz val="12"/>
        <color indexed="10"/>
        <rFont val="Times New Roman"/>
        <family val="1"/>
        <charset val="204"/>
      </rPr>
      <t>местный и краевой бюджеты</t>
    </r>
    <r>
      <rPr>
        <b/>
        <sz val="12"/>
        <rFont val="Times New Roman"/>
        <family val="1"/>
        <charset val="204"/>
      </rPr>
      <t xml:space="preserve">
Субсидии на иные цели
</t>
    </r>
  </si>
  <si>
    <t>Итого Бюджет 2018-2020</t>
  </si>
  <si>
    <t>План 2020 год</t>
  </si>
  <si>
    <t>Остатки пр. лет (пени, штрафы, иное возмещение ущерба по договорам ГПХ, Код доп.ЭК 860)</t>
  </si>
  <si>
    <t>Пени, штрафы, иное возмещение ущерба по договорам ГПХ, Код доп.ЭК 860</t>
  </si>
  <si>
    <r>
      <rPr>
        <b/>
        <sz val="12"/>
        <color indexed="10"/>
        <rFont val="Times New Roman"/>
        <family val="1"/>
        <charset val="204"/>
      </rPr>
      <t>!!! Изменения между услугами вносить в данной графе</t>
    </r>
    <r>
      <rPr>
        <b/>
        <sz val="12"/>
        <rFont val="Times New Roman"/>
        <family val="1"/>
        <charset val="204"/>
      </rPr>
      <t xml:space="preserve">
Плановые показатели с учетом изменений на 2018 год, 
</t>
    </r>
    <r>
      <rPr>
        <b/>
        <sz val="12"/>
        <color indexed="10"/>
        <rFont val="Times New Roman"/>
        <family val="1"/>
        <charset val="204"/>
      </rPr>
      <t xml:space="preserve">Поступления от оказания услуг (выполнения работ) на платной основе и от иной приносящей доход деятельности </t>
    </r>
    <r>
      <rPr>
        <b/>
        <sz val="12"/>
        <rFont val="Times New Roman"/>
        <family val="1"/>
        <charset val="204"/>
      </rPr>
      <t xml:space="preserve">(родит. плата, плата за питание сотрудников, платные услуги),
 Код доп.ЭК 810
</t>
    </r>
  </si>
  <si>
    <r>
      <rPr>
        <b/>
        <sz val="12"/>
        <color indexed="10"/>
        <rFont val="Times New Roman"/>
        <family val="1"/>
        <charset val="204"/>
      </rPr>
      <t>!!!! Не изменять показатели данной графы</t>
    </r>
    <r>
      <rPr>
        <b/>
        <sz val="12"/>
        <rFont val="Times New Roman"/>
        <family val="1"/>
        <charset val="204"/>
      </rPr>
      <t xml:space="preserve">
Плановые показатели на 2018 год, 
</t>
    </r>
    <r>
      <rPr>
        <b/>
        <sz val="12"/>
        <color indexed="10"/>
        <rFont val="Times New Roman"/>
        <family val="1"/>
        <charset val="204"/>
      </rPr>
      <t xml:space="preserve">Поступления от оказания услуг (выполнения работ) на платной основе и от иной приносящей доход деятельности </t>
    </r>
    <r>
      <rPr>
        <b/>
        <sz val="12"/>
        <rFont val="Times New Roman"/>
        <family val="1"/>
        <charset val="204"/>
      </rPr>
      <t xml:space="preserve">(родит. плата, плата за питание сотрудников, платные услуги),
 Код доп.ЭК 810
</t>
    </r>
  </si>
  <si>
    <r>
      <rPr>
        <b/>
        <sz val="12"/>
        <color indexed="10"/>
        <rFont val="Times New Roman"/>
        <family val="1"/>
        <charset val="204"/>
      </rPr>
      <t>Безвозмездные поступления (в т.ч. гранты) муниципальным бюджетным и автономным учреждениям</t>
    </r>
    <r>
      <rPr>
        <b/>
        <sz val="12"/>
        <rFont val="Times New Roman"/>
        <family val="1"/>
        <charset val="204"/>
      </rPr>
      <t xml:space="preserve"> в 2018 году,
 Код доп.ЭК 820</t>
    </r>
  </si>
  <si>
    <t>Вспомогательная таблица для формирования СГОЗ (за исключением ДопКР 912,921,923,924,952,958,962)</t>
  </si>
  <si>
    <t>проверка с вкладкой "Бюджет 2018-2020"</t>
  </si>
  <si>
    <r>
      <t xml:space="preserve">Пост. от 05.02.2016 № 84
по строкам 210 - 280 указываются коды видов расходов бюджетов 
</t>
    </r>
    <r>
      <rPr>
        <b/>
        <sz val="11"/>
        <color indexed="51"/>
        <rFont val="Times New Roman"/>
        <family val="1"/>
        <charset val="204"/>
      </rPr>
      <t>Т.к. расходная часть плана, то ставлю расходный КВР</t>
    </r>
  </si>
  <si>
    <t>Справочно остатки прошлых лет:</t>
  </si>
  <si>
    <t>Водоснабжение</t>
  </si>
  <si>
    <t>Канализация</t>
  </si>
  <si>
    <t>Комплексное техническое обслуживание инженерных систем и систем видеонаблюдения</t>
  </si>
  <si>
    <t>ТО узлов АУТВР</t>
  </si>
  <si>
    <t>Дератизация, дезинсекция</t>
  </si>
  <si>
    <t xml:space="preserve">ТО и ремонт систем видеонаблюдения </t>
  </si>
  <si>
    <t>Лабораторные исследования (исследование воды и смывов плавательных бассейнов, почвы, песка, микроклимата, продуктов и готовых блюд)</t>
  </si>
  <si>
    <t>Хозяйственные товары и хозяйственный инвентарь (инструменты и принадлежности технического персонала и т.д.)</t>
  </si>
  <si>
    <t xml:space="preserve">Мебель </t>
  </si>
  <si>
    <t>Моющие, чистящие средства (восстанавливающие крема, эмульсии в соответствии с нормами СИЗ)</t>
  </si>
  <si>
    <t xml:space="preserve">Дверные коробки, полотна и комплектующие к ним </t>
  </si>
  <si>
    <t xml:space="preserve">Приобретение расходных материалов для устранения замечаний по предписаниям и выполнения перспективного плана </t>
  </si>
  <si>
    <t>Спец. одежда для обслуживающего персонала</t>
  </si>
  <si>
    <t>Возмещение расходов, связанных со служебными командировками (проживание в служебных командировках)</t>
  </si>
  <si>
    <t>Возмещение работникам (сотрудникам) расходов, связанных со служебными командировками (оплата проезда сопровождающих лиц, являющихся штатными сотрудниками учреждений)</t>
  </si>
  <si>
    <t>Возмещение работникам (сотрудникам) расходов, связанных со служебными командировками (оплата по перевозке несовершеннолетних и сопровождающих их лиц)</t>
  </si>
  <si>
    <r>
      <t xml:space="preserve">Возмещение работникам (сотрудникам) расходов, связанных со служебными командировками (проезд к месту служебной командировки и обратно к месту постоянной работы транспортом общего пользования), </t>
    </r>
    <r>
      <rPr>
        <b/>
        <sz val="11"/>
        <color indexed="10"/>
        <rFont val="Times New Roman"/>
        <family val="1"/>
        <charset val="204"/>
      </rPr>
      <t>в т.ч. студентам, обучающимся по заочной форме обучения, при проезде к месту нахождения учебного заведения</t>
    </r>
  </si>
  <si>
    <t>Вычислительная и копировально-множительная техника</t>
  </si>
  <si>
    <t>Мебель офисная</t>
  </si>
  <si>
    <t>Средства связи и телекоммуникаций</t>
  </si>
  <si>
    <t>Расходные материалы для принтеров и множительной техники (картриджи, дискеты, тонеры)</t>
  </si>
  <si>
    <t>Запасные части к вычислительной и оргтехнике</t>
  </si>
  <si>
    <t>Запасные части к средствам связи</t>
  </si>
  <si>
    <t>Золотые медали "За особые успехи в учении"</t>
  </si>
  <si>
    <t>Внутренние мероприятия (приобретение кубков, медалей, ценных подарков, свидетельств, грамот, дипломов обучающихся и др.)</t>
  </si>
  <si>
    <t>Приобретение основных средств, в том числе:</t>
  </si>
  <si>
    <t>Приобретение расходных материалов, в том числе:</t>
  </si>
  <si>
    <t>УЧЕБНИКИ</t>
  </si>
  <si>
    <t>Спортивное оборудование и инвентарь</t>
  </si>
  <si>
    <t>Мебель для учебных целей</t>
  </si>
  <si>
    <t>Наглядные и звуковые пособия (видеокассеты, аудиокассеты, слайды и т.д.) и экспонаты</t>
  </si>
  <si>
    <t>Учебные и методические пособия, справочная литература, художеств. литература для пополнения библиотечных фондов</t>
  </si>
  <si>
    <t>Предметы инвентаря для учебных и лабораторных занятий</t>
  </si>
  <si>
    <t>Приобретение мягкого инвентаря, в том числе:</t>
  </si>
  <si>
    <t>Приобретение медикаментов, перевязочных средств, изделий медицинского назначения и дезинфицирующих средств для медицинских целей, в том числе:</t>
  </si>
  <si>
    <t>Приобретение медикаментов и перевязочных средств в учебные классы</t>
  </si>
  <si>
    <t>Химические реактивы, семена</t>
  </si>
  <si>
    <t>Классные журналы</t>
  </si>
  <si>
    <t>Строительные материалы, необходимые для обучения по предмету "Технология"</t>
  </si>
  <si>
    <t>Материалы для учебных и лабораторных занятий</t>
  </si>
  <si>
    <t>На проведение городских культурно-массовых и спортивно-массовых мероприятий!!!</t>
  </si>
  <si>
    <t>Приобретение мягкого инвентаря (служебная одежда и обувь, ткани для организации деятельности пед. работников и обучающихся)</t>
  </si>
  <si>
    <t>Счета прошлых лет</t>
  </si>
  <si>
    <r>
      <t xml:space="preserve">Экономия/дефицит средств по заключенному договору, +/-
</t>
    </r>
    <r>
      <rPr>
        <b/>
        <sz val="12"/>
        <color indexed="10"/>
        <rFont val="Times New Roman"/>
        <family val="1"/>
        <charset val="204"/>
      </rPr>
      <t>(графа 7 - графа 8)</t>
    </r>
  </si>
  <si>
    <r>
      <rPr>
        <b/>
        <sz val="12"/>
        <color indexed="10"/>
        <rFont val="Times New Roman"/>
        <family val="1"/>
        <charset val="204"/>
      </rPr>
      <t xml:space="preserve">!!! </t>
    </r>
    <r>
      <rPr>
        <b/>
        <sz val="12"/>
        <rFont val="Times New Roman"/>
        <family val="1"/>
        <charset val="204"/>
      </rPr>
      <t>Счета акцептованные руководителем и переданные бухгалтеру на оплату</t>
    </r>
  </si>
  <si>
    <r>
      <rPr>
        <b/>
        <sz val="12"/>
        <color indexed="10"/>
        <rFont val="Times New Roman"/>
        <family val="1"/>
        <charset val="204"/>
      </rPr>
      <t xml:space="preserve">!!! </t>
    </r>
    <r>
      <rPr>
        <b/>
        <sz val="12"/>
        <rFont val="Times New Roman"/>
        <family val="1"/>
        <charset val="204"/>
      </rPr>
      <t>Счета, акцептованные руководителем и переданные бухгалтеру на оплату</t>
    </r>
  </si>
  <si>
    <r>
      <rPr>
        <b/>
        <sz val="12"/>
        <color indexed="10"/>
        <rFont val="Times New Roman"/>
        <family val="1"/>
        <charset val="204"/>
      </rPr>
      <t>Пени, штрафы, иное возмещение ущерба по договорам гражданско-правового характера</t>
    </r>
    <r>
      <rPr>
        <b/>
        <sz val="12"/>
        <rFont val="Times New Roman"/>
        <family val="1"/>
        <charset val="204"/>
      </rPr>
      <t xml:space="preserve"> в 2018 году,
 Код доп.ЭК 860</t>
    </r>
  </si>
  <si>
    <t>Энергосбережение на территории муниципального образования город Норильск на 2018-2020 гг.</t>
  </si>
  <si>
    <r>
      <t xml:space="preserve">Мероприятие 3.1.2. Модернизация узлов учета ТЭР и воды с установкой приборов учета на горячую воду, замена расходомеров ВЭПС-ТИ, КМ, РМ на новую модификацию, доп.КР 941 </t>
    </r>
    <r>
      <rPr>
        <b/>
        <sz val="10"/>
        <color indexed="10"/>
        <rFont val="Times New Roman"/>
        <family val="1"/>
        <charset val="204"/>
      </rPr>
      <t>(КБК 06507020440000120244)</t>
    </r>
  </si>
  <si>
    <r>
      <t xml:space="preserve">Мероприятие 3.1.4. Установка теплообменников на ГВС на муниципальных объектах, 
доп.КР 947 </t>
    </r>
    <r>
      <rPr>
        <b/>
        <sz val="10"/>
        <color indexed="10"/>
        <rFont val="Times New Roman"/>
        <family val="1"/>
        <charset val="204"/>
      </rPr>
      <t>(КБК 06507020440000150244)</t>
    </r>
  </si>
  <si>
    <t>Городские мероприятия (приобретение кубков, медалей, ценных подарков, свидетельств, грамот, дипломов обучающихся и др.)!!!</t>
  </si>
  <si>
    <t>Городские мероприятия (приобретение кубков, медалей, ценных подарков, грамот, дипломов, цветов, воздушных шаров и др.)!!!</t>
  </si>
  <si>
    <t>Городские культурно-массовые мероприятия (звукосветотехническое сопровождение, изготовление плакеток)!!!</t>
  </si>
  <si>
    <t>Текущий ремонт зданий, в том числе:</t>
  </si>
  <si>
    <t>Укладка керамической плитки в пищеблоке, медкабинете, туалетах</t>
  </si>
  <si>
    <t>Укладка линолеума</t>
  </si>
  <si>
    <t>Установка противопожарных дверей/люков</t>
  </si>
  <si>
    <t>Демонтаж/монтаж дверных блоков</t>
  </si>
  <si>
    <t>Демонтаж/монтаж оконных блоков</t>
  </si>
  <si>
    <t>Ремонтно-строительные работы в помещениях</t>
  </si>
  <si>
    <t>Прочие расходы по устранению замечаний надзорных органов (огнезащитная обработка штор сцены актового зала, замена оборудования системы ПС и СОУЭ, замена светильников и др.)</t>
  </si>
  <si>
    <t>Учебное оборудование для кабинетов и лабораторий, аппаратура, приборы, машины, станки и др. спец. оборудование для учебных целей</t>
  </si>
  <si>
    <t>Торгово-технологическое и холодильное оборудование</t>
  </si>
  <si>
    <t>Торгово-технологическое и холодильное оборудование оборудование - бывш. ОБЖ!!!</t>
  </si>
  <si>
    <t xml:space="preserve">2. При акцептовании счета, указывать КЦСР+Доп.КР, по которому должна быть произведена оплата </t>
  </si>
  <si>
    <t>1. !!! ДОБАВЛЯТЬ И УДАЛЯТЬ СТРОКИ и СТОЛБЦЫ СТРОГО ЗАПРЕЩЕНО</t>
  </si>
  <si>
    <t xml:space="preserve">4. КБК (20 знаков) = КВСР (3 знака)+ КФСР (4 знака) + КЦСР (10 знаков) + КВР (3 знака) </t>
  </si>
  <si>
    <t xml:space="preserve">3. КБК (20 знаков) = КВСР (3 знака)+ КФСР (4 знака) + КЦСР (10 знаков) + КВР (3 знака) </t>
  </si>
  <si>
    <t>прочие расходы (кроме расходов на закупку товаров, работ, услуг)</t>
  </si>
  <si>
    <t>Предоставление субсидий МБУ, МАУ на иные цели, имеющих целевое назначение</t>
  </si>
  <si>
    <r>
      <rPr>
        <b/>
        <sz val="11"/>
        <color indexed="51"/>
        <rFont val="Times New Roman"/>
        <family val="1"/>
        <charset val="204"/>
      </rPr>
      <t xml:space="preserve">Расходный КОСГУ: </t>
    </r>
    <r>
      <rPr>
        <b/>
        <sz val="11"/>
        <rFont val="Times New Roman"/>
        <family val="1"/>
        <charset val="204"/>
      </rPr>
      <t xml:space="preserve">
</t>
    </r>
    <r>
      <rPr>
        <b/>
        <sz val="11"/>
        <color indexed="51"/>
        <rFont val="Times New Roman"/>
        <family val="1"/>
        <charset val="204"/>
      </rPr>
      <t>130:</t>
    </r>
    <r>
      <rPr>
        <b/>
        <sz val="11"/>
        <rFont val="Times New Roman"/>
        <family val="1"/>
        <charset val="204"/>
      </rPr>
      <t xml:space="preserve"> Доп.ЭК 810+мун.задание
</t>
    </r>
    <r>
      <rPr>
        <b/>
        <sz val="11"/>
        <color indexed="51"/>
        <rFont val="Times New Roman"/>
        <family val="1"/>
        <charset val="204"/>
      </rPr>
      <t>140:</t>
    </r>
    <r>
      <rPr>
        <b/>
        <sz val="11"/>
        <rFont val="Times New Roman"/>
        <family val="1"/>
        <charset val="204"/>
      </rPr>
      <t xml:space="preserve"> Доп.ЭК 860 пени, штрафы (например, за нарушение сроков поставки удерживают с поставщика)
</t>
    </r>
    <r>
      <rPr>
        <b/>
        <sz val="11"/>
        <color indexed="51"/>
        <rFont val="Times New Roman"/>
        <family val="1"/>
        <charset val="204"/>
      </rPr>
      <t>180:</t>
    </r>
    <r>
      <rPr>
        <b/>
        <sz val="11"/>
        <rFont val="Times New Roman"/>
        <family val="1"/>
        <charset val="204"/>
      </rPr>
      <t xml:space="preserve"> Доп.ЭК 810, 820+иные цели</t>
    </r>
  </si>
  <si>
    <t>Утвержденные ассигнования на 2018 год, местный бюджет</t>
  </si>
  <si>
    <t>Помесячная разбивка кассового плана на 2018 год</t>
  </si>
  <si>
    <t>!!! После разбивки кассового плана должно получиться "0"</t>
  </si>
  <si>
    <r>
      <t xml:space="preserve">Мероприятие целевой направленности!!! </t>
    </r>
    <r>
      <rPr>
        <sz val="12"/>
        <rFont val="Times New Roman"/>
        <family val="1"/>
        <charset val="204"/>
      </rPr>
      <t>- поэтапная модернизация искусственной освещенности рабочих мест учащихся общеобразовательных учреждений (светильники в классах)</t>
    </r>
  </si>
  <si>
    <t xml:space="preserve">План доходов по кодам </t>
  </si>
  <si>
    <t>Разбивка по кодам</t>
  </si>
  <si>
    <t>План доходов, руб.</t>
  </si>
  <si>
    <t>226/955</t>
  </si>
  <si>
    <t>340/981</t>
  </si>
  <si>
    <t>223/932</t>
  </si>
  <si>
    <t>прибыль</t>
  </si>
  <si>
    <t>211/991</t>
  </si>
  <si>
    <t>213/992</t>
  </si>
  <si>
    <t>проверка</t>
  </si>
  <si>
    <t>остатки пр. лет</t>
  </si>
  <si>
    <r>
      <t xml:space="preserve">Финансирование на начало года </t>
    </r>
    <r>
      <rPr>
        <b/>
        <sz val="12"/>
        <color indexed="10"/>
        <rFont val="Times New Roman"/>
        <family val="1"/>
        <charset val="204"/>
      </rPr>
      <t>(переходящие остатки прошлых лет на лицевых счетах)</t>
    </r>
    <r>
      <rPr>
        <b/>
        <sz val="12"/>
        <rFont val="Times New Roman"/>
        <family val="1"/>
        <charset val="204"/>
      </rPr>
      <t xml:space="preserve">
Код доп.ЭК 832</t>
    </r>
  </si>
  <si>
    <r>
      <t xml:space="preserve">Финансирование на начало года </t>
    </r>
    <r>
      <rPr>
        <b/>
        <sz val="12"/>
        <color indexed="10"/>
        <rFont val="Times New Roman"/>
        <family val="1"/>
        <charset val="204"/>
      </rPr>
      <t xml:space="preserve">(переходящие остатки прошлых лет на лицевых счетах)
</t>
    </r>
    <r>
      <rPr>
        <b/>
        <sz val="12"/>
        <rFont val="Times New Roman"/>
        <family val="1"/>
        <charset val="204"/>
      </rPr>
      <t>Код доп.ЭК 832</t>
    </r>
  </si>
  <si>
    <t>Услуги по техническому обслуживанию компьютерного оборудования и сетевой инфраструктуры (ООО "ПроСервис Таймыр" - электронное школьное питание)</t>
  </si>
  <si>
    <t>к Порядку формирования проекта бюджета</t>
  </si>
  <si>
    <t>муниципальных учреждений</t>
  </si>
  <si>
    <t>утвержденному Распоряжением</t>
  </si>
  <si>
    <t>Управления общего и дошкольного образования 
Администрации города Норильска</t>
  </si>
  <si>
    <r>
      <t>от ___.______.20</t>
    </r>
    <r>
      <rPr>
        <u/>
        <sz val="11"/>
        <rFont val="Times New Roman Cyr"/>
        <charset val="204"/>
      </rPr>
      <t>17 г</t>
    </r>
    <r>
      <rPr>
        <sz val="11"/>
        <rFont val="Times New Roman Cyr"/>
        <family val="1"/>
        <charset val="204"/>
      </rPr>
      <t>. № _____</t>
    </r>
  </si>
  <si>
    <t>2018 финансовый год = 2019 году= 2020 году</t>
  </si>
  <si>
    <t>Итого,
руб. (с НДС)</t>
  </si>
  <si>
    <t>профильные школы:
Охрана общественного порядка (ЛАГЕРЬ)</t>
  </si>
  <si>
    <t>Итого руб. (с НДС)</t>
  </si>
  <si>
    <t>Услуги по утилизации, в т.ч.</t>
  </si>
  <si>
    <t>1.4.1</t>
  </si>
  <si>
    <t>1.4.2</t>
  </si>
  <si>
    <t>Ведение технической документации, в т.ч.</t>
  </si>
  <si>
    <t>…</t>
  </si>
  <si>
    <t>Энергетическое обследование зданий</t>
  </si>
  <si>
    <t>4</t>
  </si>
  <si>
    <t>Обучение по программе "Электробезопасность"</t>
  </si>
  <si>
    <t>Обучение по программе "Охрана труда"</t>
  </si>
  <si>
    <t>Обучение по программе "Пожарно-технический минимум"</t>
  </si>
  <si>
    <t>4.5</t>
  </si>
  <si>
    <t>4.6</t>
  </si>
  <si>
    <t>4.7</t>
  </si>
  <si>
    <t>4.8</t>
  </si>
  <si>
    <t>4.9</t>
  </si>
  <si>
    <t>4.10</t>
  </si>
  <si>
    <t>4.11</t>
  </si>
  <si>
    <t>4.12</t>
  </si>
  <si>
    <t>5</t>
  </si>
  <si>
    <t xml:space="preserve">Услуги инкасации наличных денег </t>
  </si>
  <si>
    <t>Изготовление и монтаж, в т.ч.</t>
  </si>
  <si>
    <t>Изготовление печатей, штампов, табличек</t>
  </si>
  <si>
    <t>Изготовление полиграфической продукции (банеров, вывесок,  визиток, бланочной продукции, номерков, флагов)</t>
  </si>
  <si>
    <t>7.3</t>
  </si>
  <si>
    <t xml:space="preserve">                     
Изготовление и монтаж вертикальных жалюзи</t>
  </si>
  <si>
    <t>7.4</t>
  </si>
  <si>
    <t xml:space="preserve">                     
Изготовление и монтаж стендов</t>
  </si>
  <si>
    <t>7.5</t>
  </si>
  <si>
    <t>7.6</t>
  </si>
  <si>
    <t>7.7</t>
  </si>
  <si>
    <t>7.8</t>
  </si>
  <si>
    <t>7.9</t>
  </si>
  <si>
    <t>8</t>
  </si>
  <si>
    <t>Прочие услуги, в т.ч.</t>
  </si>
  <si>
    <t>Производственный контроль: исследование воды плавательных бассейнов; исследование питьевой воды; исследование почвы и песка; исследование микроклимата; исследование пищевой и непищевой продукции</t>
  </si>
  <si>
    <t>8.2.1</t>
  </si>
  <si>
    <t>В соответствии с ПРИКАЗом МинЗдрав от 29 июня 2000 г. N 229 О ПРОФЕССИОНАЛЬНОЙ ГИГИЕНИЧЕСКОЙ ПОДГОТОВКЕ И АТТЕСТАЦИИ ДОЛЖНОСТНЫХ ЛИЦ И РАБОТНИКОВ ОРГАНИЗАЦИЙ "
1. Профессиональная гигиеническая подготовка проводится при приеме на работу и в дальнейшем с периодичностью:
- для должностных лиц и работников организаций, деятельность которых связана с производством, хранением, транспортировкой и реализацией мясо - молочной и кремово - кондитерской продукции, детского питания, питания дошкольников, - ежегодно, исходя из того, что данный контингент работников является наиболее вероятным источником "риска для здоровья населения;
- для остальных категорий работников - 1 раз в 2 года.</t>
  </si>
  <si>
    <t>8.2.2</t>
  </si>
  <si>
    <t>8.2.3</t>
  </si>
  <si>
    <t>8.2.4</t>
  </si>
  <si>
    <t>8.2.5</t>
  </si>
  <si>
    <t>8.2.6</t>
  </si>
  <si>
    <t>8.3.1</t>
  </si>
  <si>
    <t>8.3.2</t>
  </si>
  <si>
    <t>8.3.3</t>
  </si>
  <si>
    <t>8.3.4</t>
  </si>
  <si>
    <t>8.4</t>
  </si>
  <si>
    <t>8.5</t>
  </si>
  <si>
    <t>Услуги ГИВЦ</t>
  </si>
  <si>
    <t>8.6</t>
  </si>
  <si>
    <t xml:space="preserve">Нотариальные услуги </t>
  </si>
  <si>
    <t>8.7</t>
  </si>
  <si>
    <t>8.8</t>
  </si>
  <si>
    <t>8.9</t>
  </si>
  <si>
    <t>Размещение рекламы (объявлений)</t>
  </si>
  <si>
    <t>8.10</t>
  </si>
  <si>
    <t>8.11</t>
  </si>
  <si>
    <t>8.12</t>
  </si>
  <si>
    <t>8.13</t>
  </si>
  <si>
    <t>8.14</t>
  </si>
  <si>
    <t>8.15</t>
  </si>
  <si>
    <t>8.16</t>
  </si>
  <si>
    <t>8.17</t>
  </si>
  <si>
    <t>8.18</t>
  </si>
  <si>
    <t>8.19</t>
  </si>
  <si>
    <t>8.20</t>
  </si>
  <si>
    <t>8.21</t>
  </si>
  <si>
    <t>8.22</t>
  </si>
  <si>
    <t>8.23</t>
  </si>
  <si>
    <t>8.24</t>
  </si>
  <si>
    <t>9</t>
  </si>
  <si>
    <t>Мероприятия целевой направленности, в т.ч.</t>
  </si>
  <si>
    <t>Питиние в период проведения учебных сборов (юноши)</t>
  </si>
  <si>
    <t>Питиние в период проведения учебных сборов (девушки)</t>
  </si>
  <si>
    <t>Питиние в период проведения ВСИ "Патриот"</t>
  </si>
  <si>
    <r>
      <rPr>
        <b/>
        <sz val="11"/>
        <rFont val="Times New Roman"/>
        <family val="1"/>
        <charset val="204"/>
      </rPr>
      <t>Организация профильных школ:</t>
    </r>
    <r>
      <rPr>
        <sz val="11"/>
        <rFont val="Times New Roman"/>
        <family val="1"/>
        <charset val="204"/>
      </rPr>
      <t xml:space="preserve">
выдача, оформление, защита личной медицинской книжки</t>
    </r>
  </si>
  <si>
    <r>
      <rPr>
        <b/>
        <sz val="11"/>
        <rFont val="Times New Roman"/>
        <family val="1"/>
        <charset val="204"/>
      </rPr>
      <t>Художественное оформление для проведения ВСИ "Патриот":</t>
    </r>
    <r>
      <rPr>
        <sz val="11"/>
        <rFont val="Times New Roman"/>
        <family val="1"/>
        <charset val="204"/>
      </rPr>
      <t xml:space="preserve">
изготовление плаката (баннера)</t>
    </r>
  </si>
  <si>
    <r>
      <rPr>
        <b/>
        <sz val="11"/>
        <rFont val="Times New Roman"/>
        <family val="1"/>
        <charset val="204"/>
      </rPr>
      <t>Художественное оформление для проведения ВСИ "Патриот":</t>
    </r>
    <r>
      <rPr>
        <sz val="11"/>
        <rFont val="Times New Roman"/>
        <family val="1"/>
        <charset val="204"/>
      </rPr>
      <t xml:space="preserve">
оформление воздушными шарами</t>
    </r>
  </si>
  <si>
    <r>
      <rPr>
        <b/>
        <sz val="11"/>
        <rFont val="Times New Roman"/>
        <family val="1"/>
        <charset val="204"/>
      </rPr>
      <t>Художественное оформление для проведения ВСИ "Патриот":</t>
    </r>
    <r>
      <rPr>
        <sz val="11"/>
        <rFont val="Times New Roman"/>
        <family val="1"/>
        <charset val="204"/>
      </rPr>
      <t xml:space="preserve">
изготовление флагов</t>
    </r>
  </si>
  <si>
    <r>
      <t xml:space="preserve">"Профилактика наркомании ": 
</t>
    </r>
    <r>
      <rPr>
        <sz val="11"/>
        <rFont val="Times New Roman"/>
        <family val="1"/>
        <charset val="204"/>
      </rPr>
      <t>Тиражирование и распространение печатной продукции профилактической направленности (учебно – методические пособия, листовки, буклеты, брошюры и др.)</t>
    </r>
  </si>
  <si>
    <t>Приобретение и сопровождение програмного обеспечения</t>
  </si>
  <si>
    <t>Услуги в области информационных технологий</t>
  </si>
  <si>
    <t>6.2</t>
  </si>
  <si>
    <t>6.3</t>
  </si>
  <si>
    <t>6.4</t>
  </si>
  <si>
    <t>прочие</t>
  </si>
  <si>
    <r>
      <t xml:space="preserve">Участие в семинарах, курсах повышения квалификации, конференциях, спортивных мероприятиях работников, подготовка и переподготовка работников
</t>
    </r>
    <r>
      <rPr>
        <sz val="12"/>
        <color indexed="10"/>
        <rFont val="Times New Roman"/>
        <family val="1"/>
        <charset val="204"/>
      </rPr>
      <t>категория сотрудников: АУП и УВП</t>
    </r>
  </si>
  <si>
    <r>
      <t xml:space="preserve">Специальная оценка условий труда на рабочих местах 
</t>
    </r>
    <r>
      <rPr>
        <sz val="12"/>
        <color indexed="10"/>
        <rFont val="Times New Roman"/>
        <family val="1"/>
        <charset val="204"/>
      </rPr>
      <t>категория сотрудников: АУП и УВП</t>
    </r>
  </si>
  <si>
    <r>
      <t xml:space="preserve">Приобретение и сопровождение программного обеспечения для организации деятельности работников 
</t>
    </r>
    <r>
      <rPr>
        <sz val="12"/>
        <color indexed="10"/>
        <rFont val="Times New Roman"/>
        <family val="1"/>
        <charset val="204"/>
      </rPr>
      <t>категория сотрудников: АУП и УВП</t>
    </r>
  </si>
  <si>
    <r>
      <t xml:space="preserve">Услуги в области информационных технологий 
</t>
    </r>
    <r>
      <rPr>
        <sz val="12"/>
        <color indexed="10"/>
        <rFont val="Times New Roman"/>
        <family val="1"/>
        <charset val="204"/>
      </rPr>
      <t>категория сотрудников: АУП и УВП</t>
    </r>
  </si>
  <si>
    <r>
      <t xml:space="preserve">Нотариальные услуги 
</t>
    </r>
    <r>
      <rPr>
        <sz val="12"/>
        <color indexed="10"/>
        <rFont val="Times New Roman"/>
        <family val="1"/>
        <charset val="204"/>
      </rPr>
      <t>категория сотрудников: АУП и УВП</t>
    </r>
  </si>
  <si>
    <r>
      <t xml:space="preserve">Специальная оценка условий труда на рабочих местах 
</t>
    </r>
    <r>
      <rPr>
        <sz val="12"/>
        <color indexed="10"/>
        <rFont val="Times New Roman"/>
        <family val="1"/>
        <charset val="204"/>
      </rPr>
      <t>категория сотрудников: педагоги</t>
    </r>
  </si>
  <si>
    <r>
      <t xml:space="preserve">Участие в семинарах, курсах повышения квалификации, конференциях, спортивных мероприятиях пед. работников, подготовка и переподготовка 
</t>
    </r>
    <r>
      <rPr>
        <sz val="12"/>
        <color indexed="10"/>
        <rFont val="Times New Roman"/>
        <family val="1"/>
        <charset val="204"/>
      </rPr>
      <t>категория сотрудников: педагоги</t>
    </r>
  </si>
  <si>
    <r>
      <t xml:space="preserve">Услуги в области информационных технологий 
</t>
    </r>
    <r>
      <rPr>
        <sz val="12"/>
        <color indexed="10"/>
        <rFont val="Times New Roman"/>
        <family val="1"/>
        <charset val="204"/>
      </rPr>
      <t>категория сотрудников: педагоги</t>
    </r>
  </si>
  <si>
    <r>
      <t xml:space="preserve">Нотариальные услуги 
</t>
    </r>
    <r>
      <rPr>
        <sz val="12"/>
        <color indexed="10"/>
        <rFont val="Times New Roman"/>
        <family val="1"/>
        <charset val="204"/>
      </rPr>
      <t>категория сотрудников: педагоги</t>
    </r>
  </si>
  <si>
    <t>Обоснование расходов на приобретение расходных материалов</t>
  </si>
  <si>
    <t>План 2018</t>
  </si>
  <si>
    <t xml:space="preserve">ПЛАН МБ 
2019 год, тыс.руб. </t>
  </si>
  <si>
    <t xml:space="preserve">ПЛАН МБ
2020 год тыс.руб. </t>
  </si>
  <si>
    <t>Кол - во</t>
  </si>
  <si>
    <t>Цена товаров, с учетом НДС, руб.</t>
  </si>
  <si>
    <t xml:space="preserve">Объем финансирования, тыс.руб. </t>
  </si>
  <si>
    <t>Платные</t>
  </si>
  <si>
    <t>ИТОГО (гр.20+гр.21)</t>
  </si>
  <si>
    <t>I</t>
  </si>
  <si>
    <t>Картриджи</t>
  </si>
  <si>
    <t>II</t>
  </si>
  <si>
    <t>Бумага офисная</t>
  </si>
  <si>
    <t>III</t>
  </si>
  <si>
    <t>Зап.части к компьютерной технике</t>
  </si>
  <si>
    <t>IV</t>
  </si>
  <si>
    <t>Канцелярские товары</t>
  </si>
  <si>
    <t>V</t>
  </si>
  <si>
    <t>Хозяйственные товары и инвентарь</t>
  </si>
  <si>
    <t>VI</t>
  </si>
  <si>
    <t>Моющие чистящие  товары (с учетом смывающих и обезвреживающих средств СИЗ (мыло,крем)), средства для дезинфекции</t>
  </si>
  <si>
    <t>VII</t>
  </si>
  <si>
    <t>Строительные товары</t>
  </si>
  <si>
    <t>Прочие строительные материалы</t>
  </si>
  <si>
    <t>VIII</t>
  </si>
  <si>
    <t>Инструмены и электротовары</t>
  </si>
  <si>
    <t>IX</t>
  </si>
  <si>
    <t>Прочие (указать)</t>
  </si>
  <si>
    <t>Сантехнические материалы</t>
  </si>
  <si>
    <t>ДМЦП "Одаренные дети"</t>
  </si>
  <si>
    <t xml:space="preserve">ДМЦП "Молодежь муниципального образования город Норильск" </t>
  </si>
  <si>
    <t>ДМЦП "Профилактика наркомании  и усиление борьбы с незаконным оборотом наркотических средств на территории муниципального образования город Норильск"</t>
  </si>
  <si>
    <t xml:space="preserve">ДМЦП "Обеспечение жизнедеятельности образовательных учреждений МО город Норильск" </t>
  </si>
  <si>
    <t>ИТОГО:</t>
  </si>
  <si>
    <t>II Краевая субвенция в части обеспечения деятельности педагогического персонала и обучающихся</t>
  </si>
  <si>
    <t xml:space="preserve">ПЛАН КБ
2019 год тыс.руб. </t>
  </si>
  <si>
    <t xml:space="preserve">ПЛАН КБ
2020 год тыс.руб. </t>
  </si>
  <si>
    <t>На проведение городских культурно-массовых и спортивно-массовых мероприятий</t>
  </si>
  <si>
    <t>III Краевая субвенция в части обеспечения деятельности административно-управленческого и учебно-вспомогательного персонала (АУП и УВП)</t>
  </si>
  <si>
    <t>Приложение 8 к постановлению</t>
  </si>
  <si>
    <t xml:space="preserve">Администрации города Норильска </t>
  </si>
  <si>
    <t>от _________ №_______</t>
  </si>
  <si>
    <t>Приложение № 23</t>
  </si>
  <si>
    <t>к Порядку составления проекта бюджета</t>
  </si>
  <si>
    <t>муниципального образования город Норильск</t>
  </si>
  <si>
    <t>на очередной финансовый год и плановый период,</t>
  </si>
  <si>
    <t xml:space="preserve">утвержденному постановлением </t>
  </si>
  <si>
    <t>Администрации города Норильска</t>
  </si>
  <si>
    <t>от 30.06.2015 №337</t>
  </si>
  <si>
    <t>Обоснование расходов на приобретение мягкого инвентаря*</t>
  </si>
  <si>
    <t xml:space="preserve">Наименование </t>
  </si>
  <si>
    <t>кол-во</t>
  </si>
  <si>
    <t>цена за ед.</t>
  </si>
  <si>
    <t>Объем финансирования, тыс.руб.</t>
  </si>
  <si>
    <t>ИТОГО (гр.22+ гр.23)</t>
  </si>
  <si>
    <t>Постельное белье</t>
  </si>
  <si>
    <t>Спецодежда и спецобувь</t>
  </si>
  <si>
    <t>Халат светлого тона</t>
  </si>
  <si>
    <t>Ткани</t>
  </si>
  <si>
    <t>Приложение 9 к постановлению</t>
  </si>
  <si>
    <t>Приложение № 24</t>
  </si>
  <si>
    <t>Обоснование расходов по приобретению основных средств</t>
  </si>
  <si>
    <t>Вид основного средства</t>
  </si>
  <si>
    <t xml:space="preserve">общая сумма затрат, тыс.руб. </t>
  </si>
  <si>
    <t>действующая сеть</t>
  </si>
  <si>
    <t>новая сеть</t>
  </si>
  <si>
    <t>Оргтехника (компьютерная и оргтехника, телефоны, факсы, кино-, аудио-, видеотехника и т.д.)</t>
  </si>
  <si>
    <t>Хоз. товары и хоз. инвентарь (кухонный инвентарь, инструменты и принадлежности технического персонала и т.д.</t>
  </si>
  <si>
    <t>Бытовая техника (чайники, утюги, пылесосы, холодильники бытовые, т.д.)</t>
  </si>
  <si>
    <t>Учебно-игровое оборудование (оборудование для прогулочных площадок - цена данного вида товаров должна включать в себя доставку и установку )</t>
  </si>
  <si>
    <t>Свето-, звуко-, кино-, видео- оборудование</t>
  </si>
  <si>
    <t>XI</t>
  </si>
  <si>
    <t>Пожарное оборудование и средства индивидуальной защиты</t>
  </si>
  <si>
    <t>XII</t>
  </si>
  <si>
    <t>Измерительные приборы (манометры, термометры,гигрометры, тонометры, нивелиры и т.д.)</t>
  </si>
  <si>
    <t>XIII</t>
  </si>
  <si>
    <t xml:space="preserve">Технологическое и прачечное оборудование </t>
  </si>
  <si>
    <t>XIV</t>
  </si>
  <si>
    <t>Прочее (электротовары, предметы интерьера и т.д.)</t>
  </si>
  <si>
    <t>Обоснование расходов по КОСГУ 225 "Работы, услуги по содержанию имущества" на 2018-2020 гг. (местный и краевой бюджеты)</t>
  </si>
  <si>
    <t>Изготовление и монтаж вертикальных жалюзи</t>
  </si>
  <si>
    <t>Изготовление и монтаж стендов</t>
  </si>
  <si>
    <t>Очередной финансовый 2018 год (нормативные затраты)</t>
  </si>
  <si>
    <t>Доп.КР 941 "СОДЕРЖАНИЕ И ТЕХНИЧЕСКОЕ ОБСЛУЖИВАНИЕ ПОМЕЩЕНИЙ"</t>
  </si>
  <si>
    <t>в т.ч. за счет средств МЕСТНОГО БЮДЖЕТА:</t>
  </si>
  <si>
    <t>ТО узлов АУТВР (автоматизированный узел тепловодоресурсов), в том числе:</t>
  </si>
  <si>
    <t>ТО инженерных сетей (внешние и внутренние системы тепловодоснабжения и канализации, электроснабжения, электрическая система отопления "теплый" пол, аварийное обслужив-е)</t>
  </si>
  <si>
    <t>Посыпка противовогололедным материалом (граншлаком) подъездных путей и подходов к зданию учреждения</t>
  </si>
  <si>
    <t>Эксплуатационные услуги (содержание общего имущества в многоквартирном доме), в том числе:</t>
  </si>
  <si>
    <t xml:space="preserve"> Многоквартирные дома серии НК-12, 111-84, 111-112, К-69, индивидуальные проекты ("улучшенной планировки"), в том числе:</t>
  </si>
  <si>
    <t>5.1.1</t>
  </si>
  <si>
    <t>При отсутствии общедомовых приборов учета, запирающих устройств и телевизионной антенны коллективного пользования</t>
  </si>
  <si>
    <t>5.1.2</t>
  </si>
  <si>
    <t>Содержание общедомового прибора учета электроэнергии</t>
  </si>
  <si>
    <t>5.1.3</t>
  </si>
  <si>
    <t>Содержание телевизионной антенны коллективного пользования</t>
  </si>
  <si>
    <t>5.1.4</t>
  </si>
  <si>
    <t>Содержание АУТВР (автоматизированный узел тепловодоресурсов)</t>
  </si>
  <si>
    <t xml:space="preserve"> Многоквартирные дома серии 1-447, 1-464, индивидуальные проекты ("сталинка", "хрущевка", "малоэтажные"), в том числе:</t>
  </si>
  <si>
    <t>5.2.1</t>
  </si>
  <si>
    <t>5.2.2</t>
  </si>
  <si>
    <t>5.2.3</t>
  </si>
  <si>
    <t>ТО лифтов и лифтового оборудования, в том числе:</t>
  </si>
  <si>
    <t>Дератизация и дезинсекция, в том числе:</t>
  </si>
  <si>
    <t>ИТОГО по Доп.КР 941 МЕСТНЫЙ БЮДЖЕТ</t>
  </si>
  <si>
    <t>Доп.КР 942 "ТЕКУЩИЙ РЕМОНТ ОБОРУДОВАНИЯ"</t>
  </si>
  <si>
    <t>Стоимость ТМЦ (20% от ст-ти ТО,ТР,ВР)</t>
  </si>
  <si>
    <t>Прочие расходы (замена оборудования системы видеонабл-я, ремонт бытовой техники, бытовых холодильников, стирального оборудования, изделий медтехники, средств измерений и др.)</t>
  </si>
  <si>
    <t>Ремонт и техническое обслуживание оргтехники, копировально-множительного оборудования</t>
  </si>
  <si>
    <t>Ремонт  обслуживание музыкального оборудования и инструментов, используемых пед. работниками, обучающимися/воспитанниками</t>
  </si>
  <si>
    <t>Услуги по ремонту ученической мебели, рабочего места пед. работника</t>
  </si>
  <si>
    <t>Текущий ремонт и техническое обслуживание оборудования, приборов и инвентаря, используемого пед. работниками, обучающимися/воспитанниками</t>
  </si>
  <si>
    <t>МЕСТНЫЙ БЮДЖЕТ</t>
  </si>
  <si>
    <t>КБ 1</t>
  </si>
  <si>
    <t>КБ 2</t>
  </si>
  <si>
    <t>Доп.КР 947 "ПРОЧИЕ РАСХОДЫ ПО СОДЕРЖАНИЮ ИМУЩЕСТВА"</t>
  </si>
  <si>
    <t>Перезарядка (ОУ-6)</t>
  </si>
  <si>
    <t>Перезарядка (ОУ-7)</t>
  </si>
  <si>
    <t>Перезарядка (ОУ-8)</t>
  </si>
  <si>
    <t>Огнетушитель ОП-2</t>
  </si>
  <si>
    <t>Огнетушитель ОП-4</t>
  </si>
  <si>
    <t>Огнетушитель ОП-5</t>
  </si>
  <si>
    <t>Огнетушитель ОП-10</t>
  </si>
  <si>
    <t>Огнетушитель ОПУ-5</t>
  </si>
  <si>
    <t>Огнетушитель ОУ-1</t>
  </si>
  <si>
    <t>Огнетушитель ОУ-2</t>
  </si>
  <si>
    <t>Огнетушитель ОУ-3</t>
  </si>
  <si>
    <t>Огнетушитель ОУ-5</t>
  </si>
  <si>
    <t>Огнетушитель ОУ-6</t>
  </si>
  <si>
    <t>Огнетушитель ОУ-7</t>
  </si>
  <si>
    <t>Огнетушитель ОУ-8</t>
  </si>
  <si>
    <t>Огнетушитель ОУ-10</t>
  </si>
  <si>
    <t>Прачечные услуги, чистка ковров, в том числе:</t>
  </si>
  <si>
    <t>стирка подушек с заменой наперника</t>
  </si>
  <si>
    <t>10.5</t>
  </si>
  <si>
    <t>стирка одеял (шерсть, полушерсть, синтетика)</t>
  </si>
  <si>
    <t>Весы настольные лабораторные</t>
  </si>
  <si>
    <t>Весы рычажные</t>
  </si>
  <si>
    <t>Весы товарные электронные TB-S-200</t>
  </si>
  <si>
    <t>Весы электронные до 50 кг</t>
  </si>
  <si>
    <t>Весы электронные свыше 50 кг</t>
  </si>
  <si>
    <t>Весы электронные тензометрические для статического взвешивания</t>
  </si>
  <si>
    <t>11.7</t>
  </si>
  <si>
    <t>Весы электронные медицинские ВЭМ-150</t>
  </si>
  <si>
    <t>11.8</t>
  </si>
  <si>
    <t>Весы медицинские РП-150М</t>
  </si>
  <si>
    <t>11.9</t>
  </si>
  <si>
    <t>Гигрометр психрометрический</t>
  </si>
  <si>
    <t>11.10</t>
  </si>
  <si>
    <t>Динамометр кистевой</t>
  </si>
  <si>
    <t>11.11</t>
  </si>
  <si>
    <t>Манометр технический (электроконтактный)</t>
  </si>
  <si>
    <t>11.12</t>
  </si>
  <si>
    <t>Психрометр аспирационный</t>
  </si>
  <si>
    <t>11.13</t>
  </si>
  <si>
    <t>Ростомер медицинский</t>
  </si>
  <si>
    <t>11.14</t>
  </si>
  <si>
    <t>Спирометр сухой</t>
  </si>
  <si>
    <t>11.15</t>
  </si>
  <si>
    <t>Стерилизатор воздушный</t>
  </si>
  <si>
    <t>11.16</t>
  </si>
  <si>
    <t>Термоманометр</t>
  </si>
  <si>
    <t>11.17</t>
  </si>
  <si>
    <t>Термометр ртутный максимальный</t>
  </si>
  <si>
    <t>11.18</t>
  </si>
  <si>
    <t>Термометр медицинский с галлием без ртути</t>
  </si>
  <si>
    <t>11.19</t>
  </si>
  <si>
    <t>Тонометр автоматический</t>
  </si>
  <si>
    <t>11.20</t>
  </si>
  <si>
    <t>Тонометр механический</t>
  </si>
  <si>
    <t>11.21</t>
  </si>
  <si>
    <t>Трансформатор тока</t>
  </si>
  <si>
    <t>11.22</t>
  </si>
  <si>
    <t>Электросчетчик</t>
  </si>
  <si>
    <t>11.23</t>
  </si>
  <si>
    <t>11.24</t>
  </si>
  <si>
    <t>11.25</t>
  </si>
  <si>
    <t>11.26</t>
  </si>
  <si>
    <t>11.27</t>
  </si>
  <si>
    <t>11.28</t>
  </si>
  <si>
    <t>11.29</t>
  </si>
  <si>
    <t>11.30</t>
  </si>
  <si>
    <t>ТО средств тревожной сигнализации (МБОУ "СШ № 14")</t>
  </si>
  <si>
    <t>Поэтапная модернизация искусственной освещенности рабочих мест учащихся общеобразовательных учреждений (светильники в классах) - бывш. ДМЦП "ОБЖ"!!!</t>
  </si>
  <si>
    <t>17.</t>
  </si>
  <si>
    <t>Заправка и восстановление картриджей для оборудования, диагностика и определение неисправности компьютерного оборудования, используемого работниками (АУП и УВП)</t>
  </si>
  <si>
    <t>Заправка и восстановление картриджей для оборудования, диагностика и определение неисправности компьютерного оборудования, используемого пед. работниками</t>
  </si>
  <si>
    <t>Дефицит средств в 2018 году</t>
  </si>
  <si>
    <t>Утвержденные ассигнования на 2018 год, руб.
 (с НДС/без НДС)</t>
  </si>
  <si>
    <t>Утвержденные ассигнования
 на 2019-2020 годы, руб.
 (с НДС/без НДС)</t>
  </si>
  <si>
    <t>Эксплуатационные услуги (содержание общего имущества в многоквартирном доме)</t>
  </si>
  <si>
    <t>Услуга по очистке жироуловителя (откачивание сепарированных жировых отходов в МАДОУ №№ 1,2,5)</t>
  </si>
  <si>
    <t>ТО лифтов и лифтового оборудования</t>
  </si>
  <si>
    <t>Прачечные услуги и чистка ковров</t>
  </si>
  <si>
    <t xml:space="preserve">Услуги инкассации наличных денег </t>
  </si>
  <si>
    <t>Изготовление дополнительного сертификата ЭЦП для сдачи отчетности в ФСС в режиме "Обслуж. бухгалтерия"</t>
  </si>
  <si>
    <r>
      <rPr>
        <sz val="12"/>
        <color indexed="10"/>
        <rFont val="Times New Roman"/>
        <family val="1"/>
        <charset val="204"/>
      </rPr>
      <t xml:space="preserve">Мероприятие целевой направленности!!!
</t>
    </r>
    <r>
      <rPr>
        <sz val="12"/>
        <rFont val="Times New Roman"/>
        <family val="1"/>
        <charset val="204"/>
      </rPr>
      <t>Городские культурно-массовые мероприятия (звукосветотехническое сопровождение, изготовление плакеток)</t>
    </r>
  </si>
  <si>
    <r>
      <rPr>
        <sz val="12"/>
        <color indexed="10"/>
        <rFont val="Times New Roman"/>
        <family val="1"/>
        <charset val="204"/>
      </rPr>
      <t>Мероприятие целевой направленности!!!</t>
    </r>
    <r>
      <rPr>
        <sz val="12"/>
        <rFont val="Times New Roman"/>
        <family val="1"/>
        <charset val="204"/>
      </rPr>
      <t xml:space="preserve">
Городские культурно-массовые мероприятия (звукосветотехническое сопровождение, изготовление плакеток)</t>
    </r>
  </si>
  <si>
    <t>Хоз. товары и хоз. инвентарь (кухонный инвентарь, инструменты и принадлежности технического персонала и т.д.)</t>
  </si>
  <si>
    <t>Учебно-игровое оборудование (оборудование для прогулочных площадок - цена данного вида товаров должна включать в себя доставку и установку)</t>
  </si>
  <si>
    <t>Инструменты и электротовары</t>
  </si>
  <si>
    <r>
      <rPr>
        <sz val="12"/>
        <color indexed="10"/>
        <rFont val="Times New Roman"/>
        <family val="1"/>
        <charset val="204"/>
      </rPr>
      <t xml:space="preserve">Мероприятие целевой направленности!!!
</t>
    </r>
    <r>
      <rPr>
        <sz val="12"/>
        <rFont val="Times New Roman"/>
        <family val="1"/>
        <charset val="204"/>
      </rPr>
      <t xml:space="preserve">Городские культурно-массовые мероприятия </t>
    </r>
  </si>
  <si>
    <r>
      <t>Мероприятие целевой направленности!!!</t>
    </r>
    <r>
      <rPr>
        <sz val="12"/>
        <rFont val="Times New Roman"/>
        <family val="1"/>
        <charset val="204"/>
      </rPr>
      <t xml:space="preserve"> 
На проведение городских культурно-массовых и спортивно-массовых мероприятий</t>
    </r>
  </si>
  <si>
    <t>Моющие чистящие товары (с учетом смывающих и обезвреживающих средств СИЗ (мыло,крем)), средства для дезинфекции</t>
  </si>
  <si>
    <t>Приложение № 7.1</t>
  </si>
  <si>
    <t>Приложение № 8.2</t>
  </si>
  <si>
    <t>Расчет стоимости оказания услуг по  проведению периодических медицинских осмотров в 2018 году</t>
  </si>
  <si>
    <t>Работники, подлежащие обязательному медицинскому осмотру 
в 2018 г.</t>
  </si>
  <si>
    <t>Приложение 2 (п.18; п.20)</t>
  </si>
  <si>
    <t>Численность работников,нуждающихся в доп.исследованиях по приложению 1 п. 3.12; приложение 1 п. 3.2.2.4 
Категория персонала, вредные и (или) опасные производственные факторы в работе:
Световая среда (искусственное и естественное освещение) (при отнесении условий труда по данному фактору по результатам аттестации рабочих мест по условиям труда к вредным условиям)</t>
  </si>
  <si>
    <t xml:space="preserve">Численность работников,нуждающихся в доп.исследованиях по приложению 1 п 4.1
Категория персонала, вредные и (или) опасные производственные факторы в работе:
Физические перегрузки (физическая динамическая нагрузка, масса поднимаемого и перемещаемого груза вручную, стереотипные рабочие движения, статическая нагрузка, рабочая поза, наклоны корпуса, перемещение в пространстве) (при отнесении условий труда по данным факторам по результатам аттестации рабочих мест по условиям труда к подклассу вредности 3.1 и выше) </t>
  </si>
  <si>
    <t>Численность работников, нуждающихся в доп.исследованиях по приложение 1 п 3.10
Категория персонала, вредные и (или) опасные производственные факторы в работе: 
Тепловое излучение</t>
  </si>
  <si>
    <t xml:space="preserve">Численность работников, нуждающихся в доп.исследованиях по  Приложению 1 п. 3.8
Категория персонала, вредные и (или) опасные производственные факторы в работе:
Пониженная температура воздуха в производственных помещениях и на открытой территории (при отнесении условий труда по данному фактору по результатам аттестации рабочих мест по условиям труда к вредным условиям)
</t>
  </si>
  <si>
    <t xml:space="preserve">Численность работников, нуждающихся в доп.исследованиях по Приложению.1 п. 1.3.3
Категория персонала, вредные и (или) опасные производственные факторы в работе:
Синтетические моющие средства (сульфанол, алкиламиды и прочие)А
</t>
  </si>
  <si>
    <r>
      <t xml:space="preserve">Итого </t>
    </r>
    <r>
      <rPr>
        <b/>
        <sz val="14"/>
        <rFont val="Times New Roman"/>
        <family val="1"/>
        <charset val="204"/>
      </rPr>
      <t xml:space="preserve">
</t>
    </r>
    <r>
      <rPr>
        <sz val="9"/>
        <rFont val="Times New Roman"/>
        <family val="1"/>
        <charset val="204"/>
      </rPr>
      <t>с</t>
    </r>
    <r>
      <rPr>
        <b/>
        <sz val="9"/>
        <rFont val="Times New Roman"/>
        <family val="1"/>
        <charset val="204"/>
      </rPr>
      <t>тоимость обязательных периодических медицинских осмотров</t>
    </r>
  </si>
  <si>
    <t>Исследование мазков на гонококки (муж., жен.)</t>
  </si>
  <si>
    <t>Психоневрологический диспансер</t>
  </si>
  <si>
    <t>психиатрическое освидетельствование</t>
  </si>
  <si>
    <t>Электроэнцефалография</t>
  </si>
  <si>
    <t>2018 план</t>
  </si>
  <si>
    <t>2016 факт</t>
  </si>
  <si>
    <t>2017 
ожидамое или факт</t>
  </si>
  <si>
    <t xml:space="preserve">2018 план </t>
  </si>
  <si>
    <t>Приложение № 2</t>
  </si>
  <si>
    <t>к Порядку формирования проекта бюджета муниципальных учреждений</t>
  </si>
  <si>
    <t xml:space="preserve">Расчет затрат по Доп.КР 925 "Услуги связи" 
</t>
  </si>
  <si>
    <t>I период заполнения</t>
  </si>
  <si>
    <t xml:space="preserve">Факт 
2016 год </t>
  </si>
  <si>
    <t>2017 год 
(согласно действующего договора)</t>
  </si>
  <si>
    <t>2018 год</t>
  </si>
  <si>
    <t>2018/2017</t>
  </si>
  <si>
    <t>Прочие расходы , в том числе:</t>
  </si>
  <si>
    <t>6.1.</t>
  </si>
  <si>
    <t>6.2.</t>
  </si>
  <si>
    <t>6.3.</t>
  </si>
  <si>
    <t>6.4.</t>
  </si>
  <si>
    <t>ИТОГО БЮДЖЕТ</t>
  </si>
  <si>
    <t>Разбивка бюджета  на 2018 год по статье "Коммунальные услуги"</t>
  </si>
  <si>
    <t xml:space="preserve">январь </t>
  </si>
  <si>
    <t>1 квартал</t>
  </si>
  <si>
    <t>2 квартал</t>
  </si>
  <si>
    <t>3 квартал</t>
  </si>
  <si>
    <t>4 квартал</t>
  </si>
  <si>
    <t>Итого год</t>
  </si>
  <si>
    <t>НТЭК</t>
  </si>
  <si>
    <t>Упр. компании</t>
  </si>
  <si>
    <t>НТЭК-селит.зона</t>
  </si>
  <si>
    <t>НТЭК-пром..зона</t>
  </si>
  <si>
    <t>МУП "КОС"</t>
  </si>
  <si>
    <t>Электрическая энергия</t>
  </si>
  <si>
    <t>Горячее в/снабжение (компонент на теплоноситель)</t>
  </si>
  <si>
    <t>Электрическая энергия (тыс.руб.) с НДС</t>
  </si>
  <si>
    <t>тариф с 01.01.2018 по 30.06.2018</t>
  </si>
  <si>
    <t>тариф с 01.07.2018 по 31.12.2018</t>
  </si>
  <si>
    <t>Отопление (тыс.руб.) с НДС</t>
  </si>
  <si>
    <t>Горячее водоснабжение (компонент на тепловую энергию), (тыс.руб.) с НДС</t>
  </si>
  <si>
    <t>Горячее в/снабжение (компонент на теплоноситель), (тыс.руб.) с НДС</t>
  </si>
  <si>
    <t>Упр.компания</t>
  </si>
  <si>
    <r>
      <t>Холодное водоснабжение (тыс.руб.</t>
    </r>
    <r>
      <rPr>
        <b/>
        <sz val="8"/>
        <rFont val="Times New Roman"/>
        <family val="1"/>
        <charset val="204"/>
      </rPr>
      <t>) с НДС</t>
    </r>
  </si>
  <si>
    <t>Водоотведение (тыс.руб.) с НДС</t>
  </si>
  <si>
    <t>Годовое потребление (тыс.руб) с НДС</t>
  </si>
  <si>
    <t xml:space="preserve"> </t>
  </si>
  <si>
    <t>Расчет норматива затрат по КОСГУ 212 Доп КР (912, 921,924,952,958)  на 2018 год</t>
  </si>
  <si>
    <t>№ счета</t>
  </si>
  <si>
    <t xml:space="preserve">Дата счета </t>
  </si>
  <si>
    <t>МУП ТПО "ТоргСервис"</t>
  </si>
  <si>
    <t>Комплексное техническое обслуживание зданий</t>
  </si>
  <si>
    <t>Остаток ассигнований на 2018 год</t>
  </si>
  <si>
    <t>аукцион</t>
  </si>
  <si>
    <t>п.4</t>
  </si>
  <si>
    <t>п.5</t>
  </si>
  <si>
    <t>За какой период оплачивается услуга (работа)</t>
  </si>
  <si>
    <t>Пункт 
по 44-ФЗ 
(223-ФЗ)</t>
  </si>
  <si>
    <t>Сумма по счету итого, руб.</t>
  </si>
  <si>
    <t>Исполнитель, предоставляющий услугу (работу)</t>
  </si>
  <si>
    <t>Закупка по пункту 4, руб.</t>
  </si>
  <si>
    <t>Закупка по пункту 5, руб.</t>
  </si>
  <si>
    <t>Наименование услуги (работы)</t>
  </si>
  <si>
    <t>Бытовая техника (чайники, утюги, пылесосы, холодильники бытовые и т.д.)</t>
  </si>
  <si>
    <t>Свето-, звуко-, кино-, видеооборудование</t>
  </si>
  <si>
    <t>Измерительные приборы (манометры, термометры, гигрометры, тонометры, нивелиры и т.д.)</t>
  </si>
  <si>
    <t>Запасные части к компьютерной технике</t>
  </si>
  <si>
    <r>
      <rPr>
        <b/>
        <sz val="11"/>
        <color indexed="10"/>
        <rFont val="Times New Roman"/>
        <family val="1"/>
        <charset val="204"/>
      </rPr>
      <t>Мероприятие целевой направленности!!! 
Профильные школы</t>
    </r>
    <r>
      <rPr>
        <b/>
        <sz val="11"/>
        <rFont val="Times New Roman"/>
        <family val="1"/>
        <charset val="204"/>
      </rPr>
      <t xml:space="preserve">
Приобретение продуктов питания (оплата продовольствия), в том числе продовольственных пайков военнослужащим и приравненным к ним лицам</t>
    </r>
  </si>
  <si>
    <r>
      <t xml:space="preserve">Возмещение работникам (сотрудникам) расходов, связанных со служебными командировками (проезд к месту служебной командировки и обратно к месту постоянной работы транспортом общего пользования), </t>
    </r>
    <r>
      <rPr>
        <b/>
        <sz val="12"/>
        <color indexed="10"/>
        <rFont val="Times New Roman"/>
        <family val="1"/>
        <charset val="204"/>
      </rPr>
      <t>в т.ч. студентам, обучающимся по заочной форме обучения, при проезде к месту нахождения учебного заведения</t>
    </r>
  </si>
  <si>
    <r>
      <t xml:space="preserve">Участие в семинарах, курсах повышения квалификации, конференциях, спортивных мероприятиях
</t>
    </r>
    <r>
      <rPr>
        <sz val="12"/>
        <color indexed="10"/>
        <rFont val="Times New Roman"/>
        <family val="1"/>
        <charset val="204"/>
      </rPr>
      <t>категория сотрудников: МОП</t>
    </r>
  </si>
  <si>
    <r>
      <t xml:space="preserve">Участие в семинарах, курсах повышения квалификации, конференциях, спортивных мероприятиях
</t>
    </r>
    <r>
      <rPr>
        <sz val="12"/>
        <color indexed="10"/>
        <rFont val="Times New Roman"/>
        <family val="1"/>
        <charset val="204"/>
      </rPr>
      <t xml:space="preserve"> категория сотрудников: МОП</t>
    </r>
  </si>
  <si>
    <t>Субсидия на выполнение мун. задания (местный бюджет)</t>
  </si>
  <si>
    <r>
      <t xml:space="preserve">Мероприятие целевой направленности!!! 
</t>
    </r>
    <r>
      <rPr>
        <sz val="12"/>
        <rFont val="Times New Roman"/>
        <family val="1"/>
        <charset val="204"/>
      </rPr>
      <t>Городские мероприятия (приобретение кубков, медалей, ценных подарков, свидетельств, грамот, дипломов обучающихся и др.)</t>
    </r>
  </si>
  <si>
    <r>
      <t xml:space="preserve">Субсидия на выполнение мун. задания (краевой бюджет в части обеспечения деятельности </t>
    </r>
    <r>
      <rPr>
        <sz val="12"/>
        <color indexed="10"/>
        <rFont val="Times New Roman"/>
        <family val="1"/>
        <charset val="204"/>
      </rPr>
      <t>педагогического персонала и обучающихся</t>
    </r>
    <r>
      <rPr>
        <sz val="12"/>
        <rFont val="Times New Roman"/>
        <family val="1"/>
        <charset val="204"/>
      </rPr>
      <t>)</t>
    </r>
  </si>
  <si>
    <r>
      <t xml:space="preserve">Субсидия на выполнение мун. задания (краевой бюджет  в части обеспечения деятельности </t>
    </r>
    <r>
      <rPr>
        <sz val="12"/>
        <color indexed="10"/>
        <rFont val="Times New Roman"/>
        <family val="1"/>
        <charset val="204"/>
      </rPr>
      <t>административного и учебно-вспомогательного персонала</t>
    </r>
    <r>
      <rPr>
        <sz val="12"/>
        <rFont val="Times New Roman"/>
        <family val="1"/>
        <charset val="204"/>
      </rPr>
      <t>)</t>
    </r>
  </si>
  <si>
    <r>
      <rPr>
        <b/>
        <sz val="11"/>
        <color indexed="10"/>
        <rFont val="Times New Roman"/>
        <family val="1"/>
        <charset val="204"/>
      </rPr>
      <t>Мероприятие целевой направленности!!! 
Профильные школы</t>
    </r>
    <r>
      <rPr>
        <b/>
        <sz val="11"/>
        <rFont val="Times New Roman"/>
        <family val="1"/>
        <charset val="204"/>
      </rPr>
      <t xml:space="preserve">
Вознаграждение по договорам ГПХ с учетом ЕСН</t>
    </r>
  </si>
  <si>
    <t>Утвержденные ассигнования из АЦК-планирования на 2018-2020 гг.</t>
  </si>
  <si>
    <t>!!! После разбивки кассового плана в ячейках с желтой заливкой должно получиться "0"</t>
  </si>
  <si>
    <t>Субсидия на иные цели (местный бюджет)</t>
  </si>
  <si>
    <t>Субсидия на иные цели (краевой бюджет)</t>
  </si>
  <si>
    <t xml:space="preserve">Остатки пр. лет, субсидия на мун. задание (местный бюджет) </t>
  </si>
  <si>
    <r>
      <t xml:space="preserve">Остатки пр. лет, субсидия на мун. задание (краевой бюджет </t>
    </r>
    <r>
      <rPr>
        <sz val="12"/>
        <color indexed="10"/>
        <rFont val="Times New Roman"/>
        <family val="1"/>
        <charset val="204"/>
      </rPr>
      <t>АУП+УВП</t>
    </r>
    <r>
      <rPr>
        <sz val="12"/>
        <rFont val="Times New Roman"/>
        <family val="1"/>
        <charset val="204"/>
      </rPr>
      <t xml:space="preserve">) </t>
    </r>
  </si>
  <si>
    <r>
      <t xml:space="preserve">Остатки пр. лет, субсидия на мун. задание (краевой бюджет </t>
    </r>
    <r>
      <rPr>
        <sz val="12"/>
        <color indexed="10"/>
        <rFont val="Times New Roman"/>
        <family val="1"/>
        <charset val="204"/>
      </rPr>
      <t>педагоги</t>
    </r>
    <r>
      <rPr>
        <sz val="12"/>
        <rFont val="Times New Roman"/>
        <family val="1"/>
        <charset val="204"/>
      </rPr>
      <t xml:space="preserve">) </t>
    </r>
  </si>
  <si>
    <t>ПЛАН ДОХОДОВ по платным дополнительным образовательным услугам на 2017-2018 учебный год 
(по состоянию на 09.01.2018)</t>
  </si>
  <si>
    <t>Закупка по аукциону либо с единственным поставщиком, руб.</t>
  </si>
  <si>
    <t>Итого оплаченные счета за год</t>
  </si>
  <si>
    <r>
      <t xml:space="preserve">Участие в семинарах, курсах повышения кваллификации, конференциях, спортивных мероприятиях </t>
    </r>
    <r>
      <rPr>
        <b/>
        <sz val="11"/>
        <color rgb="FFFF0000"/>
        <rFont val="Times New Roman"/>
        <family val="1"/>
        <charset val="204"/>
      </rPr>
      <t>категория сотрудников: МОП</t>
    </r>
  </si>
  <si>
    <r>
      <t xml:space="preserve">Краевой бюджет 
</t>
    </r>
    <r>
      <rPr>
        <b/>
        <sz val="16"/>
        <color rgb="FFFF0000"/>
        <rFont val="Times New Roman"/>
        <family val="1"/>
        <charset val="204"/>
      </rPr>
      <t>Субвенция бюджетам муниципальных образований в части обеспечения деятельности административного и учебно-вспомогательного персонала</t>
    </r>
  </si>
  <si>
    <r>
      <t xml:space="preserve">Участие в семинарах, курсах повышения кваллификации, конференциях, спортивных мероприятиях 
</t>
    </r>
    <r>
      <rPr>
        <b/>
        <sz val="11"/>
        <color rgb="FFFF0000"/>
        <rFont val="Times New Roman"/>
        <family val="1"/>
        <charset val="204"/>
      </rPr>
      <t>категория сотрудников: административный и учебно-вспомогательный персонал</t>
    </r>
  </si>
  <si>
    <r>
      <t xml:space="preserve">Краевой бюджет 
</t>
    </r>
    <r>
      <rPr>
        <b/>
        <sz val="16"/>
        <color rgb="FFFF0000"/>
        <rFont val="Times New Roman"/>
        <family val="1"/>
        <charset val="204"/>
      </rPr>
      <t>Субвенция бюджетам муниципальных образований в части обеспечения деятельности педагогического персонала и обучающихся</t>
    </r>
  </si>
  <si>
    <r>
      <t xml:space="preserve">Участие в семинарах, курсах повышения кваллификации, конференциях, спортивных мероприятиях 
</t>
    </r>
    <r>
      <rPr>
        <b/>
        <sz val="11"/>
        <color rgb="FFFF0000"/>
        <rFont val="Times New Roman"/>
        <family val="1"/>
        <charset val="204"/>
      </rPr>
      <t>категория сотрудников: педагоги</t>
    </r>
  </si>
  <si>
    <t>I блок - Субсидии на выполнение 
мун. задания (местный бюджет 
КЦСР 0210101110)</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</si>
  <si>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2018 год, </t>
    </r>
    <r>
      <rPr>
        <b/>
        <sz val="12"/>
        <color indexed="10"/>
        <rFont val="Times New Roman"/>
        <family val="1"/>
        <charset val="204"/>
      </rPr>
      <t>местный бюджет</t>
    </r>
    <r>
      <rPr>
        <b/>
        <sz val="12"/>
        <rFont val="Times New Roman"/>
        <family val="1"/>
        <charset val="204"/>
      </rPr>
      <t xml:space="preserve">
Субсидии на финансовое обеспечение выполнения муниципального задания
Код доп.ЭК 000, доп.ФК 70000, КЦСР 0210101110</t>
    </r>
  </si>
  <si>
    <r>
      <rPr>
        <b/>
        <sz val="12"/>
        <color indexed="10"/>
        <rFont val="Times New Roman"/>
        <family val="1"/>
        <charset val="204"/>
      </rPr>
      <t>!!! Изменения между услугами вносить в данной графе</t>
    </r>
    <r>
      <rPr>
        <b/>
        <sz val="12"/>
        <rFont val="Times New Roman"/>
        <family val="1"/>
        <charset val="204"/>
      </rPr>
      <t xml:space="preserve">
Ассигнования с учетом изменений на 2018 год, </t>
    </r>
    <r>
      <rPr>
        <b/>
        <sz val="12"/>
        <color indexed="10"/>
        <rFont val="Times New Roman"/>
        <family val="1"/>
        <charset val="204"/>
      </rPr>
      <t>местный бюджет</t>
    </r>
    <r>
      <rPr>
        <b/>
        <sz val="12"/>
        <rFont val="Times New Roman"/>
        <family val="1"/>
        <charset val="204"/>
      </rPr>
      <t xml:space="preserve">
Субсидии на финансовое обеспечение выполнения муниципального задания
Код доп.ЭК 000, доп.ФК 70000, КЦСР 0210101110</t>
    </r>
  </si>
  <si>
    <t>06507010210101110112</t>
  </si>
  <si>
    <t>06507010210101110244</t>
  </si>
  <si>
    <t>06507010210101110321</t>
  </si>
  <si>
    <t>06507010210101110852
06507010210101110853</t>
  </si>
  <si>
    <t>II блок - Субсидии на выполнение 
мун. задания (краевой бюджет 
КЦСР 0210074080)</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</si>
  <si>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2018 год, </t>
    </r>
    <r>
      <rPr>
        <b/>
        <sz val="12"/>
        <color indexed="10"/>
        <rFont val="Times New Roman"/>
        <family val="1"/>
        <charset val="204"/>
      </rPr>
      <t>краевой бюджет</t>
    </r>
    <r>
      <rPr>
        <b/>
        <sz val="12"/>
        <rFont val="Times New Roman"/>
        <family val="1"/>
        <charset val="204"/>
      </rPr>
      <t xml:space="preserve"> 
Субвенции бюджетам муниципальных образований</t>
    </r>
    <r>
      <rPr>
        <b/>
        <sz val="12"/>
        <color indexed="10"/>
        <rFont val="Times New Roman"/>
        <family val="1"/>
        <charset val="204"/>
      </rPr>
      <t xml:space="preserve"> в части обеспечения деятельности административного и учебно-вспомогательного персонала</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0210074080</t>
    </r>
    <r>
      <rPr>
        <b/>
        <sz val="12"/>
        <color indexed="10"/>
        <rFont val="Times New Roman"/>
        <family val="1"/>
        <charset val="204"/>
      </rPr>
      <t xml:space="preserve">
</t>
    </r>
    <r>
      <rPr>
        <b/>
        <sz val="12"/>
        <rFont val="Times New Roman"/>
        <family val="1"/>
        <charset val="204"/>
      </rPr>
      <t/>
    </r>
  </si>
  <si>
    <r>
      <rPr>
        <b/>
        <sz val="12"/>
        <color indexed="10"/>
        <rFont val="Times New Roman"/>
        <family val="1"/>
        <charset val="204"/>
      </rPr>
      <t xml:space="preserve">!!! Изменения между услугами вносить в данной графе
</t>
    </r>
    <r>
      <rPr>
        <b/>
        <sz val="12"/>
        <rFont val="Times New Roman"/>
        <family val="1"/>
        <charset val="204"/>
      </rPr>
      <t xml:space="preserve">Ассигнования с учетом изменений на 2018 год, </t>
    </r>
    <r>
      <rPr>
        <b/>
        <sz val="12"/>
        <color indexed="10"/>
        <rFont val="Times New Roman"/>
        <family val="1"/>
        <charset val="204"/>
      </rPr>
      <t>краевой бюджет</t>
    </r>
    <r>
      <rPr>
        <b/>
        <sz val="12"/>
        <rFont val="Times New Roman"/>
        <family val="1"/>
        <charset val="204"/>
      </rPr>
      <t xml:space="preserve"> 
Субвенции бюджетам муниципальных образований </t>
    </r>
    <r>
      <rPr>
        <b/>
        <sz val="12"/>
        <color indexed="10"/>
        <rFont val="Times New Roman"/>
        <family val="1"/>
        <charset val="204"/>
      </rPr>
      <t>в части обеспечения деятельности административного и учебно-вспомогательного персонала</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0210074080</t>
    </r>
    <r>
      <rPr>
        <b/>
        <sz val="12"/>
        <color indexed="10"/>
        <rFont val="Times New Roman"/>
        <family val="1"/>
        <charset val="204"/>
      </rPr>
      <t xml:space="preserve">
</t>
    </r>
    <r>
      <rPr>
        <b/>
        <sz val="12"/>
        <rFont val="Times New Roman"/>
        <family val="1"/>
        <charset val="204"/>
      </rPr>
      <t/>
    </r>
  </si>
  <si>
    <t>06507010210074080112</t>
  </si>
  <si>
    <t>06507010210074080244</t>
  </si>
  <si>
    <t>06507010210074080852
06507010210074080853</t>
  </si>
  <si>
    <t>III блок - Субсидии на выполнение 
мун. задания (краевой бюджет 
КЦСР 0210075880)</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</si>
  <si>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2018 год, </t>
    </r>
    <r>
      <rPr>
        <b/>
        <sz val="12"/>
        <color indexed="10"/>
        <rFont val="Times New Roman"/>
        <family val="1"/>
        <charset val="204"/>
      </rPr>
      <t xml:space="preserve">краевой бюджет </t>
    </r>
    <r>
      <rPr>
        <b/>
        <sz val="12"/>
        <rFont val="Times New Roman"/>
        <family val="1"/>
        <charset val="204"/>
      </rPr>
      <t xml:space="preserve">
Субвенции бюджетам муниципальных образований </t>
    </r>
    <r>
      <rPr>
        <b/>
        <sz val="12"/>
        <color indexed="10"/>
        <rFont val="Times New Roman"/>
        <family val="1"/>
        <charset val="204"/>
      </rPr>
      <t>в части обеспечения деятельности педагогического персонала и обучающихся</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0210075880</t>
    </r>
    <r>
      <rPr>
        <b/>
        <sz val="12"/>
        <color indexed="10"/>
        <rFont val="Times New Roman"/>
        <family val="1"/>
        <charset val="204"/>
      </rPr>
      <t xml:space="preserve">
</t>
    </r>
    <r>
      <rPr>
        <b/>
        <sz val="12"/>
        <rFont val="Times New Roman"/>
        <family val="1"/>
        <charset val="204"/>
      </rPr>
      <t/>
    </r>
  </si>
  <si>
    <r>
      <rPr>
        <b/>
        <sz val="12"/>
        <color indexed="10"/>
        <rFont val="Times New Roman"/>
        <family val="1"/>
        <charset val="204"/>
      </rPr>
      <t>!!! Изменения между услугами вносить в данной графе</t>
    </r>
    <r>
      <rPr>
        <b/>
        <sz val="12"/>
        <rFont val="Times New Roman"/>
        <family val="1"/>
        <charset val="204"/>
      </rPr>
      <t xml:space="preserve">
Ассигнования с учетом изменений на 2018 год, </t>
    </r>
    <r>
      <rPr>
        <b/>
        <sz val="12"/>
        <color indexed="10"/>
        <rFont val="Times New Roman"/>
        <family val="1"/>
        <charset val="204"/>
      </rPr>
      <t xml:space="preserve">краевой бюджет </t>
    </r>
    <r>
      <rPr>
        <b/>
        <sz val="12"/>
        <rFont val="Times New Roman"/>
        <family val="1"/>
        <charset val="204"/>
      </rPr>
      <t xml:space="preserve">
Субвенции бюджетам муниципальных образований</t>
    </r>
    <r>
      <rPr>
        <b/>
        <sz val="12"/>
        <color indexed="10"/>
        <rFont val="Times New Roman"/>
        <family val="1"/>
        <charset val="204"/>
      </rPr>
      <t xml:space="preserve"> в части обеспечения деятельности педагогического персонала и обучающихся</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0210075880
</t>
    </r>
  </si>
  <si>
    <t>06507010210075880112</t>
  </si>
  <si>
    <t>06507010210075880244</t>
  </si>
  <si>
    <r>
      <t xml:space="preserve">Финансирование на начало года
</t>
    </r>
    <r>
      <rPr>
        <b/>
        <sz val="12"/>
        <color rgb="FFFF0000"/>
        <rFont val="Times New Roman"/>
        <family val="1"/>
        <charset val="204"/>
      </rPr>
      <t>(переходящие остатки прошлых лет на лицевых счетах)</t>
    </r>
    <r>
      <rPr>
        <b/>
        <sz val="12"/>
        <rFont val="Times New Roman"/>
        <family val="1"/>
        <charset val="204"/>
      </rPr>
      <t xml:space="preserve"> - родит. плата, плата за питание сотрудников, платные услуги,
 Код доп.ЭК 810</t>
    </r>
  </si>
  <si>
    <r>
      <t xml:space="preserve">Финансирование на начало года
</t>
    </r>
    <r>
      <rPr>
        <b/>
        <sz val="12"/>
        <color rgb="FFFF0000"/>
        <rFont val="Times New Roman"/>
        <family val="1"/>
        <charset val="204"/>
      </rPr>
      <t>(переходящие остатки прошлых лет на лицевых счетах)</t>
    </r>
    <r>
      <rPr>
        <b/>
        <sz val="12"/>
        <rFont val="Times New Roman"/>
        <family val="1"/>
        <charset val="204"/>
      </rPr>
      <t xml:space="preserve"> - безвозмездные поступления (в т.ч. гранты),
 Код доп.ЭК 820</t>
    </r>
  </si>
  <si>
    <r>
      <t xml:space="preserve">Финансирование на начало года
</t>
    </r>
    <r>
      <rPr>
        <b/>
        <sz val="12"/>
        <color rgb="FFFF0000"/>
        <rFont val="Times New Roman"/>
        <family val="1"/>
        <charset val="204"/>
      </rPr>
      <t>(переходящие остатки прошлых лет на лицевых счетах)</t>
    </r>
    <r>
      <rPr>
        <b/>
        <sz val="12"/>
        <rFont val="Times New Roman"/>
        <family val="1"/>
        <charset val="204"/>
      </rPr>
      <t xml:space="preserve"> - пени, штрафы, иное возмещение ущерба по договорам гражданско-правового характера,
 Код доп.ЭК 860</t>
    </r>
  </si>
  <si>
    <t>00000000000000000852
00000000000000000853</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</si>
  <si>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2019 год, </t>
    </r>
    <r>
      <rPr>
        <b/>
        <sz val="12"/>
        <color indexed="10"/>
        <rFont val="Times New Roman"/>
        <family val="1"/>
        <charset val="204"/>
      </rPr>
      <t>местный бюджет</t>
    </r>
    <r>
      <rPr>
        <b/>
        <sz val="12"/>
        <rFont val="Times New Roman"/>
        <family val="1"/>
        <charset val="204"/>
      </rPr>
      <t xml:space="preserve">
Субсидии на финансовое обеспечение выполнения муниципального задания
Код доп.ЭК 000, доп.ФК 70000, КЦСР 0210101110</t>
    </r>
  </si>
  <si>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2020 год, </t>
    </r>
    <r>
      <rPr>
        <b/>
        <sz val="12"/>
        <color indexed="10"/>
        <rFont val="Times New Roman"/>
        <family val="1"/>
        <charset val="204"/>
      </rPr>
      <t>местный бюджет</t>
    </r>
    <r>
      <rPr>
        <b/>
        <sz val="12"/>
        <rFont val="Times New Roman"/>
        <family val="1"/>
        <charset val="204"/>
      </rPr>
      <t xml:space="preserve">
Субсидии на финансовое обеспечение выполнения муниципального задания
Код доп.ЭК 000, доп.ФК 70000, КЦСР 0210101110</t>
    </r>
  </si>
  <si>
    <t>I блок - Субсидии на выполнение мун. задания (местный бюджет КЦСР 0210101110)</t>
  </si>
  <si>
    <t>II блок - Субсидии на выполнение мун. задания (краевой бюджет КЦСР 0210074080)</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</si>
  <si>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2019 год, </t>
    </r>
    <r>
      <rPr>
        <b/>
        <sz val="12"/>
        <color indexed="10"/>
        <rFont val="Times New Roman"/>
        <family val="1"/>
        <charset val="204"/>
      </rPr>
      <t>краевой бюджет</t>
    </r>
    <r>
      <rPr>
        <b/>
        <sz val="12"/>
        <rFont val="Times New Roman"/>
        <family val="1"/>
        <charset val="204"/>
      </rPr>
      <t xml:space="preserve"> 
Субвенции бюджетам муниципальных образований</t>
    </r>
    <r>
      <rPr>
        <b/>
        <sz val="12"/>
        <color indexed="10"/>
        <rFont val="Times New Roman"/>
        <family val="1"/>
        <charset val="204"/>
      </rPr>
      <t xml:space="preserve"> в части обеспечения деятельности административного и учебно-вспомогательного персонала</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0210074080</t>
    </r>
    <r>
      <rPr>
        <b/>
        <sz val="12"/>
        <color indexed="10"/>
        <rFont val="Times New Roman"/>
        <family val="1"/>
        <charset val="204"/>
      </rPr>
      <t xml:space="preserve">
</t>
    </r>
    <r>
      <rPr>
        <b/>
        <sz val="12"/>
        <rFont val="Times New Roman"/>
        <family val="1"/>
        <charset val="204"/>
      </rPr>
      <t/>
    </r>
  </si>
  <si>
    <r>
      <rPr>
        <b/>
        <sz val="12"/>
        <color indexed="10"/>
        <rFont val="Times New Roman"/>
        <family val="1"/>
        <charset val="204"/>
      </rPr>
      <t xml:space="preserve">!!!! Не изменять показатели данной графы
</t>
    </r>
    <r>
      <rPr>
        <b/>
        <sz val="12"/>
        <rFont val="Times New Roman"/>
        <family val="1"/>
        <charset val="204"/>
      </rPr>
      <t xml:space="preserve">Ассигнования с учетом изменений на 2020 год, </t>
    </r>
    <r>
      <rPr>
        <b/>
        <sz val="12"/>
        <color indexed="10"/>
        <rFont val="Times New Roman"/>
        <family val="1"/>
        <charset val="204"/>
      </rPr>
      <t>краевой бюджет</t>
    </r>
    <r>
      <rPr>
        <b/>
        <sz val="12"/>
        <rFont val="Times New Roman"/>
        <family val="1"/>
        <charset val="204"/>
      </rPr>
      <t xml:space="preserve"> 
Субвенции бюджетам муниципальных образований </t>
    </r>
    <r>
      <rPr>
        <b/>
        <sz val="12"/>
        <color indexed="10"/>
        <rFont val="Times New Roman"/>
        <family val="1"/>
        <charset val="204"/>
      </rPr>
      <t>в части обеспечения деятельности административного и учебно-вспомогательного персонала</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0210074080</t>
    </r>
    <r>
      <rPr>
        <b/>
        <sz val="12"/>
        <color indexed="10"/>
        <rFont val="Times New Roman"/>
        <family val="1"/>
        <charset val="204"/>
      </rPr>
      <t xml:space="preserve">
</t>
    </r>
    <r>
      <rPr>
        <b/>
        <sz val="12"/>
        <rFont val="Times New Roman"/>
        <family val="1"/>
        <charset val="204"/>
      </rPr>
      <t/>
    </r>
  </si>
  <si>
    <t>III блок - Субсидии на выполнение мун. задания (краевой бюджет КЦСР 0210075880)</t>
  </si>
  <si>
    <r>
      <rPr>
        <b/>
        <sz val="12"/>
        <color indexed="10"/>
        <rFont val="Times New Roman"/>
        <family val="1"/>
        <charset val="204"/>
      </rPr>
      <t>!!!! Не изменять показатели данной графы</t>
    </r>
    <r>
      <rPr>
        <b/>
        <sz val="12"/>
        <rFont val="Times New Roman"/>
        <family val="1"/>
        <charset val="204"/>
      </rPr>
      <t xml:space="preserve">
Утвержденные ассигнования на 2019 год, </t>
    </r>
    <r>
      <rPr>
        <b/>
        <sz val="12"/>
        <color indexed="10"/>
        <rFont val="Times New Roman"/>
        <family val="1"/>
        <charset val="204"/>
      </rPr>
      <t xml:space="preserve">краевой бюджет </t>
    </r>
    <r>
      <rPr>
        <b/>
        <sz val="12"/>
        <rFont val="Times New Roman"/>
        <family val="1"/>
        <charset val="204"/>
      </rPr>
      <t xml:space="preserve">
Субвенции бюджетам муниципальных образований </t>
    </r>
    <r>
      <rPr>
        <b/>
        <sz val="12"/>
        <color indexed="10"/>
        <rFont val="Times New Roman"/>
        <family val="1"/>
        <charset val="204"/>
      </rPr>
      <t>в части обеспечения деятельности педагогического персонала и обучающихся</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0210075880</t>
    </r>
    <r>
      <rPr>
        <b/>
        <sz val="12"/>
        <color indexed="10"/>
        <rFont val="Times New Roman"/>
        <family val="1"/>
        <charset val="204"/>
      </rPr>
      <t xml:space="preserve">
</t>
    </r>
    <r>
      <rPr>
        <b/>
        <sz val="12"/>
        <rFont val="Times New Roman"/>
        <family val="1"/>
        <charset val="204"/>
      </rPr>
      <t/>
    </r>
  </si>
  <si>
    <r>
      <rPr>
        <b/>
        <sz val="12"/>
        <color indexed="10"/>
        <rFont val="Times New Roman"/>
        <family val="1"/>
        <charset val="204"/>
      </rPr>
      <t>!!!! Не изменять показатели данной графы</t>
    </r>
    <r>
      <rPr>
        <b/>
        <sz val="12"/>
        <rFont val="Times New Roman"/>
        <family val="1"/>
        <charset val="204"/>
      </rPr>
      <t xml:space="preserve">
Ассигнования с учетом изменений на 2020 год, </t>
    </r>
    <r>
      <rPr>
        <b/>
        <sz val="12"/>
        <color indexed="10"/>
        <rFont val="Times New Roman"/>
        <family val="1"/>
        <charset val="204"/>
      </rPr>
      <t xml:space="preserve">краевой бюджет </t>
    </r>
    <r>
      <rPr>
        <b/>
        <sz val="12"/>
        <rFont val="Times New Roman"/>
        <family val="1"/>
        <charset val="204"/>
      </rPr>
      <t xml:space="preserve">
Субвенции бюджетам муниципальных образований</t>
    </r>
    <r>
      <rPr>
        <b/>
        <sz val="12"/>
        <color indexed="10"/>
        <rFont val="Times New Roman"/>
        <family val="1"/>
        <charset val="204"/>
      </rPr>
      <t xml:space="preserve"> в части обеспечения деятельности педагогического персонала и обучающихся</t>
    </r>
    <r>
      <rPr>
        <b/>
        <sz val="12"/>
        <rFont val="Times New Roman"/>
        <family val="1"/>
        <charset val="204"/>
      </rPr>
      <t xml:space="preserve">
Субсидии на финансовое обеспечение выполнения муниципального задания
Код доп.ЭК 000, доп.ФК 70000, КЦСР 0210075880
</t>
    </r>
  </si>
  <si>
    <t>0701</t>
  </si>
  <si>
    <t>Дошкольное образование</t>
  </si>
  <si>
    <t>02 1 00 74080</t>
  </si>
  <si>
    <t>Субвенции бюджетам муниципальных образований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образования в муниципальных общеобразовательных организациях в части обеспечения деятельности административно-хозяйственного, учебно-вспомогательного персонала и иных категорий работников образовательных организаций, участвующих в реализации общеобразовательных программ в соответствии с федеральными государственными образовательными стандартами, в рамках подпрограммы "Развитие дошкольного, общего и дополнительного образования" государственной программы Красноярского края "Развитие образования"</t>
  </si>
  <si>
    <t>475</t>
  </si>
  <si>
    <t>Субвенции бюджетам муниципальных образований края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образования в муниципальных общеобразовательных организациях в соответствии с пунктом 3 части 1 статьи 8 Федерального закона от 29 декабря 2012 года № 273-ФЗ "Об образовании в Российской Федерации", пунктом 5 статьи 8 Закона края от 26 июня 2014 года № 6-2519 "Об образовании в Красноярском крае"</t>
  </si>
  <si>
    <t>912</t>
  </si>
  <si>
    <t>952</t>
  </si>
  <si>
    <t>02 1 00 75880</t>
  </si>
  <si>
    <t>Субвенции бюджетам муниципальных образований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образования в муниципальных общеобразовательных организациях, за исключением обеспечения деятельности административно-хозяйственного, учебно-вспомогательного персонала и иных категорий работников образовательных организаций, участвующих в реализации общеобразовательных программ в соответствии с федеральными государственными образовательными стандартами, в рамках подпрограммы "Развитие дошкольного, общего и дополнительного образования" государственной программы Красноярского края "Развитие образования"</t>
  </si>
  <si>
    <t>02 1 01 01110</t>
  </si>
  <si>
    <t>Мероприятие: 1.1.1 Организация предоставления общедоступного и бесплатного дошкольного образования, создание условий для осуществления присмотра и ухода за детьми</t>
  </si>
  <si>
    <t>951</t>
  </si>
  <si>
    <t>02 1 00 75540</t>
  </si>
  <si>
    <t>Субвенции бюджетам муниципальных образований на исполнение государственных полномочий по осуществлению присмотра и ухода за детьми-инвалидами, детьми-сиротами и детьми, оставшимися без попечения родителей, а также детьми с туберкулезной интоксикацией, обучающимися в муниципальных образовательных организациях, реализующих образовательную программу дошкольного образования, без взимания родительской платы в рамках подпрограммы «Развитие дошкольного, общего и дополнительного образования» государственной программы Красноярского края «Развитие образования»образовательных организациях, реализующих образовательную программу дошкольного образования, без взимания родительской платы в рамках подпрограммы "Развитие дошкольного, общего и дополнительного образования" государственной программы Красноярского края "Развитие образования"</t>
  </si>
  <si>
    <t>459</t>
  </si>
  <si>
    <t>Субвенции бюджетам муниципальных образований на исполнение государственных полномочий по осуществлению присмотра и ухода за детьми-инвалидами, детьми-сиротами и детьми, оставшимися без попечения родителей, а также детьми с туберкулезной интоксикацией, обучающимися в муниципальных образовательных организациях, реализующих образовательную программу дошкольного образования, без взимания родительской платы (в соответствии с Законом края от 27 декабря 2005 года № 17-4379) в рамках подпрограммы "Развитие дошкольного, общего и дополнительного образования" государственной программы Красноярского края "Развитие образования"</t>
  </si>
  <si>
    <r>
      <t xml:space="preserve">Мероприятие: 1.1.1 Организация предоставления общедоступного и бесплатного дошкольного образования, создание условий для осуществления присмотра и ухода за детьми, </t>
    </r>
    <r>
      <rPr>
        <b/>
        <sz val="11"/>
        <color rgb="FFFF0000"/>
        <rFont val="Times New Roman"/>
        <family val="1"/>
        <charset val="204"/>
      </rPr>
      <t>КЦСР 0210101110, доп.ФК 81000, 81600</t>
    </r>
  </si>
  <si>
    <t>КБК 06507010210101110244</t>
  </si>
  <si>
    <r>
      <t xml:space="preserve">Мероприятие 3.1.2. Модернизация узлов учета ТЭР и воды с установкой приборов учета на горячую воду, замена расходомеров ВЭПС-ТИ, КМ, РМ на новую модификацию, </t>
    </r>
    <r>
      <rPr>
        <b/>
        <sz val="11"/>
        <color rgb="FFFF0000"/>
        <rFont val="Times New Roman"/>
        <family val="1"/>
        <charset val="204"/>
      </rPr>
      <t>КЦСР 0440000120, доп.ФК 81000</t>
    </r>
  </si>
  <si>
    <r>
      <t xml:space="preserve">Мероприятие 3.1.4. Установка теплообменников на ГВС на муниципальных объектах, </t>
    </r>
    <r>
      <rPr>
        <b/>
        <sz val="11"/>
        <color rgb="FFFF0000"/>
        <rFont val="Times New Roman"/>
        <family val="1"/>
        <charset val="204"/>
      </rPr>
      <t>КЦСР 0440000150, доп.ФК 81000</t>
    </r>
  </si>
  <si>
    <r>
      <t xml:space="preserve">Исполнение судебных актов по обращению взыскания на средства бюджета муниципального образования в рамках непрограммных расходов муниципального учреждения "Финансовое управление Администрации города Норильска", </t>
    </r>
    <r>
      <rPr>
        <b/>
        <sz val="11"/>
        <color rgb="FFFF0000"/>
        <rFont val="Times New Roman"/>
        <family val="1"/>
        <charset val="204"/>
      </rPr>
      <t>КЦСР 9540000000, доп.ФК 81000</t>
    </r>
  </si>
  <si>
    <t>КБК 06507010210075540244</t>
  </si>
  <si>
    <r>
      <t xml:space="preserve">Субвенции бюджетам муниципальных образований на обеспечение выделения денежных средств на осуществление присмотра и ухода за детьми-инвалидами, детьми-сиротами и детьми, оставшимися без попечения родителей, а также детьми с туберкулезной интоксикацией, обучающимися в муниципальных образовательных организациях, реализующих образовательную программу дошкольного образования, без взимания родительской платы в рамках подпрограммы «Развитие дошкольного, общего и дополнительного образования» государственной программы Красноярского края «Развитие образования», </t>
    </r>
    <r>
      <rPr>
        <b/>
        <sz val="11"/>
        <color rgb="FFFF0000"/>
        <rFont val="Times New Roman"/>
        <family val="1"/>
        <charset val="204"/>
      </rPr>
      <t>КЦСР 0210075540, доп.ФК 81000</t>
    </r>
  </si>
  <si>
    <r>
      <t>Мероприятие 3.1.4. Установка теплообменников на ГВС на муниципальных объектах,</t>
    </r>
    <r>
      <rPr>
        <b/>
        <sz val="11"/>
        <color rgb="FFFF0000"/>
        <rFont val="Times New Roman"/>
        <family val="1"/>
        <charset val="204"/>
      </rPr>
      <t xml:space="preserve"> КЦСР 0440000150, доп.ФК 81000</t>
    </r>
  </si>
  <si>
    <t>Мебель, необходимая для организации деятельности пед. работников, воспитанников</t>
  </si>
  <si>
    <t>Игры, игрушки</t>
  </si>
  <si>
    <t>Детская художественная литература, справочная литература, методические пособия</t>
  </si>
  <si>
    <t>Предметы инвентаря для организации учебно-образовательного процесса</t>
  </si>
  <si>
    <t>Учебное оборудование для организации учебно-образовательного процесса</t>
  </si>
  <si>
    <t>Книги учета</t>
  </si>
  <si>
    <t>Материалы для организации учебно-образовательного процесса</t>
  </si>
  <si>
    <t>Инженерные изыскания для подготовки проектной документации, строительства, реконструкции, капитального и текущего ремонта объектов; архитектурно-строительное проектирование (тек. ремонт - уличные светильники)</t>
  </si>
  <si>
    <r>
      <t>Мероприятие целевой направленности!!!</t>
    </r>
    <r>
      <rPr>
        <sz val="12"/>
        <rFont val="Times New Roman"/>
        <family val="1"/>
        <charset val="204"/>
      </rPr>
      <t xml:space="preserve"> 
Городские мероприятия (приобретение кубков, медалей, ценных подарков, грамот, дипломов, цветов, воздушных шаров и др.)</t>
    </r>
  </si>
  <si>
    <r>
      <rPr>
        <sz val="12"/>
        <color rgb="FFFF0000"/>
        <rFont val="Times New Roman"/>
        <family val="1"/>
        <charset val="204"/>
      </rPr>
      <t xml:space="preserve">Мероприятие целевой направленности!!! </t>
    </r>
    <r>
      <rPr>
        <sz val="12"/>
        <rFont val="Times New Roman"/>
        <family val="1"/>
        <charset val="204"/>
      </rPr>
      <t xml:space="preserve">
На проведение городских культурно-массовых и спортивно-массовых мероприятий</t>
    </r>
  </si>
  <si>
    <t>162,77/168,30</t>
  </si>
  <si>
    <t>ДОШКОЛЬНОЕ ОБРАЗОВАНИЕ</t>
  </si>
  <si>
    <t>Приложение № 5.1</t>
  </si>
  <si>
    <t>2018 финансовый год = 2019 год = 2020 год</t>
  </si>
  <si>
    <t>2018 бюджет, 
параметры доведенные Фину</t>
  </si>
  <si>
    <t>Когда планируется оплата в 2018 году</t>
  </si>
  <si>
    <t>15</t>
  </si>
  <si>
    <t>17</t>
  </si>
  <si>
    <t>21</t>
  </si>
  <si>
    <t>23</t>
  </si>
  <si>
    <t>25</t>
  </si>
  <si>
    <t>27</t>
  </si>
  <si>
    <t>29</t>
  </si>
  <si>
    <t>31</t>
  </si>
  <si>
    <t>33</t>
  </si>
  <si>
    <t>Страхование малых грузовых лифтов</t>
  </si>
  <si>
    <t>Начальник планово-экономического отдела</t>
  </si>
  <si>
    <t>16</t>
  </si>
  <si>
    <t>18</t>
  </si>
  <si>
    <t xml:space="preserve">Услуги в области информационных технологий </t>
  </si>
  <si>
    <t>Прочие расходы (плата за размещение отходов производства и потребления, пени (штрафы) на недоимку по страх. взносам, госпошлина и сборы, налоги, штрафы, неустойки, компенсация за задержку з/платы и др. выплат, причитающихся работнику и др.)</t>
  </si>
  <si>
    <t>Прочие расходы (плата за размещение отходов производства и потребления, пени (штрафы) на недоимку по страх. взносам, госпошлина и сборы, налоги, штрафы и прочие платежи в бюджеты всех уровней)</t>
  </si>
  <si>
    <t>Указать причины роста 
(в случае наличия)</t>
  </si>
  <si>
    <t>Подробно указать какие</t>
  </si>
  <si>
    <r>
      <t xml:space="preserve">приложение 1 п. 3.12; приложение 1 п. 3.2.2.4 
Категория персонала, вредные и (или) опасные производственные факторы в работе:
</t>
    </r>
    <r>
      <rPr>
        <b/>
        <sz val="9"/>
        <color rgb="FFFF0000"/>
        <rFont val="Times New Roman"/>
        <family val="1"/>
        <charset val="204"/>
      </rPr>
      <t xml:space="preserve">Световая среда (искусственное и естественное освещение) (при отнесении условий труда по данному фактору по результатам аттестации рабочих мест по условиям труда к вредным условиям)
</t>
    </r>
  </si>
  <si>
    <r>
      <t xml:space="preserve">приложение 1 п 4.1
Категория персонала, вредные и (или) опасные производственные факторы в работе:
</t>
    </r>
    <r>
      <rPr>
        <b/>
        <sz val="9"/>
        <color rgb="FFFF0000"/>
        <rFont val="Times New Roman"/>
        <family val="1"/>
        <charset val="204"/>
      </rPr>
      <t>Физические перегрузки (физическая динамическая нагрузка, масса поднимаемого и перемещаемого груза вручную, стереотипные рабочие движения, статическая нагрузка, рабочая поза, наклоны корпуса, перемещение в пространстве) (при отнесении условий труда по данным факторам по результатам аттестации рабочих мест по условиям труда к подклассу вредности 3.1 и выше)</t>
    </r>
  </si>
  <si>
    <r>
      <t xml:space="preserve">приложение 1 п 3.10
Категория персонала, вредные и (или) опасные производственные факторы в работе: 
</t>
    </r>
    <r>
      <rPr>
        <b/>
        <sz val="9"/>
        <color rgb="FFFF0000"/>
        <rFont val="Times New Roman"/>
        <family val="1"/>
        <charset val="204"/>
      </rPr>
      <t>Тепловое излучение</t>
    </r>
  </si>
  <si>
    <r>
      <t xml:space="preserve">Численность работников,нуждающихся в доп.исследованиях
КГБУЗ "Норильская МДБ"
</t>
    </r>
    <r>
      <rPr>
        <b/>
        <sz val="9"/>
        <color rgb="FFFF0000"/>
        <rFont val="Times New Roman"/>
        <family val="1"/>
        <charset val="204"/>
      </rPr>
      <t>"школа интернат № 2"</t>
    </r>
  </si>
  <si>
    <r>
      <t xml:space="preserve">Численность работников,нуждающихся в доп.исследованиях в соответствии с Постановление Правительства РФ от 28.04.1993 N 377
ПСИХИАТРИЧЕСКОЕ ОСВИДЕТЕЛЬСТВОВАНИЕ
</t>
    </r>
    <r>
      <rPr>
        <b/>
        <sz val="9"/>
        <color rgb="FFFF0000"/>
        <rFont val="Times New Roman"/>
        <family val="1"/>
        <charset val="204"/>
      </rPr>
      <t>Периодичность освидетельствований - не реже одного раза в пять лет.</t>
    </r>
  </si>
  <si>
    <r>
      <t xml:space="preserve">Постановление Правительства РФ от 28.04.1993 N 377
ПСИХИАТРИЧЕСКОЕ ОСВИДЕТЕЛЬСТВОВАНИЕ
</t>
    </r>
    <r>
      <rPr>
        <b/>
        <sz val="9"/>
        <color rgb="FFFF0000"/>
        <rFont val="Times New Roman"/>
        <family val="1"/>
        <charset val="204"/>
      </rPr>
      <t>Периодичность освидетельствований -
не реже одного раза в пять лет.</t>
    </r>
    <r>
      <rPr>
        <b/>
        <sz val="9"/>
        <rFont val="Times New Roman"/>
        <family val="1"/>
        <charset val="204"/>
      </rPr>
      <t xml:space="preserve">
</t>
    </r>
  </si>
  <si>
    <t>Смеситель</t>
  </si>
  <si>
    <t>огнетушитель</t>
  </si>
  <si>
    <t xml:space="preserve">Дверные коробки полотна и комплектующие к ним </t>
  </si>
  <si>
    <t>Строительные инструменты</t>
  </si>
  <si>
    <t>запасные части и комплектующие к оборудованию для прогулочных площадок</t>
  </si>
  <si>
    <t>Итого бывщие ДМЦП</t>
  </si>
  <si>
    <t>Развитие дошкольного образования</t>
  </si>
  <si>
    <r>
      <t xml:space="preserve">Мероприятие целевой направленности!!! </t>
    </r>
    <r>
      <rPr>
        <sz val="12"/>
        <rFont val="Times New Roman"/>
        <family val="1"/>
        <charset val="204"/>
      </rPr>
      <t>Профильные школы (бывш. ДМЦП "Одаренные дети")</t>
    </r>
  </si>
  <si>
    <r>
      <rPr>
        <sz val="12"/>
        <color indexed="10"/>
        <rFont val="Times New Roman"/>
        <family val="1"/>
        <charset val="204"/>
      </rPr>
      <t>Мероприятие целевой направленности!!!</t>
    </r>
    <r>
      <rPr>
        <sz val="12"/>
        <rFont val="Times New Roman"/>
        <family val="1"/>
        <charset val="204"/>
      </rPr>
      <t xml:space="preserve"> 
Бывш. ДМЦП "Молодежь муниципального образования город Норильск" </t>
    </r>
  </si>
  <si>
    <r>
      <rPr>
        <sz val="12"/>
        <color indexed="10"/>
        <rFont val="Times New Roman"/>
        <family val="1"/>
        <charset val="204"/>
      </rPr>
      <t>Мероприятие целевой направленности!!!</t>
    </r>
    <r>
      <rPr>
        <sz val="12"/>
        <rFont val="Times New Roman"/>
        <family val="1"/>
        <charset val="204"/>
      </rPr>
      <t xml:space="preserve"> 
Бывш. ДМЦП "Профилактика наркомании и усиление борьбы с незаконным оборотом наркотических средств на территории муниципального образования город Норильск"</t>
    </r>
  </si>
  <si>
    <r>
      <rPr>
        <sz val="12"/>
        <color indexed="10"/>
        <rFont val="Times New Roman"/>
        <family val="1"/>
        <charset val="204"/>
      </rPr>
      <t>Мероприятие целевой направленности!!!</t>
    </r>
    <r>
      <rPr>
        <sz val="12"/>
        <rFont val="Times New Roman"/>
        <family val="1"/>
        <charset val="204"/>
      </rPr>
      <t xml:space="preserve"> 
Бывш. ДМЦП "Обеспечение жизнедеятельности образовательных учреждений МО город Норильск" </t>
    </r>
  </si>
  <si>
    <t xml:space="preserve">Расчет затрат на приобретение продуктов питания в 2018 году КОСГУ 340 Доп КР 983 </t>
  </si>
  <si>
    <t xml:space="preserve">Расчетная потребность </t>
  </si>
  <si>
    <t>Сумма руб.  на 2018 =2019=2020 год</t>
  </si>
  <si>
    <t>Источники оплаты</t>
  </si>
  <si>
    <t>план доходов от поступлений родительской платы в 2018 г. (платные)</t>
  </si>
  <si>
    <t>Поступления пит.сотрудн.</t>
  </si>
  <si>
    <t>Местный бджет</t>
  </si>
  <si>
    <t>*Дефицит средств</t>
  </si>
  <si>
    <t xml:space="preserve">Питание детей </t>
  </si>
  <si>
    <t xml:space="preserve">065 0701 02 1 00 75540 244 </t>
  </si>
  <si>
    <t>Питание сотрудников</t>
  </si>
  <si>
    <t xml:space="preserve">065 0701 02 1 01 01110 244 </t>
  </si>
  <si>
    <t>*Дефицит средств-будет восполнен  за счет средств переходящих остатков прошлых лет и родительской платы поступаюшей сверх плана.</t>
  </si>
  <si>
    <t>Поступления родительской  платы</t>
  </si>
  <si>
    <t xml:space="preserve">000 0000 0000000000 244 </t>
  </si>
  <si>
    <t>я н в а р ь</t>
  </si>
  <si>
    <t>ф е в р а л ь</t>
  </si>
  <si>
    <t>м а р т</t>
  </si>
  <si>
    <t>а п р е л ь</t>
  </si>
  <si>
    <t xml:space="preserve">м а й </t>
  </si>
  <si>
    <t>и ю н ь</t>
  </si>
  <si>
    <t>и ю л ь</t>
  </si>
  <si>
    <t xml:space="preserve">а в г у с т </t>
  </si>
  <si>
    <t xml:space="preserve">с е н т я б р ь </t>
  </si>
  <si>
    <t xml:space="preserve">о к т я б р ь </t>
  </si>
  <si>
    <t xml:space="preserve">н о я б р ь </t>
  </si>
  <si>
    <t>д е к а б р ь</t>
  </si>
  <si>
    <t>дети</t>
  </si>
  <si>
    <t>сотрудники</t>
  </si>
  <si>
    <t>детодни год</t>
  </si>
  <si>
    <t xml:space="preserve">Ассортиментный перечень продуктов </t>
  </si>
  <si>
    <t>раб.дней</t>
  </si>
  <si>
    <t>сад</t>
  </si>
  <si>
    <t xml:space="preserve">ясли </t>
  </si>
  <si>
    <t>сад круг</t>
  </si>
  <si>
    <t>ясли круг</t>
  </si>
  <si>
    <t>ясли</t>
  </si>
  <si>
    <t>1 полугодие 2018г</t>
  </si>
  <si>
    <t>2 полугодие 2018 г</t>
  </si>
  <si>
    <t>На 2018 год</t>
  </si>
  <si>
    <t>номера лотов</t>
  </si>
  <si>
    <t>питание  детей без сотрудников</t>
  </si>
  <si>
    <t>питание  сотрудников</t>
  </si>
  <si>
    <t>№п/п</t>
  </si>
  <si>
    <t>Ед.изм</t>
  </si>
  <si>
    <t xml:space="preserve">Цена, руб. </t>
  </si>
  <si>
    <t>Норма на 1 воспитанника, кг. в день</t>
  </si>
  <si>
    <t>Норма на 1 сотруд, кг в день</t>
  </si>
  <si>
    <t>Дети</t>
  </si>
  <si>
    <t>Сотрудники</t>
  </si>
  <si>
    <t>12 - часовые</t>
  </si>
  <si>
    <t>24- часовые</t>
  </si>
  <si>
    <t>санаторные</t>
  </si>
  <si>
    <t>сад, кг</t>
  </si>
  <si>
    <t>ясли, кг</t>
  </si>
  <si>
    <t>сад круг, кг</t>
  </si>
  <si>
    <t>ясли круг, кг</t>
  </si>
  <si>
    <t>Кол-во, кг</t>
  </si>
  <si>
    <t>продукта</t>
  </si>
  <si>
    <t>д/сад</t>
  </si>
  <si>
    <t>д/ясли</t>
  </si>
  <si>
    <t>Мука пшеничная, витаминизир.</t>
  </si>
  <si>
    <t>Крахмал картофельный</t>
  </si>
  <si>
    <t xml:space="preserve">Кисель концентрированный </t>
  </si>
  <si>
    <t>Рис</t>
  </si>
  <si>
    <t>Овсяная крупа</t>
  </si>
  <si>
    <t>Перловая крупа</t>
  </si>
  <si>
    <t>Гречневая крупа</t>
  </si>
  <si>
    <t>Полтавка</t>
  </si>
  <si>
    <t>Манная крупа</t>
  </si>
  <si>
    <t>Ячневая крупа</t>
  </si>
  <si>
    <t>Пшено</t>
  </si>
  <si>
    <t>Горох</t>
  </si>
  <si>
    <t>Геркулес</t>
  </si>
  <si>
    <t>Макаронные изделия</t>
  </si>
  <si>
    <t>Картофель свежий</t>
  </si>
  <si>
    <t>Капуста квашеная (январь-апрель, октябрь-декабрь)</t>
  </si>
  <si>
    <t>Свекла свежая</t>
  </si>
  <si>
    <t>Морковь свежая</t>
  </si>
  <si>
    <t>Капуста свежая</t>
  </si>
  <si>
    <t>Капуста цветная (июль, август)</t>
  </si>
  <si>
    <t>Томаты свежие</t>
  </si>
  <si>
    <t>Огурцы свежие</t>
  </si>
  <si>
    <t>Баклажаны (июль, август, сентябрь)</t>
  </si>
  <si>
    <t>Перец болгарск. (июль, август, сентябрь)</t>
  </si>
  <si>
    <t>Чеснок свежий</t>
  </si>
  <si>
    <t>Петрушка свежая</t>
  </si>
  <si>
    <t>Укроп свежий</t>
  </si>
  <si>
    <t>Лук зеленый</t>
  </si>
  <si>
    <t>Лук репчатый</t>
  </si>
  <si>
    <t>Овощная смесь заморозка</t>
  </si>
  <si>
    <t>Огурцы соленые (в ведрах)</t>
  </si>
  <si>
    <t>Огурцы соленые (в банках)</t>
  </si>
  <si>
    <t>Икра кабачковая или баклаж.</t>
  </si>
  <si>
    <t>Томаты в собственном соку</t>
  </si>
  <si>
    <t>Кабачки свежие ( июль - август )</t>
  </si>
  <si>
    <t>Зеленый горошек консервир.</t>
  </si>
  <si>
    <t>Томатная паста</t>
  </si>
  <si>
    <t>Ягода свежеморожен (вишня,малина и т.д.)</t>
  </si>
  <si>
    <t>Клюква свежеморож.</t>
  </si>
  <si>
    <t>Брусника свежеморож.</t>
  </si>
  <si>
    <t>Мандарины</t>
  </si>
  <si>
    <t>Яблоки</t>
  </si>
  <si>
    <t>Груши</t>
  </si>
  <si>
    <t>Апельсины</t>
  </si>
  <si>
    <t>Лимоны</t>
  </si>
  <si>
    <t>Виноград свежий</t>
  </si>
  <si>
    <t>Черешня (июль)</t>
  </si>
  <si>
    <t>Абрикосы свежие (июль,август)</t>
  </si>
  <si>
    <t>Бананы</t>
  </si>
  <si>
    <t>Сухофрукты</t>
  </si>
  <si>
    <t>изюм без косточек</t>
  </si>
  <si>
    <t>курага без косточек</t>
  </si>
  <si>
    <t>чернослив без косточек</t>
  </si>
  <si>
    <t xml:space="preserve">компот консервированный </t>
  </si>
  <si>
    <t>Сок в ассортименте</t>
  </si>
  <si>
    <t>л</t>
  </si>
  <si>
    <t>Шоколад молочный (1шт -25 г)</t>
  </si>
  <si>
    <t>Печенье</t>
  </si>
  <si>
    <t>Вафли</t>
  </si>
  <si>
    <t>Сахар-песок</t>
  </si>
  <si>
    <t>Мед натуральный</t>
  </si>
  <si>
    <t>Повидло</t>
  </si>
  <si>
    <t>Варенье</t>
  </si>
  <si>
    <t>Молоко сгущеное цельное</t>
  </si>
  <si>
    <t>Кофейный напиток</t>
  </si>
  <si>
    <t>Какао-порошок</t>
  </si>
  <si>
    <t>Масло растительное</t>
  </si>
  <si>
    <t>Масло сливочное</t>
  </si>
  <si>
    <t>Сыр твердый</t>
  </si>
  <si>
    <t>Цыплята-бройлеры</t>
  </si>
  <si>
    <t>Бедра куриные</t>
  </si>
  <si>
    <t>Окорочка куриные</t>
  </si>
  <si>
    <t>Говядина 1 катег. бескостная</t>
  </si>
  <si>
    <t xml:space="preserve">Говядина тушеная (декабрь) </t>
  </si>
  <si>
    <t>Печень говяжья</t>
  </si>
  <si>
    <t>Сосиски молочные</t>
  </si>
  <si>
    <t>Минтай б/г потрошеный</t>
  </si>
  <si>
    <t>Треска б/г потрошеная</t>
  </si>
  <si>
    <t>Хек б/г потрошеный</t>
  </si>
  <si>
    <t>Сиг свежеморож.</t>
  </si>
  <si>
    <t>Муксун свежеморож.</t>
  </si>
  <si>
    <t>Горбуша потрошеная с головой</t>
  </si>
  <si>
    <t>Сельдь соленая</t>
  </si>
  <si>
    <t>Консервы рыбные</t>
  </si>
  <si>
    <t>Яйцо куриное (1 шт. - 41гр.)</t>
  </si>
  <si>
    <t>Чай</t>
  </si>
  <si>
    <t>Соль</t>
  </si>
  <si>
    <t>Дрожжи</t>
  </si>
  <si>
    <t>Лавровый лист</t>
  </si>
  <si>
    <t xml:space="preserve">Уксус </t>
  </si>
  <si>
    <t>Хлеб черный</t>
  </si>
  <si>
    <t>Хлеб белый</t>
  </si>
  <si>
    <t>Батон</t>
  </si>
  <si>
    <t>Сухари панировочные</t>
  </si>
  <si>
    <t>Молоко в тетрапакетах (декабрь, январь, февраль, май)</t>
  </si>
  <si>
    <t>Молоко йодированное</t>
  </si>
  <si>
    <t xml:space="preserve">Кефир </t>
  </si>
  <si>
    <t xml:space="preserve">Йогурт  «Яблочный шейк» ,«Черная смородина», «Черника-голубика» </t>
  </si>
  <si>
    <t>Молоко витаминизированное, номинальн. вместим. не более 200мл.</t>
  </si>
  <si>
    <t>Творог</t>
  </si>
  <si>
    <t>Сметана 10% жирности</t>
  </si>
  <si>
    <t>Пищевая добавка к готовым блюдам (аскорбинка)</t>
  </si>
  <si>
    <t>гр</t>
  </si>
  <si>
    <t>Всего:</t>
  </si>
  <si>
    <t>ГОРОДСКИЕ И ВНУТРИСАДОВСКИЕ КУЛЬТУРНО-МАССОВЫЕ МЕРОПРИЯТИЯ на 2018 год (краевой/местный бюджет) САДЫ</t>
  </si>
  <si>
    <t>КБК 065/0701/0210075880/244 КБ</t>
  </si>
  <si>
    <t xml:space="preserve">КБК 065/0701/0210101110/244 МБ </t>
  </si>
  <si>
    <t>д/с № 5, 92, 95</t>
  </si>
  <si>
    <t>дс №  84;</t>
  </si>
  <si>
    <t>УОиДО</t>
  </si>
  <si>
    <t>д/с № 14, 59, 66, 68, 71, 78, 82, 97, 99</t>
  </si>
  <si>
    <t>МЦ</t>
  </si>
  <si>
    <t>ИТОГО ассигнования 2018 г. на городские + внутрисадовские КММ, руб.</t>
  </si>
  <si>
    <t>ГОРОДСКИЕ КУЛЬТУРНО-МАССОВЫЕ МЕРОПРИЯТИЯ</t>
  </si>
  <si>
    <t>ИТОГО ассигнования 2018 г. на городские КММ, руб.</t>
  </si>
  <si>
    <t>Шашечный турнир среди воспитанников детских садов, посвященный 80-летию системы дошкольного образования города Норильска (проводится в Кайеркане, Талнахе, Норильске)</t>
  </si>
  <si>
    <t>Фестиваль театрального творчества воспитанников МБДОУ Кайеркан "Театральная весна"</t>
  </si>
  <si>
    <t>Поощрение победителей рейтинга МБ(А)ДОУ 2017</t>
  </si>
  <si>
    <t>Конкурс детского рисунка и плаката "Дорожный патруль предупреждает"</t>
  </si>
  <si>
    <t>Фестиваль творчества воспитанников МБ(А)ДОУ "Солнышко в ладошках"</t>
  </si>
  <si>
    <t>Лучшая методическая работа ДОУ
2018</t>
  </si>
  <si>
    <t>Поощрение участников и победителей муниципального профессионального конкурса "Воспитатель года"</t>
  </si>
  <si>
    <t>ИТОГО ассигнования 2018 г. на внутрисадовские КММ, руб.</t>
  </si>
  <si>
    <t>ЮБИЛЕЙНЫЕ МЕРОПРИЯТИЯ + 23 ФЕВРАЛЯ + 8 МАРТА + ДЕНЬ ПОБЕДЫ + ПОСЛЕДНИЙ ЗВОНОК + ДЕНЬ ДОШКОЛЬНОГО РАБОТНИКА + НОВОГОДНИЕ МЕРОПРИЯТИЯ</t>
  </si>
  <si>
    <t xml:space="preserve">март </t>
  </si>
  <si>
    <t>ПРИЗОВОЙ ФОНД  (краевой бюджет) 065/0701/0210075880/244 (963)</t>
  </si>
  <si>
    <r>
      <t xml:space="preserve">ПРИЗОВОЙ ФОНД  (местный бюджет) 065/0701/0210101110/244 (963)  </t>
    </r>
    <r>
      <rPr>
        <b/>
        <sz val="12"/>
        <color rgb="FFFF0000"/>
        <rFont val="Times New Roman"/>
        <family val="1"/>
        <charset val="204"/>
      </rPr>
      <t>ЦВЕТЫ, ШАРЫ</t>
    </r>
  </si>
  <si>
    <t>ВНУТРЕННИЕ КУЛЬТУРНО-МАССОВЫЕ МЕРОПРИЯТИЯ УЧРЕЖДЕНИЯ</t>
  </si>
  <si>
    <t>КБК 065/0701/02 1 01 01110/112 местный бюджет</t>
  </si>
  <si>
    <t>КБК 065/0701/02 1 00 74080/112 краевой бюджет (АУП+УВП)</t>
  </si>
  <si>
    <t>Оплата проезда студентам, обучающимся по заочной форме обучения, при проезде к месту нахождения учебного заведения КБК 065/0701/02 1 01 01110/112</t>
  </si>
  <si>
    <t>Командировочные расходы, в части расходов, связанных с командированием административного и учебно-вспомогательного персонала
КБК 065/0701/02 1 00 74080/112</t>
  </si>
  <si>
    <t>Командировочные расходы, в части расходов, связанных с командированием педагогического персонала
КБК 065/0701/02 1 00 75880/112</t>
  </si>
  <si>
    <t>Приобретение товаров для организации присмотра и ухода воспитанников дошкольного образования на 2018 год</t>
  </si>
  <si>
    <t>Наименование предмета</t>
  </si>
  <si>
    <t>Единица измерения нормы</t>
  </si>
  <si>
    <t>Норма на одного воспитанника в месяц</t>
  </si>
  <si>
    <t>Цена за единицу, руб.</t>
  </si>
  <si>
    <t>Списочная численность детей</t>
  </si>
  <si>
    <t>Расчетная потребность сумма, руб.</t>
  </si>
  <si>
    <t>ВСЕГО Сумма, руб. на год 2018-2020гг.</t>
  </si>
  <si>
    <t>группы для детей раннего возраста (от 1.5 до 3 лет)</t>
  </si>
  <si>
    <t>группы для детей дошкольного возраста (от 3 до 7 лет)</t>
  </si>
  <si>
    <t>группы круглосуточного пребывания</t>
  </si>
  <si>
    <t>Мыло туалетное        (100 гр.)</t>
  </si>
  <si>
    <t>Шт.</t>
  </si>
  <si>
    <t>Туалетная бумага      (54 м.)</t>
  </si>
  <si>
    <t>Рулонов</t>
  </si>
  <si>
    <t>Салфетка бумажная (четырехслойная 12см.* 12см.)-100шт. В пачке</t>
  </si>
  <si>
    <t>Пачек</t>
  </si>
  <si>
    <t>Тарелка мелкая фарфор</t>
  </si>
  <si>
    <t>Тарелка п/п глубокая фарфор</t>
  </si>
  <si>
    <t>Тарелка пирожковая мелкая фарфор</t>
  </si>
  <si>
    <t>Чайная пара фарфор</t>
  </si>
  <si>
    <t>Итого 981</t>
  </si>
  <si>
    <t>Клеенка подкладочная</t>
  </si>
  <si>
    <t>штук</t>
  </si>
  <si>
    <t>Полотенце махровое</t>
  </si>
  <si>
    <t>Полотенце вафельное</t>
  </si>
  <si>
    <t>Матрацовка (тик матрацовочный)</t>
  </si>
  <si>
    <t>Пеленка фланелевая</t>
  </si>
  <si>
    <t>Пижама детская (сорочка)</t>
  </si>
  <si>
    <t>Наволочка верхняя     (бязь белоземельная)</t>
  </si>
  <si>
    <t>Наволочка нижняя      (тик перовой)</t>
  </si>
  <si>
    <t>Простыня (бязь белоземельная)</t>
  </si>
  <si>
    <t>Пододеяльник (бязь белоземельная)</t>
  </si>
  <si>
    <t>Подушка с искусственным наполнителем</t>
  </si>
  <si>
    <t>Матрац ватный</t>
  </si>
  <si>
    <t>Одеяло теплое п./шерстяное</t>
  </si>
  <si>
    <t>Покрывало гобеленовое</t>
  </si>
  <si>
    <t>Итого 985</t>
  </si>
  <si>
    <t>КБК 065/0701/0210101110/244 местный бюджет</t>
  </si>
  <si>
    <t>КБК 065/0701/0210074080/244 краевой бюджет (АУП и УВП)</t>
  </si>
  <si>
    <t>КБК 065/0701/0210075880/244 краевой бюджет (педагоги)</t>
  </si>
  <si>
    <t>в т.ч. за счет средств КРАЕВОГО БЮДЖЕТА
КЦСР 0210074080 (АУП и УВП):</t>
  </si>
  <si>
    <t>в т.ч. за счет средств КРАЕВОГО БЮДЖЕТА
КЦСР 0210075880 (педагоги):</t>
  </si>
  <si>
    <t>КРАЕВОЙ БЮДЖЕТ КЦСР 0210074080 (АУП и УВП)</t>
  </si>
  <si>
    <t>КРАЕВОЙ БЮДЖЕТ КЦСР 0210075880 (педагоги)</t>
  </si>
  <si>
    <t>ПЭ-0,51</t>
  </si>
  <si>
    <t>Универсальная кухонная машина</t>
  </si>
  <si>
    <t>Муниципальное бюджетное дошкольное образовательное учреждение "Детский сад № 36 "Полянка"</t>
  </si>
  <si>
    <t>МБДОУ "Детский сад 36 "</t>
  </si>
  <si>
    <t xml:space="preserve">МБДОУ "Детский сад 36 "Полянка" </t>
  </si>
  <si>
    <t>Сервисное обслуживание продуктов ЗАО "ПФ "СКБ Контур"</t>
  </si>
  <si>
    <t>подписка на "базовый  пакет" по программе К-12 CASA корпорации Майкрософт, продл. на 1 год</t>
  </si>
  <si>
    <t>Установка средств крипторгаф.защиты, услуги сервисн. центра по регис. и выдаче КЕП продление</t>
  </si>
  <si>
    <t>Городские культурномассовые мероприятия (организация  КДЦ "Юбилейный" обслуживания мероприятия)</t>
  </si>
  <si>
    <t>Заведующий (директор) МБ(Д)ОУ ДС (СШ) № ____</t>
  </si>
  <si>
    <t>восстановление линии связи, предоставление доступа к мест.тел.связи</t>
  </si>
  <si>
    <t>МБДОУ № 36 Строительная, 4</t>
  </si>
  <si>
    <r>
      <t xml:space="preserve">Приложение 1 п. 3.8
Категория персонала, вредные и (или) опасные производственные факторы в работе:
</t>
    </r>
    <r>
      <rPr>
        <b/>
        <sz val="9"/>
        <color rgb="FFFF0000"/>
        <rFont val="Times New Roman"/>
        <family val="1"/>
        <charset val="204"/>
      </rPr>
      <t>Пониженная температура воздуха в производственных помещениях и на открытой территории (при отнесении условий труда по данному фактору по результатам аттестации рабочих мест по условиям труда к вредным условиям)</t>
    </r>
  </si>
  <si>
    <r>
      <t xml:space="preserve">Пр.1 п. 1.3.3
Категория персонала, вредные и (или) опасные производственные факторы в работе:
</t>
    </r>
    <r>
      <rPr>
        <b/>
        <sz val="9"/>
        <color rgb="FFFF0000"/>
        <rFont val="Times New Roman"/>
        <family val="1"/>
        <charset val="204"/>
      </rPr>
      <t>Синтетические моющие средства (сульфанол, алкиламиды и прочие)А</t>
    </r>
  </si>
  <si>
    <t>КГБУЗ "Норильская МДБ"</t>
  </si>
  <si>
    <t>спирометрия</t>
  </si>
  <si>
    <t>Определение антигена HBsAg Hepatitis B virus</t>
  </si>
  <si>
    <t>МБДОУ "Детский сад № 36 "Полянка"</t>
  </si>
  <si>
    <t>мягкая детская мебель</t>
  </si>
  <si>
    <t>шкаф архивный</t>
  </si>
  <si>
    <t>стеллажи для книг 90*190</t>
  </si>
  <si>
    <t>витрины стеклянные</t>
  </si>
  <si>
    <t>пылесос</t>
  </si>
  <si>
    <t>утюг</t>
  </si>
  <si>
    <t>Смеситель для ванны с душем</t>
  </si>
  <si>
    <t>Смеситель логтевой</t>
  </si>
  <si>
    <t xml:space="preserve">Дезар настенный </t>
  </si>
  <si>
    <t>ящики для огнетушителей</t>
  </si>
  <si>
    <t>Термоиндикатор</t>
  </si>
  <si>
    <t>Компрессор ZB-38</t>
  </si>
  <si>
    <t>Ковры</t>
  </si>
  <si>
    <t>Дорожка ковровая</t>
  </si>
  <si>
    <t>МБДОУ "Детский сад № 36 "Полянка"/73/5797,2</t>
  </si>
  <si>
    <t>Валенки или сапоги кожанные утепленные</t>
  </si>
  <si>
    <t>Шапка-ушанка</t>
  </si>
  <si>
    <t>Рукавици меховые</t>
  </si>
  <si>
    <t>Сапоги резиновые с защитным подноском</t>
  </si>
  <si>
    <t xml:space="preserve">Костюм для защиты от общих производственных загрязнений и механических воздействий </t>
  </si>
  <si>
    <t>Перчатки с полимерным покрытием</t>
  </si>
  <si>
    <t>Наплечники защитные</t>
  </si>
  <si>
    <t>Нарукавники из полимерных материалов</t>
  </si>
  <si>
    <t xml:space="preserve">Очки защитные
</t>
  </si>
  <si>
    <t>МБДОУ "Детский сад №36 "Полянка"</t>
  </si>
  <si>
    <t>Субсидия на выполнение муниципального задания МБДОУ "Детский сад № 36 "Полянка"</t>
  </si>
  <si>
    <t>Субсидия на иные цели МБДОУ "Детский сад № 36 "Полянка"</t>
  </si>
  <si>
    <t>917</t>
  </si>
  <si>
    <t>компенсация расходов, связанных с переездом из районов Крайнего Севера</t>
  </si>
  <si>
    <t>04 4 00 00120</t>
  </si>
  <si>
    <t>Мероприятие 3.1.2. Модернизация узлов учета ТЭР и воды с установкой приборов учета на горячую воду, замена расходомеров ВЭПС-ТИ, КМ, РМ на новую модификацию</t>
  </si>
  <si>
    <t>И.о. заместителя начальника по экономике и финансам</t>
  </si>
  <si>
    <t>МБДОУ № 36</t>
  </si>
  <si>
    <t>МБДОУ 36</t>
  </si>
  <si>
    <t>МБДОУ "ДС № 36"</t>
  </si>
  <si>
    <t>687/1482</t>
  </si>
  <si>
    <t>СВ 107-S</t>
  </si>
  <si>
    <t>ШН-0,7</t>
  </si>
  <si>
    <t>КПЭМ-60</t>
  </si>
  <si>
    <t>Картофелечистка</t>
  </si>
  <si>
    <t>МОК-150</t>
  </si>
  <si>
    <t>МБДОУ "Детский сад  № 36 "Полянка"</t>
  </si>
  <si>
    <t>КБК 065/0701/02 1 00 75880/112 краевой бюджет (ПЕДАГОГИ)</t>
  </si>
  <si>
    <t>МБДОУ "Детский сад № 36"</t>
  </si>
  <si>
    <r>
      <rPr>
        <sz val="12"/>
        <color indexed="10"/>
        <rFont val="Times New Roman"/>
        <family val="1"/>
        <charset val="204"/>
      </rPr>
      <t>Мероприятие целевой направленности!!!</t>
    </r>
    <r>
      <rPr>
        <sz val="12"/>
        <rFont val="Times New Roman"/>
        <family val="1"/>
        <charset val="204"/>
      </rPr>
      <t xml:space="preserve"> 
Развитие дошкольного образования</t>
    </r>
  </si>
  <si>
    <t>Соколова Т.В.</t>
  </si>
  <si>
    <t>43-72-00*3226</t>
  </si>
  <si>
    <t>КБК 06507010440000120244</t>
  </si>
  <si>
    <t>КБК 06507010440000150244</t>
  </si>
  <si>
    <t>КБК 06507019540000000831
КБК 06507019540000000244</t>
  </si>
  <si>
    <r>
      <t xml:space="preserve">Показатели по поступлениям и выплатам учреждения </t>
    </r>
    <r>
      <rPr>
        <b/>
        <u/>
        <sz val="14"/>
        <rFont val="Times New Roman"/>
        <family val="1"/>
        <charset val="204"/>
      </rPr>
      <t>на 2018 год</t>
    </r>
    <r>
      <rPr>
        <b/>
        <sz val="14"/>
        <rFont val="Times New Roman"/>
        <family val="1"/>
        <charset val="204"/>
      </rPr>
      <t xml:space="preserve"> (по состоянию на 29.12.2017)</t>
    </r>
  </si>
  <si>
    <r>
      <t xml:space="preserve">Показатели по поступлениям и выплатам учреждения </t>
    </r>
    <r>
      <rPr>
        <b/>
        <u/>
        <sz val="14"/>
        <rFont val="Times New Roman"/>
        <family val="1"/>
        <charset val="204"/>
      </rPr>
      <t>на 2019 год</t>
    </r>
    <r>
      <rPr>
        <b/>
        <sz val="14"/>
        <rFont val="Times New Roman"/>
        <family val="1"/>
        <charset val="204"/>
      </rPr>
      <t xml:space="preserve"> (по состоянию на 29.12.2017)</t>
    </r>
  </si>
  <si>
    <r>
      <t xml:space="preserve">Показатели по поступлениям и выплатам учреждения </t>
    </r>
    <r>
      <rPr>
        <b/>
        <u/>
        <sz val="14"/>
        <rFont val="Times New Roman"/>
        <family val="1"/>
        <charset val="204"/>
      </rPr>
      <t>на 2020 год</t>
    </r>
    <r>
      <rPr>
        <b/>
        <sz val="14"/>
        <rFont val="Times New Roman"/>
        <family val="1"/>
        <charset val="204"/>
      </rPr>
      <t xml:space="preserve"> (по состоянию на 29.12.2017)</t>
    </r>
  </si>
  <si>
    <t>на закупку товаров, работ, услуг учреждения на 2018-2020 гг. (по состоянию на 29.12.2017)</t>
  </si>
  <si>
    <t>Техническое освидетельствование лифтов</t>
  </si>
  <si>
    <t>2016-2017</t>
  </si>
  <si>
    <t>Заведующий МБДОУ "Детский сад № 36 "Полянка"</t>
  </si>
  <si>
    <t>В.Б. Ульзутуева</t>
  </si>
  <si>
    <t>тел. 39-08-02     Е.Н. Боровая</t>
  </si>
</sst>
</file>

<file path=xl/styles.xml><?xml version="1.0" encoding="utf-8"?>
<styleSheet xmlns="http://schemas.openxmlformats.org/spreadsheetml/2006/main">
  <numFmts count="20">
    <numFmt numFmtId="44" formatCode="_-* #,##0.00&quot;р.&quot;_-;\-* #,##0.00&quot;р.&quot;_-;_-* &quot;-&quot;??&quot;р.&quot;_-;_-@_-"/>
    <numFmt numFmtId="43" formatCode="_-* #,##0.00_р_._-;\-* #,##0.00_р_._-;_-* &quot;-&quot;??_р_._-;_-@_-"/>
    <numFmt numFmtId="164" formatCode="?"/>
    <numFmt numFmtId="165" formatCode="0.0"/>
    <numFmt numFmtId="166" formatCode="_-* #,##0_р_._-;\-* #,##0_р_._-;_-* &quot;-&quot;??_р_._-;_-@_-"/>
    <numFmt numFmtId="167" formatCode="_-* #,##0.0_р_._-;\-* #,##0.0_р_._-;_-* &quot;-&quot;??_р_._-;_-@_-"/>
    <numFmt numFmtId="168" formatCode="#,##0.000"/>
    <numFmt numFmtId="169" formatCode="#,##0.0"/>
    <numFmt numFmtId="170" formatCode="_(* #,##0.00_);_(* \(#,##0.00\);_(* &quot;-&quot;??_);_(@_)"/>
    <numFmt numFmtId="171" formatCode="#,##0.00_ ;[Red]\-#,##0.00\ "/>
    <numFmt numFmtId="172" formatCode="_(* #,##0_);_(* \(#,##0\);_(* &quot;-&quot;??_);_(@_)"/>
    <numFmt numFmtId="173" formatCode="0.0%"/>
    <numFmt numFmtId="174" formatCode="#,##0_ ;[Red]\-#,##0\ "/>
    <numFmt numFmtId="175" formatCode="00000\-0000"/>
    <numFmt numFmtId="176" formatCode="#,##0.00_ ;\-#,##0.00\ "/>
    <numFmt numFmtId="177" formatCode="0.000"/>
    <numFmt numFmtId="178" formatCode="#,##0.00000"/>
    <numFmt numFmtId="179" formatCode="#,##0.0000"/>
    <numFmt numFmtId="180" formatCode="0.00_ ;[Red]\-0.00\ "/>
    <numFmt numFmtId="181" formatCode="#,##0.00_р_."/>
  </numFmts>
  <fonts count="137">
    <font>
      <sz val="10"/>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9"/>
      <name val="MS Sans Serif"/>
      <family val="2"/>
      <charset val="204"/>
    </font>
    <font>
      <sz val="8.5"/>
      <name val="MS Sans Serif"/>
      <family val="2"/>
      <charset val="204"/>
    </font>
    <font>
      <b/>
      <sz val="11"/>
      <name val="Times New Roman"/>
      <family val="1"/>
      <charset val="204"/>
    </font>
    <font>
      <sz val="10"/>
      <name val="Times New Roman"/>
      <family val="1"/>
      <charset val="204"/>
    </font>
    <font>
      <sz val="10"/>
      <name val="Arial"/>
      <family val="2"/>
      <charset val="204"/>
    </font>
    <font>
      <sz val="10"/>
      <name val="Arial Cyr"/>
      <charset val="204"/>
    </font>
    <font>
      <sz val="10"/>
      <color indexed="9"/>
      <name val="Times New Roman"/>
      <family val="1"/>
      <charset val="204"/>
    </font>
    <font>
      <b/>
      <sz val="10"/>
      <color indexed="9"/>
      <name val="Times New Roman"/>
      <family val="1"/>
      <charset val="204"/>
    </font>
    <font>
      <sz val="12"/>
      <name val="Times New Roman"/>
      <family val="1"/>
      <charset val="204"/>
    </font>
    <font>
      <sz val="12"/>
      <color indexed="9"/>
      <name val="Times New Roman"/>
      <family val="1"/>
      <charset val="204"/>
    </font>
    <font>
      <sz val="14"/>
      <name val="Times New Roman"/>
      <family val="1"/>
      <charset val="204"/>
    </font>
    <font>
      <sz val="14"/>
      <color indexed="9"/>
      <name val="Times New Roman"/>
      <family val="1"/>
      <charset val="204"/>
    </font>
    <font>
      <b/>
      <sz val="12"/>
      <name val="Times New Roman"/>
      <family val="1"/>
      <charset val="204"/>
    </font>
    <font>
      <sz val="11"/>
      <name val="Times New Roman"/>
      <family val="1"/>
      <charset val="204"/>
    </font>
    <font>
      <b/>
      <sz val="12"/>
      <color indexed="10"/>
      <name val="Times New Roman"/>
      <family val="1"/>
      <charset val="204"/>
    </font>
    <font>
      <sz val="11"/>
      <color indexed="10"/>
      <name val="Times New Roman"/>
      <family val="1"/>
      <charset val="204"/>
    </font>
    <font>
      <b/>
      <sz val="11"/>
      <color indexed="10"/>
      <name val="Times New Roman"/>
      <family val="1"/>
      <charset val="204"/>
    </font>
    <font>
      <b/>
      <sz val="14"/>
      <name val="Times New Roman"/>
      <family val="1"/>
      <charset val="204"/>
    </font>
    <font>
      <b/>
      <u/>
      <sz val="14"/>
      <name val="Times New Roman"/>
      <family val="1"/>
      <charset val="204"/>
    </font>
    <font>
      <sz val="10"/>
      <color indexed="8"/>
      <name val="Times New Roman"/>
      <family val="2"/>
      <charset val="204"/>
    </font>
    <font>
      <b/>
      <sz val="13"/>
      <name val="Times New Roman"/>
      <family val="1"/>
      <charset val="204"/>
    </font>
    <font>
      <sz val="18"/>
      <name val="Times New Roman"/>
      <family val="1"/>
      <charset val="204"/>
    </font>
    <font>
      <b/>
      <sz val="12"/>
      <color indexed="8"/>
      <name val="Times New Roman"/>
      <family val="1"/>
      <charset val="204"/>
    </font>
    <font>
      <sz val="12"/>
      <color indexed="8"/>
      <name val="Times New Roman"/>
      <family val="2"/>
      <charset val="204"/>
    </font>
    <font>
      <sz val="12"/>
      <color indexed="8"/>
      <name val="Times New Roman"/>
      <family val="1"/>
      <charset val="204"/>
    </font>
    <font>
      <b/>
      <sz val="14"/>
      <color indexed="8"/>
      <name val="Times New Roman"/>
      <family val="1"/>
      <charset val="204"/>
    </font>
    <font>
      <b/>
      <sz val="12"/>
      <name val="Times New Roman"/>
      <family val="2"/>
      <charset val="204"/>
    </font>
    <font>
      <sz val="10"/>
      <name val="Helv"/>
      <charset val="204"/>
    </font>
    <font>
      <i/>
      <sz val="12"/>
      <name val="Times New Roman"/>
      <family val="2"/>
      <charset val="204"/>
    </font>
    <font>
      <sz val="12"/>
      <name val="Times New Roman"/>
      <family val="2"/>
      <charset val="204"/>
    </font>
    <font>
      <b/>
      <sz val="10"/>
      <name val="Arial Cyr"/>
      <charset val="204"/>
    </font>
    <font>
      <i/>
      <sz val="12"/>
      <name val="Times New Roman"/>
      <family val="1"/>
      <charset val="204"/>
    </font>
    <font>
      <b/>
      <i/>
      <sz val="12"/>
      <name val="Times New Roman"/>
      <family val="1"/>
      <charset val="204"/>
    </font>
    <font>
      <i/>
      <sz val="11"/>
      <color indexed="8"/>
      <name val="Times New Roman"/>
      <family val="1"/>
      <charset val="204"/>
    </font>
    <font>
      <b/>
      <sz val="12"/>
      <color indexed="30"/>
      <name val="Times New Roman"/>
      <family val="1"/>
      <charset val="204"/>
    </font>
    <font>
      <i/>
      <sz val="12"/>
      <color indexed="8"/>
      <name val="Times New Roman"/>
      <family val="1"/>
      <charset val="204"/>
    </font>
    <font>
      <sz val="14"/>
      <color indexed="8"/>
      <name val="Times New Roman"/>
      <family val="1"/>
      <charset val="204"/>
    </font>
    <font>
      <sz val="10"/>
      <color indexed="8"/>
      <name val="Times New Roman"/>
      <family val="1"/>
      <charset val="204"/>
    </font>
    <font>
      <sz val="11"/>
      <name val="Arial Cyr"/>
      <charset val="204"/>
    </font>
    <font>
      <sz val="11"/>
      <name val="Times New Roman Cyr"/>
      <family val="1"/>
      <charset val="204"/>
    </font>
    <font>
      <sz val="13"/>
      <name val="Times New Roman"/>
      <family val="1"/>
      <charset val="204"/>
    </font>
    <font>
      <b/>
      <sz val="18"/>
      <name val="Times New Roman"/>
      <family val="1"/>
      <charset val="204"/>
    </font>
    <font>
      <b/>
      <sz val="16"/>
      <name val="Times New Roman"/>
      <family val="1"/>
      <charset val="204"/>
    </font>
    <font>
      <b/>
      <sz val="10"/>
      <name val="Times New Roman"/>
      <family val="1"/>
      <charset val="204"/>
    </font>
    <font>
      <sz val="10"/>
      <name val="Times New Roman CYR"/>
      <charset val="204"/>
    </font>
    <font>
      <sz val="10"/>
      <name val="Times New Roman Cyr"/>
      <family val="1"/>
      <charset val="204"/>
    </font>
    <font>
      <b/>
      <sz val="10"/>
      <name val="Times New Roman Cyr"/>
      <family val="1"/>
      <charset val="204"/>
    </font>
    <font>
      <b/>
      <sz val="10"/>
      <name val="Times New Roman CYR"/>
      <charset val="204"/>
    </font>
    <font>
      <i/>
      <sz val="10"/>
      <name val="Times New Roman Cyr"/>
      <charset val="204"/>
    </font>
    <font>
      <sz val="12"/>
      <color indexed="10"/>
      <name val="Times New Roman"/>
      <family val="1"/>
      <charset val="204"/>
    </font>
    <font>
      <sz val="9"/>
      <name val="Times New Roman"/>
      <family val="1"/>
      <charset val="204"/>
    </font>
    <font>
      <b/>
      <sz val="9"/>
      <name val="Times New Roman"/>
      <family val="1"/>
      <charset val="204"/>
    </font>
    <font>
      <b/>
      <sz val="9"/>
      <color indexed="8"/>
      <name val="Times New Roman"/>
      <family val="1"/>
      <charset val="204"/>
    </font>
    <font>
      <b/>
      <sz val="10"/>
      <color indexed="10"/>
      <name val="Times New Roman"/>
      <family val="1"/>
      <charset val="204"/>
    </font>
    <font>
      <b/>
      <sz val="11.5"/>
      <name val="Times New Roman"/>
      <family val="1"/>
      <charset val="204"/>
    </font>
    <font>
      <b/>
      <sz val="20"/>
      <name val="Times New Roman"/>
      <family val="1"/>
      <charset val="204"/>
    </font>
    <font>
      <b/>
      <sz val="8.5"/>
      <name val="MS Sans Serif"/>
      <charset val="204"/>
    </font>
    <font>
      <sz val="8"/>
      <name val="Arial Narrow"/>
      <family val="2"/>
      <charset val="204"/>
    </font>
    <font>
      <b/>
      <sz val="10"/>
      <name val="Arial Narrow"/>
      <family val="2"/>
      <charset val="204"/>
    </font>
    <font>
      <b/>
      <sz val="9"/>
      <name val="MS Sans Serif"/>
      <charset val="204"/>
    </font>
    <font>
      <sz val="16"/>
      <name val="Times New Roman"/>
      <family val="1"/>
      <charset val="204"/>
    </font>
    <font>
      <b/>
      <sz val="10.5"/>
      <name val="Times New Roman"/>
      <family val="1"/>
      <charset val="204"/>
    </font>
    <font>
      <sz val="14"/>
      <name val="Arial Cyr"/>
      <charset val="204"/>
    </font>
    <font>
      <b/>
      <u/>
      <sz val="13"/>
      <name val="Times New Roman"/>
      <family val="1"/>
      <charset val="204"/>
    </font>
    <font>
      <sz val="13"/>
      <color indexed="10"/>
      <name val="Times New Roman"/>
      <family val="1"/>
      <charset val="204"/>
    </font>
    <font>
      <sz val="13"/>
      <color indexed="51"/>
      <name val="Times New Roman"/>
      <family val="1"/>
      <charset val="204"/>
    </font>
    <font>
      <b/>
      <sz val="11"/>
      <color indexed="51"/>
      <name val="Times New Roman"/>
      <family val="1"/>
      <charset val="204"/>
    </font>
    <font>
      <b/>
      <u/>
      <sz val="12"/>
      <name val="Times New Roman"/>
      <family val="1"/>
      <charset val="204"/>
    </font>
    <font>
      <b/>
      <u/>
      <sz val="10"/>
      <name val="Arial"/>
      <family val="2"/>
      <charset val="204"/>
    </font>
    <font>
      <u/>
      <sz val="11"/>
      <name val="Times New Roman Cyr"/>
      <charset val="204"/>
    </font>
    <font>
      <sz val="10"/>
      <name val="Arial"/>
      <family val="2"/>
      <charset val="204"/>
    </font>
    <font>
      <i/>
      <sz val="11"/>
      <name val="Times New Roman"/>
      <family val="1"/>
      <charset val="204"/>
    </font>
    <font>
      <i/>
      <sz val="9"/>
      <name val="Times New Roman"/>
      <family val="1"/>
      <charset val="204"/>
    </font>
    <font>
      <i/>
      <sz val="10"/>
      <name val="Arial"/>
      <family val="2"/>
      <charset val="204"/>
    </font>
    <font>
      <sz val="7.5"/>
      <name val="Times New Roman"/>
      <family val="1"/>
      <charset val="204"/>
    </font>
    <font>
      <sz val="11"/>
      <color indexed="8"/>
      <name val="Calibri"/>
      <family val="2"/>
      <charset val="204"/>
    </font>
    <font>
      <i/>
      <sz val="14"/>
      <name val="Times New Roman"/>
      <family val="1"/>
      <charset val="204"/>
    </font>
    <font>
      <sz val="16"/>
      <name val="Arial Cyr"/>
      <charset val="204"/>
    </font>
    <font>
      <b/>
      <sz val="11"/>
      <color indexed="8"/>
      <name val="Times New Roman"/>
      <family val="1"/>
      <charset val="204"/>
    </font>
    <font>
      <sz val="9"/>
      <name val="Arial Cyr"/>
      <charset val="204"/>
    </font>
    <font>
      <b/>
      <sz val="9"/>
      <name val="Arial Cyr"/>
      <charset val="204"/>
    </font>
    <font>
      <b/>
      <i/>
      <sz val="12"/>
      <color indexed="10"/>
      <name val="Times New Roman"/>
      <family val="1"/>
      <charset val="204"/>
    </font>
    <font>
      <b/>
      <sz val="8"/>
      <name val="Times New Roman"/>
      <family val="1"/>
      <charset val="204"/>
    </font>
    <font>
      <b/>
      <sz val="10"/>
      <name val="Times New Roman"/>
      <family val="1"/>
    </font>
    <font>
      <sz val="10"/>
      <name val="Times New Roman"/>
      <family val="1"/>
    </font>
    <font>
      <sz val="9"/>
      <color indexed="81"/>
      <name val="Tahoma"/>
      <family val="2"/>
      <charset val="204"/>
    </font>
    <font>
      <b/>
      <sz val="9"/>
      <color indexed="81"/>
      <name val="Tahoma"/>
      <family val="2"/>
      <charset val="204"/>
    </font>
    <font>
      <sz val="11"/>
      <color theme="1"/>
      <name val="Calibri"/>
      <family val="2"/>
      <charset val="204"/>
      <scheme val="minor"/>
    </font>
    <font>
      <u/>
      <sz val="10"/>
      <color theme="10"/>
      <name val="Arial"/>
      <family val="2"/>
      <charset val="204"/>
    </font>
    <font>
      <sz val="12"/>
      <color theme="1"/>
      <name val="Times New Roman"/>
      <family val="2"/>
      <charset val="204"/>
    </font>
    <font>
      <sz val="11"/>
      <color theme="1"/>
      <name val="Calibri"/>
      <family val="2"/>
      <scheme val="minor"/>
    </font>
    <font>
      <sz val="10"/>
      <color theme="0"/>
      <name val="Times New Roman"/>
      <family val="1"/>
      <charset val="204"/>
    </font>
    <font>
      <b/>
      <sz val="9"/>
      <color rgb="FFFF0000"/>
      <name val="MS Sans Serif"/>
      <family val="2"/>
      <charset val="204"/>
    </font>
    <font>
      <b/>
      <sz val="12"/>
      <color rgb="FFFFFF00"/>
      <name val="Times New Roman"/>
      <family val="1"/>
      <charset val="204"/>
    </font>
    <font>
      <sz val="10"/>
      <color rgb="FFFF0000"/>
      <name val="Times New Roman"/>
      <family val="1"/>
      <charset val="204"/>
    </font>
    <font>
      <b/>
      <sz val="11"/>
      <color theme="1"/>
      <name val="Times New Roman"/>
      <family val="1"/>
      <charset val="204"/>
    </font>
    <font>
      <b/>
      <sz val="12"/>
      <color rgb="FFFF0000"/>
      <name val="Times New Roman"/>
      <family val="1"/>
      <charset val="204"/>
    </font>
    <font>
      <b/>
      <sz val="14"/>
      <color rgb="FFFF0000"/>
      <name val="Times New Roman"/>
      <family val="1"/>
      <charset val="204"/>
    </font>
    <font>
      <b/>
      <sz val="12"/>
      <color theme="1"/>
      <name val="Times New Roman"/>
      <family val="1"/>
      <charset val="204"/>
    </font>
    <font>
      <b/>
      <sz val="11"/>
      <color rgb="FFFF0000"/>
      <name val="Times New Roman"/>
      <family val="1"/>
      <charset val="204"/>
    </font>
    <font>
      <sz val="11.5"/>
      <color rgb="FFFF0000"/>
      <name val="Times New Roman"/>
      <family val="1"/>
      <charset val="204"/>
    </font>
    <font>
      <b/>
      <sz val="12"/>
      <color rgb="FFFFC000"/>
      <name val="Times New Roman"/>
      <family val="1"/>
      <charset val="204"/>
    </font>
    <font>
      <b/>
      <sz val="11"/>
      <color rgb="FFFFC000"/>
      <name val="Times New Roman"/>
      <family val="1"/>
      <charset val="204"/>
    </font>
    <font>
      <sz val="15"/>
      <color rgb="FFFF0000"/>
      <name val="Times New Roman"/>
      <family val="1"/>
      <charset val="204"/>
    </font>
    <font>
      <sz val="12"/>
      <color rgb="FFFF0000"/>
      <name val="Times New Roman"/>
      <family val="1"/>
      <charset val="204"/>
    </font>
    <font>
      <sz val="14"/>
      <color rgb="FFFF0000"/>
      <name val="Times New Roman"/>
      <family val="1"/>
      <charset val="204"/>
    </font>
    <font>
      <b/>
      <sz val="16"/>
      <color rgb="FFFF0000"/>
      <name val="Times New Roman"/>
      <family val="1"/>
      <charset val="204"/>
    </font>
    <font>
      <sz val="14"/>
      <color theme="1"/>
      <name val="Times New Roman"/>
      <family val="1"/>
      <charset val="204"/>
    </font>
    <font>
      <sz val="12"/>
      <color theme="1"/>
      <name val="Times New Roman"/>
      <family val="1"/>
      <charset val="204"/>
    </font>
    <font>
      <b/>
      <sz val="13"/>
      <color theme="1"/>
      <name val="Times New Roman"/>
      <family val="1"/>
      <charset val="204"/>
    </font>
    <font>
      <sz val="13"/>
      <color theme="1"/>
      <name val="Times New Roman"/>
      <family val="1"/>
      <charset val="204"/>
    </font>
    <font>
      <sz val="11"/>
      <color theme="1"/>
      <name val="Times New Roman"/>
      <family val="1"/>
      <charset val="204"/>
    </font>
    <font>
      <sz val="14"/>
      <name val="Calibri"/>
      <family val="2"/>
      <charset val="204"/>
      <scheme val="minor"/>
    </font>
    <font>
      <b/>
      <sz val="12"/>
      <color rgb="FF0070C0"/>
      <name val="Times New Roman"/>
      <family val="1"/>
      <charset val="204"/>
    </font>
    <font>
      <b/>
      <u/>
      <sz val="12"/>
      <color theme="10"/>
      <name val="Times New Roman"/>
      <family val="1"/>
      <charset val="204"/>
    </font>
    <font>
      <sz val="10"/>
      <color theme="0"/>
      <name val="Arial"/>
      <family val="2"/>
      <charset val="204"/>
    </font>
    <font>
      <b/>
      <sz val="12.5"/>
      <name val="Times New Roman"/>
      <family val="1"/>
      <charset val="204"/>
    </font>
    <font>
      <b/>
      <sz val="10"/>
      <name val="Arial"/>
      <family val="2"/>
      <charset val="204"/>
    </font>
    <font>
      <sz val="10"/>
      <name val="Arial"/>
      <family val="2"/>
      <charset val="204"/>
    </font>
    <font>
      <b/>
      <i/>
      <u/>
      <sz val="12"/>
      <color indexed="8"/>
      <name val="Times New Roman"/>
      <family val="1"/>
      <charset val="204"/>
    </font>
    <font>
      <b/>
      <i/>
      <sz val="10"/>
      <name val="Times New Roman CYR"/>
      <charset val="204"/>
    </font>
    <font>
      <b/>
      <sz val="9"/>
      <color rgb="FFFF0000"/>
      <name val="Times New Roman"/>
      <family val="1"/>
      <charset val="204"/>
    </font>
    <font>
      <b/>
      <i/>
      <sz val="14"/>
      <name val="Times New Roman"/>
      <family val="1"/>
      <charset val="204"/>
    </font>
    <font>
      <b/>
      <sz val="22"/>
      <name val="Times New Roman"/>
      <family val="1"/>
      <charset val="204"/>
    </font>
    <font>
      <sz val="22"/>
      <name val="Times New Roman"/>
      <family val="1"/>
      <charset val="204"/>
    </font>
    <font>
      <b/>
      <i/>
      <sz val="16"/>
      <name val="Times New Roman"/>
      <family val="1"/>
      <charset val="204"/>
    </font>
    <font>
      <b/>
      <sz val="8"/>
      <color indexed="81"/>
      <name val="Tahoma"/>
      <family val="2"/>
      <charset val="204"/>
    </font>
    <font>
      <sz val="8"/>
      <color indexed="81"/>
      <name val="Tahoma"/>
      <family val="2"/>
      <charset val="204"/>
    </font>
    <font>
      <b/>
      <sz val="10"/>
      <color indexed="8"/>
      <name val="Times New Roman"/>
      <family val="1"/>
      <charset val="204"/>
    </font>
    <font>
      <b/>
      <sz val="11.5"/>
      <color theme="1"/>
      <name val="Times New Roman"/>
      <family val="1"/>
      <charset val="204"/>
    </font>
    <font>
      <sz val="11.5"/>
      <name val="Times New Roman"/>
      <family val="1"/>
      <charset val="204"/>
    </font>
    <font>
      <sz val="12"/>
      <color theme="1"/>
      <name val="Calibri"/>
      <family val="2"/>
      <charset val="204"/>
      <scheme val="minor"/>
    </font>
  </fonts>
  <fills count="3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9BFEE"/>
        <bgColor indexed="64"/>
      </patternFill>
    </fill>
    <fill>
      <patternFill patternType="solid">
        <fgColor rgb="FFF5B9E5"/>
        <bgColor indexed="64"/>
      </patternFill>
    </fill>
    <fill>
      <patternFill patternType="solid">
        <fgColor rgb="FFE9F0DA"/>
        <bgColor indexed="64"/>
      </patternFill>
    </fill>
    <fill>
      <patternFill patternType="solid">
        <fgColor theme="4" tint="0.59999389629810485"/>
        <bgColor indexed="64"/>
      </patternFill>
    </fill>
    <fill>
      <patternFill patternType="solid">
        <fgColor rgb="FF89EB9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8C4DA"/>
        <bgColor indexed="64"/>
      </patternFill>
    </fill>
    <fill>
      <patternFill patternType="solid">
        <fgColor theme="2"/>
        <bgColor indexed="64"/>
      </patternFill>
    </fill>
    <fill>
      <patternFill patternType="solid">
        <fgColor rgb="FF00B0F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9"/>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99FF"/>
        <bgColor indexed="64"/>
      </patternFill>
    </fill>
    <fill>
      <patternFill patternType="solid">
        <fgColor theme="4" tint="0.39997558519241921"/>
        <bgColor indexed="64"/>
      </patternFill>
    </fill>
    <fill>
      <patternFill patternType="solid">
        <fgColor rgb="FF66FFFF"/>
        <bgColor indexed="64"/>
      </patternFill>
    </fill>
    <fill>
      <patternFill patternType="solid">
        <fgColor rgb="FFFFFF66"/>
        <bgColor indexed="64"/>
      </patternFill>
    </fill>
    <fill>
      <patternFill patternType="solid">
        <fgColor rgb="FF66FF66"/>
        <bgColor indexed="64"/>
      </patternFill>
    </fill>
    <fill>
      <patternFill patternType="solid">
        <fgColor rgb="FF66FFCC"/>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diagonalUp="1" diagonalDown="1">
      <left style="thin">
        <color indexed="64"/>
      </left>
      <right style="dotted">
        <color indexed="64"/>
      </right>
      <top style="dotted">
        <color indexed="64"/>
      </top>
      <bottom style="dotted">
        <color indexed="64"/>
      </bottom>
      <diagonal/>
    </border>
    <border diagonalUp="1" diagonalDown="1">
      <left style="dotted">
        <color indexed="64"/>
      </left>
      <right style="dotted">
        <color indexed="64"/>
      </right>
      <top style="dotted">
        <color indexed="64"/>
      </top>
      <bottom style="dotted">
        <color indexed="64"/>
      </bottom>
      <diagonal/>
    </border>
    <border diagonalUp="1" diagonalDown="1">
      <left style="dotted">
        <color indexed="64"/>
      </left>
      <right style="thin">
        <color indexed="64"/>
      </right>
      <top style="dotted">
        <color indexed="64"/>
      </top>
      <bottom style="dotted">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s>
  <cellStyleXfs count="44">
    <xf numFmtId="0" fontId="0" fillId="0" borderId="0"/>
    <xf numFmtId="0" fontId="93" fillId="0" borderId="0" applyNumberFormat="0" applyFill="0" applyBorder="0" applyAlignment="0" applyProtection="0"/>
    <xf numFmtId="44" fontId="10" fillId="0" borderId="0" applyFont="0" applyFill="0" applyBorder="0" applyAlignment="0" applyProtection="0"/>
    <xf numFmtId="0" fontId="92" fillId="0" borderId="0"/>
    <xf numFmtId="0" fontId="92" fillId="0" borderId="0"/>
    <xf numFmtId="0" fontId="92" fillId="0" borderId="0"/>
    <xf numFmtId="0" fontId="95" fillId="0" borderId="0"/>
    <xf numFmtId="0" fontId="10" fillId="0" borderId="0"/>
    <xf numFmtId="0" fontId="9" fillId="0" borderId="0"/>
    <xf numFmtId="0" fontId="10" fillId="0" borderId="0"/>
    <xf numFmtId="0" fontId="92" fillId="0" borderId="0"/>
    <xf numFmtId="0" fontId="9" fillId="0" borderId="0"/>
    <xf numFmtId="0" fontId="24" fillId="0" borderId="0"/>
    <xf numFmtId="0" fontId="94" fillId="0" borderId="0"/>
    <xf numFmtId="0" fontId="92" fillId="0" borderId="0"/>
    <xf numFmtId="0" fontId="9" fillId="0" borderId="0"/>
    <xf numFmtId="0" fontId="9" fillId="0" borderId="0"/>
    <xf numFmtId="0" fontId="92" fillId="0" borderId="0"/>
    <xf numFmtId="0" fontId="92" fillId="0" borderId="0"/>
    <xf numFmtId="0" fontId="9" fillId="0" borderId="0"/>
    <xf numFmtId="0" fontId="75" fillId="0" borderId="0"/>
    <xf numFmtId="0" fontId="92" fillId="0" borderId="0"/>
    <xf numFmtId="0" fontId="92" fillId="0" borderId="0"/>
    <xf numFmtId="0" fontId="9" fillId="0" borderId="0"/>
    <xf numFmtId="0" fontId="43" fillId="0" borderId="0"/>
    <xf numFmtId="0" fontId="32" fillId="0" borderId="0"/>
    <xf numFmtId="0" fontId="10" fillId="0" borderId="0"/>
    <xf numFmtId="0" fontId="10" fillId="0" borderId="0"/>
    <xf numFmtId="9" fontId="92" fillId="0" borderId="0" applyFont="0" applyFill="0" applyBorder="0" applyAlignment="0" applyProtection="0"/>
    <xf numFmtId="9" fontId="92"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43" fontId="92" fillId="0" borderId="0" applyFont="0" applyFill="0" applyBorder="0" applyAlignment="0" applyProtection="0"/>
    <xf numFmtId="170" fontId="9" fillId="0" borderId="0" applyFont="0" applyFill="0" applyBorder="0" applyAlignment="0" applyProtection="0"/>
    <xf numFmtId="43" fontId="80"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0" fontId="123" fillId="0" borderId="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cellStyleXfs>
  <cellXfs count="2465">
    <xf numFmtId="0" fontId="0" fillId="0" borderId="0" xfId="0"/>
    <xf numFmtId="49" fontId="5" fillId="0" borderId="1" xfId="0" applyNumberFormat="1" applyFont="1" applyBorder="1" applyAlignment="1">
      <alignment horizontal="center" vertical="center" wrapText="1"/>
    </xf>
    <xf numFmtId="0" fontId="6" fillId="0" borderId="0" xfId="0" applyFont="1"/>
    <xf numFmtId="0" fontId="8" fillId="0" borderId="0" xfId="7" applyFont="1" applyFill="1"/>
    <xf numFmtId="0" fontId="8" fillId="0" borderId="0" xfId="7" applyFont="1"/>
    <xf numFmtId="0" fontId="8" fillId="0" borderId="0" xfId="7" applyFont="1" applyAlignment="1">
      <alignment vertical="center"/>
    </xf>
    <xf numFmtId="0" fontId="8" fillId="0" borderId="0" xfId="7" applyFont="1" applyBorder="1"/>
    <xf numFmtId="0" fontId="11" fillId="0" borderId="0" xfId="7" applyFont="1"/>
    <xf numFmtId="49" fontId="12" fillId="0" borderId="0" xfId="7" applyNumberFormat="1" applyFont="1" applyBorder="1" applyAlignment="1">
      <alignment horizontal="center"/>
    </xf>
    <xf numFmtId="49" fontId="11" fillId="0" borderId="0" xfId="7" applyNumberFormat="1" applyFont="1" applyBorder="1" applyAlignment="1">
      <alignment horizontal="center" vertical="center" wrapText="1"/>
    </xf>
    <xf numFmtId="0" fontId="8" fillId="0" borderId="0" xfId="7" applyFont="1" applyFill="1" applyBorder="1"/>
    <xf numFmtId="0" fontId="13" fillId="0" borderId="0" xfId="7" applyFont="1" applyFill="1"/>
    <xf numFmtId="0" fontId="13" fillId="0" borderId="0" xfId="7" applyFont="1"/>
    <xf numFmtId="0" fontId="14" fillId="0" borderId="0" xfId="7" applyFont="1" applyFill="1"/>
    <xf numFmtId="0" fontId="13" fillId="0" borderId="0" xfId="7" applyFont="1" applyAlignment="1">
      <alignment horizontal="left"/>
    </xf>
    <xf numFmtId="0" fontId="11" fillId="0" borderId="0" xfId="7" applyFont="1" applyFill="1"/>
    <xf numFmtId="0" fontId="15" fillId="0" borderId="0" xfId="7" applyFont="1" applyFill="1"/>
    <xf numFmtId="0" fontId="16" fillId="0" borderId="0" xfId="7" applyFont="1" applyFill="1"/>
    <xf numFmtId="0" fontId="15" fillId="0" borderId="0" xfId="7" applyFont="1" applyBorder="1" applyAlignment="1">
      <alignment horizontal="right"/>
    </xf>
    <xf numFmtId="0" fontId="15" fillId="0" borderId="0" xfId="7" applyFont="1" applyBorder="1"/>
    <xf numFmtId="0" fontId="15" fillId="0" borderId="0" xfId="7" applyFont="1" applyBorder="1" applyAlignment="1">
      <alignment horizontal="left" wrapText="1"/>
    </xf>
    <xf numFmtId="0" fontId="15" fillId="0" borderId="0" xfId="7" applyFont="1" applyBorder="1" applyAlignment="1">
      <alignment vertical="top" wrapText="1"/>
    </xf>
    <xf numFmtId="0" fontId="7" fillId="0" borderId="0" xfId="7" applyFont="1" applyFill="1"/>
    <xf numFmtId="4" fontId="17" fillId="0" borderId="0" xfId="7" applyNumberFormat="1" applyFont="1" applyFill="1" applyBorder="1" applyAlignment="1">
      <alignment horizontal="center"/>
    </xf>
    <xf numFmtId="4" fontId="17" fillId="0" borderId="0" xfId="7" applyNumberFormat="1" applyFont="1" applyFill="1" applyBorder="1" applyAlignment="1"/>
    <xf numFmtId="0" fontId="17" fillId="0" borderId="0" xfId="7" applyFont="1" applyFill="1" applyBorder="1" applyAlignment="1"/>
    <xf numFmtId="0" fontId="17" fillId="0" borderId="0" xfId="7" applyFont="1" applyFill="1" applyBorder="1" applyAlignment="1">
      <alignment wrapText="1"/>
    </xf>
    <xf numFmtId="4" fontId="17" fillId="0" borderId="1" xfId="7" applyNumberFormat="1" applyFont="1" applyFill="1" applyBorder="1" applyAlignment="1">
      <alignment horizontal="center"/>
    </xf>
    <xf numFmtId="0" fontId="17" fillId="0" borderId="1" xfId="7" applyFont="1" applyFill="1" applyBorder="1" applyAlignment="1">
      <alignment wrapText="1"/>
    </xf>
    <xf numFmtId="0" fontId="18" fillId="0" borderId="0" xfId="7" applyFont="1" applyFill="1"/>
    <xf numFmtId="0" fontId="13" fillId="0" borderId="1" xfId="7" applyFont="1" applyBorder="1" applyAlignment="1">
      <alignment horizontal="center"/>
    </xf>
    <xf numFmtId="0" fontId="13" fillId="0" borderId="1" xfId="7" applyFont="1" applyBorder="1" applyAlignment="1">
      <alignment horizontal="center" wrapText="1"/>
    </xf>
    <xf numFmtId="4" fontId="96" fillId="3" borderId="0" xfId="7" applyNumberFormat="1" applyFont="1" applyFill="1"/>
    <xf numFmtId="49" fontId="22" fillId="0" borderId="0" xfId="7" applyNumberFormat="1" applyFont="1" applyBorder="1" applyAlignment="1">
      <alignment vertical="center" wrapText="1"/>
    </xf>
    <xf numFmtId="0" fontId="22" fillId="0" borderId="0" xfId="7" applyFont="1" applyAlignment="1"/>
    <xf numFmtId="0" fontId="15" fillId="0" borderId="0" xfId="7" applyFont="1" applyFill="1" applyAlignment="1">
      <alignment horizontal="center" vertical="center"/>
    </xf>
    <xf numFmtId="0" fontId="17" fillId="0" borderId="1" xfId="7" applyFont="1" applyFill="1" applyBorder="1" applyAlignment="1">
      <alignment horizontal="center"/>
    </xf>
    <xf numFmtId="0" fontId="8" fillId="0" borderId="0" xfId="7" applyFont="1" applyFill="1" applyAlignment="1">
      <alignment horizontal="center" vertical="center"/>
    </xf>
    <xf numFmtId="49" fontId="97" fillId="0" borderId="1" xfId="0" applyNumberFormat="1" applyFont="1" applyBorder="1" applyAlignment="1">
      <alignment horizontal="center" vertical="center" wrapText="1"/>
    </xf>
    <xf numFmtId="0" fontId="17" fillId="0" borderId="0" xfId="7" applyFont="1" applyFill="1" applyAlignment="1">
      <alignment horizontal="center"/>
    </xf>
    <xf numFmtId="0" fontId="18" fillId="4" borderId="0" xfId="7" applyFont="1" applyFill="1" applyAlignment="1">
      <alignment wrapText="1"/>
    </xf>
    <xf numFmtId="0" fontId="18" fillId="0" borderId="0" xfId="7" applyFont="1" applyFill="1" applyAlignment="1">
      <alignment wrapText="1"/>
    </xf>
    <xf numFmtId="0" fontId="7" fillId="5" borderId="0" xfId="7" applyFont="1" applyFill="1" applyAlignment="1">
      <alignment wrapText="1"/>
    </xf>
    <xf numFmtId="4" fontId="17" fillId="5" borderId="1" xfId="7" applyNumberFormat="1" applyFont="1" applyFill="1" applyBorder="1" applyAlignment="1">
      <alignment horizontal="center"/>
    </xf>
    <xf numFmtId="4" fontId="17" fillId="4" borderId="1" xfId="7" applyNumberFormat="1" applyFont="1" applyFill="1" applyBorder="1" applyAlignment="1">
      <alignment horizontal="center" wrapText="1"/>
    </xf>
    <xf numFmtId="4" fontId="17" fillId="5" borderId="1" xfId="7" applyNumberFormat="1" applyFont="1" applyFill="1" applyBorder="1" applyAlignment="1">
      <alignment horizontal="center" wrapText="1"/>
    </xf>
    <xf numFmtId="0" fontId="28" fillId="0" borderId="0" xfId="12" applyFont="1" applyAlignment="1">
      <alignment wrapText="1"/>
    </xf>
    <xf numFmtId="0" fontId="10" fillId="0" borderId="0" xfId="7"/>
    <xf numFmtId="0" fontId="28" fillId="0" borderId="0" xfId="12" applyFont="1" applyAlignment="1">
      <alignment horizontal="center" wrapText="1"/>
    </xf>
    <xf numFmtId="4" fontId="27" fillId="6" borderId="2" xfId="12" applyNumberFormat="1" applyFont="1" applyFill="1" applyBorder="1" applyAlignment="1">
      <alignment horizontal="center" vertical="center" wrapText="1"/>
    </xf>
    <xf numFmtId="4" fontId="27" fillId="6" borderId="3" xfId="12" applyNumberFormat="1" applyFont="1" applyFill="1" applyBorder="1" applyAlignment="1">
      <alignment horizontal="center" vertical="center" wrapText="1"/>
    </xf>
    <xf numFmtId="0" fontId="98" fillId="6" borderId="4" xfId="12" applyFont="1" applyFill="1" applyBorder="1" applyAlignment="1">
      <alignment horizontal="center" vertical="center" wrapText="1"/>
    </xf>
    <xf numFmtId="0" fontId="98" fillId="6" borderId="5" xfId="12" applyFont="1" applyFill="1" applyBorder="1" applyAlignment="1">
      <alignment horizontal="center" vertical="center" wrapText="1"/>
    </xf>
    <xf numFmtId="4" fontId="27" fillId="6" borderId="6" xfId="12" applyNumberFormat="1" applyFont="1" applyFill="1" applyBorder="1" applyAlignment="1">
      <alignment horizontal="center" vertical="center" wrapText="1"/>
    </xf>
    <xf numFmtId="4" fontId="27" fillId="6" borderId="7" xfId="12" applyNumberFormat="1" applyFont="1" applyFill="1" applyBorder="1" applyAlignment="1">
      <alignment horizontal="center" vertical="center" wrapText="1"/>
    </xf>
    <xf numFmtId="0" fontId="31" fillId="6" borderId="8" xfId="12" applyFont="1" applyFill="1" applyBorder="1" applyAlignment="1">
      <alignment horizontal="center" vertical="center" wrapText="1"/>
    </xf>
    <xf numFmtId="0" fontId="17" fillId="6" borderId="1" xfId="25" applyFont="1" applyFill="1" applyBorder="1" applyAlignment="1">
      <alignment horizontal="left" vertical="center" wrapText="1"/>
    </xf>
    <xf numFmtId="0" fontId="17" fillId="6" borderId="9" xfId="25" applyFont="1" applyFill="1" applyBorder="1" applyAlignment="1">
      <alignment horizontal="left" vertical="center" wrapText="1"/>
    </xf>
    <xf numFmtId="0" fontId="17" fillId="6" borderId="10" xfId="25" applyFont="1" applyFill="1" applyBorder="1" applyAlignment="1">
      <alignment horizontal="left" vertical="center" wrapText="1"/>
    </xf>
    <xf numFmtId="166" fontId="17" fillId="6" borderId="1" xfId="31" applyNumberFormat="1" applyFont="1" applyFill="1" applyBorder="1" applyAlignment="1">
      <alignment horizontal="left" vertical="center" wrapText="1"/>
    </xf>
    <xf numFmtId="0" fontId="35" fillId="0" borderId="0" xfId="7" applyFont="1"/>
    <xf numFmtId="49" fontId="13" fillId="7" borderId="8" xfId="12" applyNumberFormat="1" applyFont="1" applyFill="1" applyBorder="1" applyAlignment="1">
      <alignment horizontal="center" vertical="center" wrapText="1"/>
    </xf>
    <xf numFmtId="0" fontId="36" fillId="7" borderId="1" xfId="25" applyFont="1" applyFill="1" applyBorder="1" applyAlignment="1">
      <alignment horizontal="right" vertical="center" wrapText="1"/>
    </xf>
    <xf numFmtId="0" fontId="36" fillId="7" borderId="9" xfId="25" applyFont="1" applyFill="1" applyBorder="1" applyAlignment="1">
      <alignment horizontal="right" vertical="center" wrapText="1"/>
    </xf>
    <xf numFmtId="0" fontId="36" fillId="7" borderId="10" xfId="25" applyFont="1" applyFill="1" applyBorder="1" applyAlignment="1">
      <alignment horizontal="center" vertical="center" wrapText="1"/>
    </xf>
    <xf numFmtId="4" fontId="13" fillId="7" borderId="1" xfId="25" applyNumberFormat="1" applyFont="1" applyFill="1" applyBorder="1" applyAlignment="1">
      <alignment horizontal="right" vertical="center" wrapText="1"/>
    </xf>
    <xf numFmtId="4" fontId="13" fillId="7" borderId="9" xfId="25" applyNumberFormat="1" applyFont="1" applyFill="1" applyBorder="1" applyAlignment="1">
      <alignment horizontal="right" vertical="center" wrapText="1"/>
    </xf>
    <xf numFmtId="166" fontId="13" fillId="6" borderId="1" xfId="31" applyNumberFormat="1" applyFont="1" applyFill="1" applyBorder="1" applyAlignment="1">
      <alignment vertical="center" wrapText="1"/>
    </xf>
    <xf numFmtId="166" fontId="36" fillId="7" borderId="8" xfId="31" applyNumberFormat="1" applyFont="1" applyFill="1" applyBorder="1" applyAlignment="1">
      <alignment horizontal="right" vertical="center" wrapText="1"/>
    </xf>
    <xf numFmtId="0" fontId="17" fillId="6" borderId="1" xfId="12" applyFont="1" applyFill="1" applyBorder="1" applyAlignment="1">
      <alignment horizontal="left" vertical="center" wrapText="1"/>
    </xf>
    <xf numFmtId="0" fontId="17" fillId="6" borderId="9" xfId="12" applyFont="1" applyFill="1" applyBorder="1" applyAlignment="1">
      <alignment horizontal="left" vertical="center" wrapText="1"/>
    </xf>
    <xf numFmtId="0" fontId="36" fillId="6" borderId="10" xfId="12" applyFont="1" applyFill="1" applyBorder="1" applyAlignment="1">
      <alignment horizontal="center" vertical="center" wrapText="1"/>
    </xf>
    <xf numFmtId="4" fontId="13" fillId="6" borderId="1" xfId="12" applyNumberFormat="1" applyFont="1" applyFill="1" applyBorder="1" applyAlignment="1">
      <alignment horizontal="right" vertical="center" wrapText="1"/>
    </xf>
    <xf numFmtId="43" fontId="33" fillId="6" borderId="8" xfId="31" applyFont="1" applyFill="1" applyBorder="1" applyAlignment="1">
      <alignment horizontal="right" vertical="center" wrapText="1"/>
    </xf>
    <xf numFmtId="4" fontId="13" fillId="6" borderId="9" xfId="12" applyNumberFormat="1" applyFont="1" applyFill="1" applyBorder="1" applyAlignment="1">
      <alignment horizontal="right" vertical="center" wrapText="1"/>
    </xf>
    <xf numFmtId="166" fontId="17" fillId="6" borderId="1" xfId="31" applyNumberFormat="1" applyFont="1" applyFill="1" applyBorder="1" applyAlignment="1">
      <alignment vertical="center" wrapText="1"/>
    </xf>
    <xf numFmtId="0" fontId="17" fillId="7" borderId="1" xfId="25" applyFont="1" applyFill="1" applyBorder="1" applyAlignment="1">
      <alignment horizontal="left" vertical="center" wrapText="1"/>
    </xf>
    <xf numFmtId="0" fontId="17" fillId="7" borderId="9" xfId="25" applyFont="1" applyFill="1" applyBorder="1" applyAlignment="1">
      <alignment horizontal="left" vertical="center" wrapText="1"/>
    </xf>
    <xf numFmtId="0" fontId="17" fillId="7" borderId="10" xfId="25" applyFont="1" applyFill="1" applyBorder="1" applyAlignment="1">
      <alignment horizontal="left" vertical="center" wrapText="1"/>
    </xf>
    <xf numFmtId="166" fontId="17" fillId="6" borderId="8" xfId="31" applyNumberFormat="1" applyFont="1" applyFill="1" applyBorder="1" applyAlignment="1">
      <alignment horizontal="left" vertical="center" wrapText="1"/>
    </xf>
    <xf numFmtId="4" fontId="34" fillId="7" borderId="1" xfId="12" applyNumberFormat="1" applyFont="1" applyFill="1" applyBorder="1" applyAlignment="1">
      <alignment horizontal="center" vertical="center" wrapText="1"/>
    </xf>
    <xf numFmtId="4" fontId="34" fillId="7" borderId="9" xfId="12" applyNumberFormat="1" applyFont="1" applyFill="1" applyBorder="1" applyAlignment="1">
      <alignment horizontal="center" vertical="center" wrapText="1"/>
    </xf>
    <xf numFmtId="166" fontId="33" fillId="7" borderId="8" xfId="25" applyNumberFormat="1" applyFont="1" applyFill="1" applyBorder="1" applyAlignment="1">
      <alignment horizontal="center" vertical="center" wrapText="1"/>
    </xf>
    <xf numFmtId="0" fontId="35" fillId="3" borderId="0" xfId="7" applyFont="1" applyFill="1"/>
    <xf numFmtId="0" fontId="36" fillId="7" borderId="1" xfId="25" applyFont="1" applyFill="1" applyBorder="1" applyAlignment="1">
      <alignment horizontal="left" vertical="center" wrapText="1"/>
    </xf>
    <xf numFmtId="0" fontId="10" fillId="3" borderId="0" xfId="7" applyFill="1"/>
    <xf numFmtId="49" fontId="17" fillId="7" borderId="8" xfId="12" applyNumberFormat="1" applyFont="1" applyFill="1" applyBorder="1" applyAlignment="1">
      <alignment horizontal="center" vertical="center" wrapText="1"/>
    </xf>
    <xf numFmtId="0" fontId="17" fillId="7" borderId="1" xfId="12" applyFont="1" applyFill="1" applyBorder="1" applyAlignment="1">
      <alignment horizontal="left" vertical="center" wrapText="1"/>
    </xf>
    <xf numFmtId="0" fontId="17" fillId="7" borderId="9" xfId="12" applyFont="1" applyFill="1" applyBorder="1" applyAlignment="1">
      <alignment horizontal="left" vertical="center" wrapText="1"/>
    </xf>
    <xf numFmtId="0" fontId="36" fillId="7" borderId="10" xfId="12" applyFont="1" applyFill="1" applyBorder="1" applyAlignment="1">
      <alignment horizontal="center" vertical="center" wrapText="1"/>
    </xf>
    <xf numFmtId="166" fontId="33" fillId="7" borderId="8" xfId="31" applyNumberFormat="1" applyFont="1" applyFill="1" applyBorder="1" applyAlignment="1">
      <alignment horizontal="right" vertical="center" wrapText="1"/>
    </xf>
    <xf numFmtId="4" fontId="13" fillId="7" borderId="1" xfId="12" applyNumberFormat="1" applyFont="1" applyFill="1" applyBorder="1" applyAlignment="1">
      <alignment horizontal="right" vertical="center" wrapText="1"/>
    </xf>
    <xf numFmtId="4" fontId="13" fillId="7" borderId="1" xfId="12" applyNumberFormat="1" applyFont="1" applyFill="1" applyBorder="1" applyAlignment="1">
      <alignment horizontal="right" vertical="center"/>
    </xf>
    <xf numFmtId="166" fontId="17" fillId="6" borderId="1" xfId="31" applyNumberFormat="1" applyFont="1" applyFill="1" applyBorder="1" applyAlignment="1">
      <alignment horizontal="right" vertical="center"/>
    </xf>
    <xf numFmtId="0" fontId="36" fillId="7" borderId="9" xfId="25" applyFont="1" applyFill="1" applyBorder="1" applyAlignment="1">
      <alignment horizontal="left" vertical="center" wrapText="1"/>
    </xf>
    <xf numFmtId="0" fontId="36" fillId="7" borderId="10" xfId="26" applyFont="1" applyFill="1" applyBorder="1" applyAlignment="1">
      <alignment horizontal="center" vertical="center" wrapText="1"/>
    </xf>
    <xf numFmtId="0" fontId="17" fillId="6" borderId="1" xfId="26" applyFont="1" applyFill="1" applyBorder="1" applyAlignment="1">
      <alignment vertical="center" wrapText="1"/>
    </xf>
    <xf numFmtId="0" fontId="17" fillId="6" borderId="9" xfId="26" applyFont="1" applyFill="1" applyBorder="1" applyAlignment="1">
      <alignment vertical="center" wrapText="1"/>
    </xf>
    <xf numFmtId="0" fontId="37" fillId="6" borderId="10" xfId="26" applyFont="1" applyFill="1" applyBorder="1" applyAlignment="1">
      <alignment horizontal="center" vertical="center" wrapText="1"/>
    </xf>
    <xf numFmtId="4" fontId="13" fillId="6" borderId="1" xfId="12" applyNumberFormat="1" applyFont="1" applyFill="1" applyBorder="1" applyAlignment="1">
      <alignment horizontal="right" vertical="center"/>
    </xf>
    <xf numFmtId="43" fontId="36" fillId="6" borderId="8" xfId="31" applyNumberFormat="1" applyFont="1" applyFill="1" applyBorder="1" applyAlignment="1">
      <alignment horizontal="right" vertical="center" wrapText="1"/>
    </xf>
    <xf numFmtId="4" fontId="34" fillId="6" borderId="1" xfId="12" applyNumberFormat="1" applyFont="1" applyFill="1" applyBorder="1" applyAlignment="1">
      <alignment horizontal="right" vertical="center" wrapText="1"/>
    </xf>
    <xf numFmtId="0" fontId="36" fillId="7" borderId="1" xfId="26" applyFont="1" applyFill="1" applyBorder="1" applyAlignment="1">
      <alignment horizontal="right" vertical="center" wrapText="1"/>
    </xf>
    <xf numFmtId="0" fontId="36" fillId="7" borderId="9" xfId="26" applyFont="1" applyFill="1" applyBorder="1" applyAlignment="1">
      <alignment horizontal="right" vertical="center" wrapText="1"/>
    </xf>
    <xf numFmtId="43" fontId="36" fillId="7" borderId="8" xfId="31" applyFont="1" applyFill="1" applyBorder="1" applyAlignment="1">
      <alignment horizontal="right" vertical="center" wrapText="1"/>
    </xf>
    <xf numFmtId="43" fontId="36" fillId="6" borderId="8" xfId="31" applyFont="1" applyFill="1" applyBorder="1" applyAlignment="1">
      <alignment horizontal="right" vertical="center" wrapText="1"/>
    </xf>
    <xf numFmtId="4" fontId="13" fillId="7" borderId="1" xfId="26" applyNumberFormat="1" applyFont="1" applyFill="1" applyBorder="1" applyAlignment="1">
      <alignment horizontal="right" vertical="center"/>
    </xf>
    <xf numFmtId="49" fontId="17" fillId="6" borderId="8" xfId="12" applyNumberFormat="1" applyFont="1" applyFill="1" applyBorder="1" applyAlignment="1">
      <alignment horizontal="center" vertical="center" wrapText="1"/>
    </xf>
    <xf numFmtId="0" fontId="37" fillId="6" borderId="10" xfId="12" applyFont="1" applyFill="1" applyBorder="1" applyAlignment="1">
      <alignment horizontal="center" vertical="center" wrapText="1"/>
    </xf>
    <xf numFmtId="4" fontId="17" fillId="6" borderId="1" xfId="12" applyNumberFormat="1" applyFont="1" applyFill="1" applyBorder="1" applyAlignment="1">
      <alignment horizontal="left" vertical="center"/>
    </xf>
    <xf numFmtId="0" fontId="10" fillId="3" borderId="0" xfId="7" applyFont="1" applyFill="1"/>
    <xf numFmtId="0" fontId="36" fillId="7" borderId="1" xfId="12" applyFont="1" applyFill="1" applyBorder="1" applyAlignment="1">
      <alignment horizontal="right" vertical="center" wrapText="1"/>
    </xf>
    <xf numFmtId="0" fontId="36" fillId="7" borderId="9" xfId="12" applyFont="1" applyFill="1" applyBorder="1" applyAlignment="1">
      <alignment horizontal="right" vertical="center" wrapText="1"/>
    </xf>
    <xf numFmtId="166" fontId="13" fillId="6" borderId="1" xfId="31" applyNumberFormat="1" applyFont="1" applyFill="1" applyBorder="1" applyAlignment="1">
      <alignment horizontal="left" vertical="center" wrapText="1"/>
    </xf>
    <xf numFmtId="167" fontId="36" fillId="7" borderId="8" xfId="31" applyNumberFormat="1" applyFont="1" applyFill="1" applyBorder="1" applyAlignment="1">
      <alignment horizontal="right" vertical="center" wrapText="1"/>
    </xf>
    <xf numFmtId="0" fontId="10" fillId="0" borderId="0" xfId="7" applyFont="1"/>
    <xf numFmtId="0" fontId="17" fillId="6" borderId="1" xfId="12" applyFont="1" applyFill="1" applyBorder="1" applyAlignment="1">
      <alignment vertical="center" wrapText="1"/>
    </xf>
    <xf numFmtId="0" fontId="17" fillId="6" borderId="9" xfId="12" applyFont="1" applyFill="1" applyBorder="1" applyAlignment="1">
      <alignment vertical="center" wrapText="1"/>
    </xf>
    <xf numFmtId="4" fontId="13" fillId="7" borderId="1" xfId="27" applyNumberFormat="1" applyFont="1" applyFill="1" applyBorder="1" applyAlignment="1">
      <alignment horizontal="right" vertical="center"/>
    </xf>
    <xf numFmtId="0" fontId="31" fillId="6" borderId="11" xfId="12" applyFont="1" applyFill="1" applyBorder="1" applyAlignment="1">
      <alignment horizontal="center" vertical="center" wrapText="1"/>
    </xf>
    <xf numFmtId="166" fontId="17" fillId="6" borderId="12" xfId="31" applyNumberFormat="1" applyFont="1" applyFill="1" applyBorder="1" applyAlignment="1">
      <alignment vertical="center" wrapText="1"/>
    </xf>
    <xf numFmtId="0" fontId="17" fillId="3" borderId="0" xfId="12" applyFont="1" applyFill="1" applyBorder="1" applyAlignment="1">
      <alignment horizontal="center" wrapText="1"/>
    </xf>
    <xf numFmtId="0" fontId="10" fillId="0" borderId="0" xfId="7" applyBorder="1"/>
    <xf numFmtId="0" fontId="98" fillId="8" borderId="13" xfId="12" applyFont="1" applyFill="1" applyBorder="1" applyAlignment="1">
      <alignment horizontal="center" vertical="center" wrapText="1"/>
    </xf>
    <xf numFmtId="0" fontId="98" fillId="8" borderId="14" xfId="12" applyFont="1" applyFill="1" applyBorder="1" applyAlignment="1">
      <alignment horizontal="center" vertical="center" wrapText="1"/>
    </xf>
    <xf numFmtId="4" fontId="27" fillId="8" borderId="15" xfId="12" applyNumberFormat="1" applyFont="1" applyFill="1" applyBorder="1" applyAlignment="1">
      <alignment horizontal="center" vertical="center" wrapText="1"/>
    </xf>
    <xf numFmtId="4" fontId="27" fillId="8" borderId="16" xfId="12" applyNumberFormat="1" applyFont="1" applyFill="1" applyBorder="1" applyAlignment="1">
      <alignment horizontal="center" vertical="center" wrapText="1"/>
    </xf>
    <xf numFmtId="4" fontId="27" fillId="8" borderId="17" xfId="12" applyNumberFormat="1" applyFont="1" applyFill="1" applyBorder="1" applyAlignment="1">
      <alignment horizontal="center" vertical="center" wrapText="1"/>
    </xf>
    <xf numFmtId="0" fontId="17" fillId="8" borderId="1" xfId="25" applyFont="1" applyFill="1" applyBorder="1" applyAlignment="1">
      <alignment horizontal="left" vertical="center" wrapText="1"/>
    </xf>
    <xf numFmtId="0" fontId="17" fillId="8" borderId="9" xfId="25" applyFont="1" applyFill="1" applyBorder="1" applyAlignment="1">
      <alignment horizontal="left" vertical="center" wrapText="1"/>
    </xf>
    <xf numFmtId="0" fontId="17" fillId="8" borderId="10" xfId="25" applyFont="1" applyFill="1" applyBorder="1" applyAlignment="1">
      <alignment horizontal="left" vertical="center" wrapText="1"/>
    </xf>
    <xf numFmtId="4" fontId="34" fillId="8" borderId="1" xfId="12" applyNumberFormat="1" applyFont="1" applyFill="1" applyBorder="1" applyAlignment="1">
      <alignment horizontal="center" vertical="center" wrapText="1"/>
    </xf>
    <xf numFmtId="166" fontId="17" fillId="8" borderId="1" xfId="31" applyNumberFormat="1" applyFont="1" applyFill="1" applyBorder="1" applyAlignment="1">
      <alignment horizontal="left" vertical="center" wrapText="1"/>
    </xf>
    <xf numFmtId="166" fontId="33" fillId="8" borderId="8" xfId="25" applyNumberFormat="1" applyFont="1" applyFill="1" applyBorder="1" applyAlignment="1">
      <alignment horizontal="center" vertical="center" wrapText="1"/>
    </xf>
    <xf numFmtId="166" fontId="17" fillId="8" borderId="18" xfId="31" applyNumberFormat="1" applyFont="1" applyFill="1" applyBorder="1" applyAlignment="1">
      <alignment horizontal="left" vertical="center" wrapText="1"/>
    </xf>
    <xf numFmtId="0" fontId="37" fillId="7" borderId="1" xfId="25" applyFont="1" applyFill="1" applyBorder="1" applyAlignment="1">
      <alignment horizontal="left" vertical="center" wrapText="1"/>
    </xf>
    <xf numFmtId="49" fontId="13" fillId="7" borderId="11" xfId="12" applyNumberFormat="1" applyFont="1" applyFill="1" applyBorder="1" applyAlignment="1">
      <alignment horizontal="center" vertical="center" wrapText="1"/>
    </xf>
    <xf numFmtId="0" fontId="36" fillId="7" borderId="12" xfId="25" applyFont="1" applyFill="1" applyBorder="1" applyAlignment="1">
      <alignment horizontal="left" vertical="center" wrapText="1"/>
    </xf>
    <xf numFmtId="0" fontId="36" fillId="7" borderId="19" xfId="25" applyFont="1" applyFill="1" applyBorder="1" applyAlignment="1">
      <alignment horizontal="left" vertical="center" wrapText="1"/>
    </xf>
    <xf numFmtId="0" fontId="36" fillId="8" borderId="10" xfId="25" applyFont="1" applyFill="1" applyBorder="1" applyAlignment="1">
      <alignment horizontal="center" vertical="center" wrapText="1"/>
    </xf>
    <xf numFmtId="0" fontId="13" fillId="7" borderId="1" xfId="25" applyFont="1" applyFill="1" applyBorder="1" applyAlignment="1">
      <alignment horizontal="right" vertical="center" wrapText="1"/>
    </xf>
    <xf numFmtId="0" fontId="13" fillId="7" borderId="9" xfId="25" applyFont="1" applyFill="1" applyBorder="1" applyAlignment="1">
      <alignment horizontal="right" vertical="center" wrapText="1"/>
    </xf>
    <xf numFmtId="0" fontId="17" fillId="8" borderId="19" xfId="25" applyFont="1" applyFill="1" applyBorder="1" applyAlignment="1">
      <alignment horizontal="left" vertical="center" wrapText="1"/>
    </xf>
    <xf numFmtId="49" fontId="13" fillId="3" borderId="0" xfId="12" applyNumberFormat="1" applyFont="1" applyFill="1" applyBorder="1" applyAlignment="1">
      <alignment horizontal="center" vertical="center" wrapText="1"/>
    </xf>
    <xf numFmtId="0" fontId="36" fillId="3" borderId="0" xfId="25" applyFont="1" applyFill="1" applyBorder="1" applyAlignment="1">
      <alignment horizontal="left" vertical="center" wrapText="1"/>
    </xf>
    <xf numFmtId="0" fontId="36" fillId="3" borderId="0" xfId="25" applyFont="1" applyFill="1" applyBorder="1" applyAlignment="1">
      <alignment horizontal="center" vertical="center" wrapText="1"/>
    </xf>
    <xf numFmtId="166" fontId="36" fillId="3" borderId="0" xfId="31" applyNumberFormat="1" applyFont="1" applyFill="1" applyBorder="1" applyAlignment="1">
      <alignment horizontal="right" vertical="center" wrapText="1"/>
    </xf>
    <xf numFmtId="4" fontId="13" fillId="3" borderId="0" xfId="25" applyNumberFormat="1" applyFont="1" applyFill="1" applyBorder="1" applyAlignment="1">
      <alignment horizontal="right" vertical="center" wrapText="1"/>
    </xf>
    <xf numFmtId="0" fontId="98" fillId="9" borderId="13" xfId="12" applyFont="1" applyFill="1" applyBorder="1" applyAlignment="1">
      <alignment horizontal="center" vertical="center" wrapText="1"/>
    </xf>
    <xf numFmtId="0" fontId="98" fillId="9" borderId="14" xfId="12" applyFont="1" applyFill="1" applyBorder="1" applyAlignment="1">
      <alignment horizontal="center" vertical="center" wrapText="1"/>
    </xf>
    <xf numFmtId="4" fontId="27" fillId="9" borderId="15" xfId="12" applyNumberFormat="1" applyFont="1" applyFill="1" applyBorder="1" applyAlignment="1">
      <alignment horizontal="center" vertical="center" wrapText="1"/>
    </xf>
    <xf numFmtId="4" fontId="27" fillId="9" borderId="16" xfId="12" applyNumberFormat="1" applyFont="1" applyFill="1" applyBorder="1" applyAlignment="1">
      <alignment horizontal="center" vertical="center" wrapText="1"/>
    </xf>
    <xf numFmtId="0" fontId="31" fillId="9" borderId="8" xfId="12" applyFont="1" applyFill="1" applyBorder="1" applyAlignment="1">
      <alignment horizontal="center" vertical="center" wrapText="1"/>
    </xf>
    <xf numFmtId="0" fontId="17" fillId="9" borderId="1" xfId="25" applyFont="1" applyFill="1" applyBorder="1" applyAlignment="1">
      <alignment horizontal="left" vertical="center" wrapText="1"/>
    </xf>
    <xf numFmtId="0" fontId="17" fillId="9" borderId="9" xfId="25" applyFont="1" applyFill="1" applyBorder="1" applyAlignment="1">
      <alignment horizontal="left" vertical="center" wrapText="1"/>
    </xf>
    <xf numFmtId="0" fontId="17" fillId="9" borderId="10" xfId="25" applyFont="1" applyFill="1" applyBorder="1" applyAlignment="1">
      <alignment horizontal="left" vertical="center" wrapText="1"/>
    </xf>
    <xf numFmtId="166" fontId="17" fillId="9" borderId="1" xfId="31" applyNumberFormat="1" applyFont="1" applyFill="1" applyBorder="1" applyAlignment="1">
      <alignment horizontal="left" vertical="center" wrapText="1"/>
    </xf>
    <xf numFmtId="0" fontId="36" fillId="7" borderId="9" xfId="25" applyFont="1" applyFill="1" applyBorder="1" applyAlignment="1">
      <alignment horizontal="center" vertical="center" wrapText="1"/>
    </xf>
    <xf numFmtId="0" fontId="37" fillId="7" borderId="9" xfId="25" applyFont="1" applyFill="1" applyBorder="1" applyAlignment="1">
      <alignment horizontal="left" vertical="center" wrapText="1"/>
    </xf>
    <xf numFmtId="43" fontId="36" fillId="7" borderId="8" xfId="31" applyNumberFormat="1" applyFont="1" applyFill="1" applyBorder="1" applyAlignment="1">
      <alignment horizontal="right" vertical="center" wrapText="1"/>
    </xf>
    <xf numFmtId="169" fontId="13" fillId="7" borderId="1" xfId="25" applyNumberFormat="1" applyFont="1" applyFill="1" applyBorder="1" applyAlignment="1">
      <alignment horizontal="right" vertical="center" wrapText="1"/>
    </xf>
    <xf numFmtId="0" fontId="36" fillId="9" borderId="10" xfId="25" applyFont="1" applyFill="1" applyBorder="1" applyAlignment="1">
      <alignment horizontal="center" vertical="center" wrapText="1"/>
    </xf>
    <xf numFmtId="0" fontId="17" fillId="9" borderId="1" xfId="12" applyFont="1" applyFill="1" applyBorder="1" applyAlignment="1">
      <alignment horizontal="left" vertical="center" wrapText="1"/>
    </xf>
    <xf numFmtId="0" fontId="17" fillId="9" borderId="9" xfId="12" applyFont="1" applyFill="1" applyBorder="1" applyAlignment="1">
      <alignment horizontal="left" vertical="center" wrapText="1"/>
    </xf>
    <xf numFmtId="4" fontId="13" fillId="9" borderId="1" xfId="12" applyNumberFormat="1" applyFont="1" applyFill="1" applyBorder="1" applyAlignment="1">
      <alignment horizontal="right" vertical="center" wrapText="1"/>
    </xf>
    <xf numFmtId="166" fontId="17" fillId="9" borderId="1" xfId="31" applyNumberFormat="1" applyFont="1" applyFill="1" applyBorder="1" applyAlignment="1">
      <alignment vertical="center" wrapText="1"/>
    </xf>
    <xf numFmtId="0" fontId="36" fillId="9" borderId="10" xfId="12" applyFont="1" applyFill="1" applyBorder="1" applyAlignment="1">
      <alignment horizontal="center" vertical="center" wrapText="1"/>
    </xf>
    <xf numFmtId="0" fontId="36" fillId="9" borderId="10" xfId="12" applyFont="1" applyFill="1" applyBorder="1" applyAlignment="1">
      <alignment horizontal="center" vertical="center"/>
    </xf>
    <xf numFmtId="166" fontId="36" fillId="9" borderId="8" xfId="31" applyNumberFormat="1" applyFont="1" applyFill="1" applyBorder="1" applyAlignment="1">
      <alignment horizontal="right" vertical="center" wrapText="1"/>
    </xf>
    <xf numFmtId="4" fontId="13" fillId="7" borderId="12" xfId="25" applyNumberFormat="1" applyFont="1" applyFill="1" applyBorder="1" applyAlignment="1">
      <alignment horizontal="right" vertical="center" wrapText="1"/>
    </xf>
    <xf numFmtId="4" fontId="13" fillId="7" borderId="19" xfId="25" applyNumberFormat="1" applyFont="1" applyFill="1" applyBorder="1" applyAlignment="1">
      <alignment horizontal="right" vertical="center" wrapText="1"/>
    </xf>
    <xf numFmtId="166" fontId="36" fillId="7" borderId="11" xfId="31" applyNumberFormat="1" applyFont="1" applyFill="1" applyBorder="1" applyAlignment="1">
      <alignment horizontal="right" vertical="center" wrapText="1"/>
    </xf>
    <xf numFmtId="43" fontId="36" fillId="9" borderId="8" xfId="31" applyFont="1" applyFill="1" applyBorder="1" applyAlignment="1">
      <alignment horizontal="right" vertical="center" wrapText="1"/>
    </xf>
    <xf numFmtId="0" fontId="17" fillId="0" borderId="20" xfId="12" applyFont="1" applyFill="1" applyBorder="1" applyAlignment="1">
      <alignment horizontal="center" wrapText="1"/>
    </xf>
    <xf numFmtId="0" fontId="17" fillId="0" borderId="0" xfId="12" applyFont="1" applyFill="1" applyBorder="1" applyAlignment="1">
      <alignment horizontal="center" wrapText="1"/>
    </xf>
    <xf numFmtId="166" fontId="13" fillId="0" borderId="0" xfId="31" applyNumberFormat="1" applyFont="1" applyFill="1" applyBorder="1" applyAlignment="1">
      <alignment wrapText="1"/>
    </xf>
    <xf numFmtId="0" fontId="29" fillId="0" borderId="0" xfId="12" applyFont="1" applyBorder="1" applyAlignment="1">
      <alignment wrapText="1"/>
    </xf>
    <xf numFmtId="0" fontId="29" fillId="0" borderId="20" xfId="12" applyFont="1" applyBorder="1" applyAlignment="1">
      <alignment vertical="center"/>
    </xf>
    <xf numFmtId="0" fontId="29" fillId="0" borderId="20" xfId="12" applyFont="1" applyBorder="1" applyAlignment="1">
      <alignment wrapText="1"/>
    </xf>
    <xf numFmtId="0" fontId="41" fillId="0" borderId="20" xfId="12" applyFont="1" applyBorder="1" applyAlignment="1"/>
    <xf numFmtId="0" fontId="41" fillId="0" borderId="0" xfId="12" applyFont="1" applyBorder="1" applyAlignment="1">
      <alignment wrapText="1"/>
    </xf>
    <xf numFmtId="0" fontId="29" fillId="0" borderId="0" xfId="12" applyFont="1" applyBorder="1" applyAlignment="1">
      <alignment horizontal="left" wrapText="1"/>
    </xf>
    <xf numFmtId="0" fontId="10" fillId="0" borderId="20" xfId="7" applyBorder="1"/>
    <xf numFmtId="0" fontId="13" fillId="0" borderId="0" xfId="7" applyFont="1" applyAlignment="1">
      <alignment horizontal="right"/>
    </xf>
    <xf numFmtId="0" fontId="42" fillId="0" borderId="0" xfId="7" applyFont="1" applyAlignment="1">
      <alignment horizontal="center" vertical="center" wrapText="1"/>
    </xf>
    <xf numFmtId="0" fontId="42" fillId="0" borderId="0" xfId="7" applyFont="1" applyFill="1" applyAlignment="1">
      <alignment horizontal="center" vertical="center" wrapText="1"/>
    </xf>
    <xf numFmtId="1" fontId="7" fillId="0" borderId="1" xfId="7" applyNumberFormat="1" applyFont="1" applyBorder="1" applyAlignment="1">
      <alignment horizontal="center" vertical="center"/>
    </xf>
    <xf numFmtId="1" fontId="18" fillId="0" borderId="0" xfId="7" applyNumberFormat="1" applyFont="1" applyAlignment="1"/>
    <xf numFmtId="1" fontId="18" fillId="0" borderId="0" xfId="7" applyNumberFormat="1" applyFont="1"/>
    <xf numFmtId="3" fontId="18" fillId="0" borderId="0" xfId="7" applyNumberFormat="1" applyFont="1"/>
    <xf numFmtId="0" fontId="18" fillId="0" borderId="0" xfId="7" applyFont="1"/>
    <xf numFmtId="0" fontId="49" fillId="0" borderId="0" xfId="7" applyNumberFormat="1" applyFont="1" applyFill="1" applyBorder="1" applyAlignment="1" applyProtection="1">
      <alignment horizontal="center" vertical="center" wrapText="1"/>
    </xf>
    <xf numFmtId="0" fontId="51" fillId="0" borderId="0" xfId="7" applyNumberFormat="1" applyFont="1" applyFill="1" applyBorder="1" applyAlignment="1" applyProtection="1">
      <alignment vertical="top"/>
    </xf>
    <xf numFmtId="0" fontId="50" fillId="0" borderId="1" xfId="7" applyNumberFormat="1" applyFont="1" applyFill="1" applyBorder="1" applyAlignment="1" applyProtection="1">
      <alignment horizontal="center" vertical="center"/>
    </xf>
    <xf numFmtId="0" fontId="50" fillId="0" borderId="0" xfId="7" applyNumberFormat="1" applyFont="1" applyFill="1" applyBorder="1" applyAlignment="1" applyProtection="1">
      <alignment vertical="top"/>
    </xf>
    <xf numFmtId="0" fontId="52" fillId="0" borderId="0" xfId="7" applyNumberFormat="1" applyFont="1" applyFill="1" applyBorder="1" applyAlignment="1" applyProtection="1">
      <alignment vertical="top"/>
    </xf>
    <xf numFmtId="0" fontId="10" fillId="0" borderId="0" xfId="7" applyFill="1"/>
    <xf numFmtId="1" fontId="7" fillId="10" borderId="0" xfId="7" applyNumberFormat="1" applyFont="1" applyFill="1" applyBorder="1" applyAlignment="1"/>
    <xf numFmtId="0" fontId="17" fillId="10" borderId="0" xfId="7" applyFont="1" applyFill="1" applyBorder="1" applyAlignment="1">
      <alignment horizontal="left"/>
    </xf>
    <xf numFmtId="170" fontId="8" fillId="0" borderId="0" xfId="36" applyNumberFormat="1" applyFont="1" applyFill="1" applyBorder="1" applyAlignment="1">
      <alignment horizontal="center" wrapText="1"/>
    </xf>
    <xf numFmtId="170" fontId="8" fillId="0" borderId="0" xfId="36" applyNumberFormat="1" applyFont="1" applyFill="1" applyBorder="1" applyAlignment="1">
      <alignment horizontal="center" vertical="center" wrapText="1"/>
    </xf>
    <xf numFmtId="170" fontId="8" fillId="0" borderId="0" xfId="36" applyNumberFormat="1" applyFont="1" applyFill="1" applyBorder="1" applyAlignment="1">
      <alignment wrapText="1"/>
    </xf>
    <xf numFmtId="0" fontId="8" fillId="0" borderId="0" xfId="24" applyFont="1" applyFill="1" applyAlignment="1">
      <alignment wrapText="1"/>
    </xf>
    <xf numFmtId="0" fontId="8" fillId="0" borderId="0" xfId="24" applyFont="1" applyFill="1" applyAlignment="1">
      <alignment horizontal="center" wrapText="1"/>
    </xf>
    <xf numFmtId="0" fontId="17" fillId="0" borderId="1" xfId="15" applyFont="1" applyFill="1" applyBorder="1" applyAlignment="1">
      <alignment horizontal="center" vertical="center" wrapText="1"/>
    </xf>
    <xf numFmtId="0" fontId="13" fillId="0" borderId="1" xfId="15" applyFont="1" applyFill="1" applyBorder="1" applyAlignment="1">
      <alignment horizontal="center" vertical="center" wrapText="1"/>
    </xf>
    <xf numFmtId="3" fontId="13" fillId="0" borderId="1" xfId="15" applyNumberFormat="1" applyFont="1" applyFill="1" applyBorder="1" applyAlignment="1">
      <alignment horizontal="center" vertical="center" wrapText="1"/>
    </xf>
    <xf numFmtId="169" fontId="13" fillId="0" borderId="1" xfId="15" applyNumberFormat="1" applyFont="1" applyFill="1" applyBorder="1" applyAlignment="1">
      <alignment horizontal="center" vertical="center" wrapText="1"/>
    </xf>
    <xf numFmtId="0" fontId="17" fillId="0" borderId="1" xfId="24" applyFont="1" applyFill="1" applyBorder="1" applyAlignment="1">
      <alignment horizontal="center" vertical="center" wrapText="1"/>
    </xf>
    <xf numFmtId="3" fontId="17" fillId="0" borderId="1" xfId="24" applyNumberFormat="1" applyFont="1" applyFill="1" applyBorder="1" applyAlignment="1">
      <alignment horizontal="center" vertical="center" wrapText="1"/>
    </xf>
    <xf numFmtId="0" fontId="8" fillId="0" borderId="0" xfId="7" applyFont="1" applyAlignment="1">
      <alignment horizontal="center" vertical="center"/>
    </xf>
    <xf numFmtId="0" fontId="10" fillId="0" borderId="0" xfId="7" applyAlignment="1">
      <alignment horizontal="center" vertical="center"/>
    </xf>
    <xf numFmtId="3" fontId="7" fillId="0" borderId="1" xfId="7" applyNumberFormat="1" applyFont="1" applyFill="1" applyBorder="1" applyAlignment="1">
      <alignment horizontal="center" vertical="center" wrapText="1"/>
    </xf>
    <xf numFmtId="0" fontId="7" fillId="0" borderId="1" xfId="7" applyFont="1" applyFill="1" applyBorder="1" applyAlignment="1">
      <alignment horizontal="center" vertical="center"/>
    </xf>
    <xf numFmtId="0" fontId="48" fillId="0" borderId="1" xfId="7" applyFont="1" applyFill="1" applyBorder="1" applyAlignment="1">
      <alignment horizontal="center" vertical="center"/>
    </xf>
    <xf numFmtId="0" fontId="18" fillId="0" borderId="1" xfId="7" applyFont="1" applyFill="1" applyBorder="1" applyAlignment="1">
      <alignment horizontal="left" vertical="center" wrapText="1"/>
    </xf>
    <xf numFmtId="1" fontId="18" fillId="0" borderId="1" xfId="7" applyNumberFormat="1" applyFont="1" applyBorder="1"/>
    <xf numFmtId="3" fontId="18" fillId="0" borderId="1" xfId="7" applyNumberFormat="1" applyFont="1" applyBorder="1"/>
    <xf numFmtId="0" fontId="18" fillId="0" borderId="1" xfId="7" applyFont="1" applyBorder="1"/>
    <xf numFmtId="3" fontId="17" fillId="0" borderId="1" xfId="15" applyNumberFormat="1" applyFont="1" applyFill="1" applyBorder="1" applyAlignment="1">
      <alignment horizontal="center" vertical="center" wrapText="1"/>
    </xf>
    <xf numFmtId="0" fontId="8" fillId="0" borderId="1" xfId="7" applyFont="1" applyBorder="1"/>
    <xf numFmtId="0" fontId="27" fillId="0" borderId="0" xfId="8" applyNumberFormat="1" applyFont="1" applyFill="1" applyAlignment="1">
      <alignment vertical="center"/>
    </xf>
    <xf numFmtId="0" fontId="29" fillId="0" borderId="0" xfId="8" applyNumberFormat="1" applyFont="1" applyFill="1" applyAlignment="1">
      <alignment horizontal="center"/>
    </xf>
    <xf numFmtId="4" fontId="27" fillId="0" borderId="0" xfId="8" applyNumberFormat="1" applyFont="1" applyFill="1"/>
    <xf numFmtId="2" fontId="29" fillId="0" borderId="0" xfId="8" applyNumberFormat="1" applyFont="1" applyFill="1"/>
    <xf numFmtId="0" fontId="13" fillId="9" borderId="0" xfId="8" applyNumberFormat="1" applyFont="1" applyFill="1" applyAlignment="1">
      <alignment horizontal="center"/>
    </xf>
    <xf numFmtId="4" fontId="17" fillId="9" borderId="0" xfId="8" applyNumberFormat="1" applyFont="1" applyFill="1"/>
    <xf numFmtId="4" fontId="17" fillId="3" borderId="0" xfId="8" applyNumberFormat="1" applyFont="1" applyFill="1"/>
    <xf numFmtId="2" fontId="42" fillId="0" borderId="0" xfId="8" applyNumberFormat="1" applyFont="1" applyFill="1"/>
    <xf numFmtId="2" fontId="48" fillId="0" borderId="0" xfId="8" applyNumberFormat="1" applyFont="1" applyFill="1"/>
    <xf numFmtId="2" fontId="48" fillId="3" borderId="0" xfId="8" applyNumberFormat="1" applyFont="1" applyFill="1"/>
    <xf numFmtId="4" fontId="7" fillId="9" borderId="1" xfId="8" applyNumberFormat="1" applyFont="1" applyFill="1" applyBorder="1" applyAlignment="1">
      <alignment horizontal="center" vertical="center"/>
    </xf>
    <xf numFmtId="49" fontId="13" fillId="0" borderId="0" xfId="8" applyNumberFormat="1" applyFont="1" applyFill="1"/>
    <xf numFmtId="2" fontId="13" fillId="0" borderId="0" xfId="8" applyNumberFormat="1" applyFont="1" applyFill="1"/>
    <xf numFmtId="0" fontId="27" fillId="3" borderId="1" xfId="8" applyNumberFormat="1" applyFont="1" applyFill="1" applyBorder="1" applyAlignment="1">
      <alignment horizontal="center"/>
    </xf>
    <xf numFmtId="0" fontId="29" fillId="0" borderId="0" xfId="8" applyNumberFormat="1" applyFont="1" applyFill="1"/>
    <xf numFmtId="0" fontId="56" fillId="0" borderId="0" xfId="7" applyFont="1"/>
    <xf numFmtId="0" fontId="55" fillId="0" borderId="0" xfId="7" applyFont="1"/>
    <xf numFmtId="0" fontId="7" fillId="0" borderId="0" xfId="7" applyFont="1" applyFill="1" applyAlignment="1">
      <alignment wrapText="1"/>
    </xf>
    <xf numFmtId="0" fontId="18" fillId="0" borderId="0" xfId="0" applyFont="1" applyAlignment="1">
      <alignment horizontal="right" vertical="center"/>
    </xf>
    <xf numFmtId="0" fontId="8" fillId="0" borderId="0" xfId="0" applyFont="1"/>
    <xf numFmtId="0" fontId="18" fillId="0" borderId="0" xfId="0" applyFont="1" applyAlignment="1">
      <alignment horizontal="justify" vertical="center"/>
    </xf>
    <xf numFmtId="0" fontId="13" fillId="0" borderId="0" xfId="7" applyFont="1" applyAlignment="1">
      <alignment wrapText="1"/>
    </xf>
    <xf numFmtId="4" fontId="13" fillId="0" borderId="1" xfId="7" applyNumberFormat="1" applyFont="1" applyBorder="1"/>
    <xf numFmtId="4" fontId="17" fillId="5" borderId="21" xfId="7" applyNumberFormat="1" applyFont="1" applyFill="1" applyBorder="1" applyAlignment="1">
      <alignment horizontal="center"/>
    </xf>
    <xf numFmtId="4" fontId="17" fillId="4" borderId="21" xfId="7" applyNumberFormat="1" applyFont="1" applyFill="1" applyBorder="1" applyAlignment="1">
      <alignment horizontal="center" wrapText="1"/>
    </xf>
    <xf numFmtId="4" fontId="17" fillId="5" borderId="21" xfId="7" applyNumberFormat="1" applyFont="1" applyFill="1" applyBorder="1" applyAlignment="1">
      <alignment horizontal="center" wrapText="1"/>
    </xf>
    <xf numFmtId="4" fontId="17" fillId="5" borderId="22" xfId="7" applyNumberFormat="1" applyFont="1" applyFill="1" applyBorder="1" applyAlignment="1">
      <alignment horizontal="center"/>
    </xf>
    <xf numFmtId="4" fontId="17" fillId="4" borderId="22" xfId="7" applyNumberFormat="1" applyFont="1" applyFill="1" applyBorder="1" applyAlignment="1">
      <alignment horizontal="center" wrapText="1"/>
    </xf>
    <xf numFmtId="4" fontId="17" fillId="5" borderId="22" xfId="7" applyNumberFormat="1" applyFont="1" applyFill="1" applyBorder="1" applyAlignment="1">
      <alignment horizontal="center" wrapText="1"/>
    </xf>
    <xf numFmtId="4" fontId="17" fillId="5" borderId="8" xfId="7" applyNumberFormat="1" applyFont="1" applyFill="1" applyBorder="1" applyAlignment="1">
      <alignment horizontal="center"/>
    </xf>
    <xf numFmtId="4" fontId="17" fillId="4" borderId="8" xfId="7" applyNumberFormat="1" applyFont="1" applyFill="1" applyBorder="1" applyAlignment="1">
      <alignment horizontal="center" wrapText="1"/>
    </xf>
    <xf numFmtId="4" fontId="17" fillId="5" borderId="8" xfId="7" applyNumberFormat="1" applyFont="1" applyFill="1" applyBorder="1" applyAlignment="1">
      <alignment horizontal="center" wrapText="1"/>
    </xf>
    <xf numFmtId="4" fontId="17" fillId="11" borderId="1" xfId="7" applyNumberFormat="1" applyFont="1" applyFill="1" applyBorder="1" applyAlignment="1">
      <alignment horizontal="center"/>
    </xf>
    <xf numFmtId="4" fontId="17" fillId="11" borderId="1" xfId="7" applyNumberFormat="1" applyFont="1" applyFill="1" applyBorder="1" applyAlignment="1">
      <alignment horizontal="center" wrapText="1"/>
    </xf>
    <xf numFmtId="4" fontId="13" fillId="11" borderId="1" xfId="7" applyNumberFormat="1" applyFont="1" applyFill="1" applyBorder="1" applyAlignment="1">
      <alignment horizontal="center" wrapText="1"/>
    </xf>
    <xf numFmtId="4" fontId="17" fillId="12" borderId="1" xfId="7" applyNumberFormat="1" applyFont="1" applyFill="1" applyBorder="1" applyAlignment="1">
      <alignment horizontal="center" wrapText="1"/>
    </xf>
    <xf numFmtId="4" fontId="17" fillId="12" borderId="22" xfId="7" applyNumberFormat="1" applyFont="1" applyFill="1" applyBorder="1" applyAlignment="1">
      <alignment horizontal="center" wrapText="1"/>
    </xf>
    <xf numFmtId="0" fontId="17" fillId="5" borderId="1" xfId="7" applyFont="1" applyFill="1" applyBorder="1" applyAlignment="1">
      <alignment horizontal="center"/>
    </xf>
    <xf numFmtId="0" fontId="17" fillId="5" borderId="1" xfId="7" applyFont="1" applyFill="1" applyBorder="1" applyAlignment="1">
      <alignment horizontal="center" wrapText="1"/>
    </xf>
    <xf numFmtId="0" fontId="17" fillId="0" borderId="1" xfId="7" applyFont="1" applyBorder="1" applyAlignment="1">
      <alignment horizontal="center" vertical="center" wrapText="1"/>
    </xf>
    <xf numFmtId="0" fontId="18" fillId="3" borderId="0" xfId="7" applyFont="1" applyFill="1" applyBorder="1" applyAlignment="1">
      <alignment horizontal="center" vertical="center"/>
    </xf>
    <xf numFmtId="0" fontId="18" fillId="3" borderId="0" xfId="7" applyFont="1" applyFill="1" applyBorder="1" applyAlignment="1">
      <alignment horizontal="center" vertical="center" wrapText="1"/>
    </xf>
    <xf numFmtId="0" fontId="13" fillId="3" borderId="0" xfId="7" applyFont="1" applyFill="1" applyBorder="1" applyAlignment="1">
      <alignment horizontal="center" vertical="center" wrapText="1"/>
    </xf>
    <xf numFmtId="4" fontId="17" fillId="3" borderId="0" xfId="7" applyNumberFormat="1" applyFont="1" applyFill="1" applyBorder="1" applyAlignment="1">
      <alignment horizontal="center"/>
    </xf>
    <xf numFmtId="4" fontId="17" fillId="3" borderId="0" xfId="7" applyNumberFormat="1" applyFont="1" applyFill="1" applyBorder="1" applyAlignment="1">
      <alignment horizontal="center" wrapText="1"/>
    </xf>
    <xf numFmtId="165" fontId="46" fillId="3" borderId="0" xfId="7" applyNumberFormat="1" applyFont="1" applyFill="1" applyAlignment="1">
      <alignment vertical="center"/>
    </xf>
    <xf numFmtId="0" fontId="17" fillId="5" borderId="8" xfId="7" applyFont="1" applyFill="1" applyBorder="1" applyAlignment="1"/>
    <xf numFmtId="0" fontId="101" fillId="5" borderId="8" xfId="7" applyFont="1" applyFill="1" applyBorder="1" applyAlignment="1"/>
    <xf numFmtId="0" fontId="7" fillId="4" borderId="8" xfId="7" applyFont="1" applyFill="1" applyBorder="1" applyAlignment="1">
      <alignment wrapText="1"/>
    </xf>
    <xf numFmtId="0" fontId="17" fillId="5" borderId="8" xfId="7" applyFont="1" applyFill="1" applyBorder="1" applyAlignment="1">
      <alignment wrapText="1"/>
    </xf>
    <xf numFmtId="165" fontId="46" fillId="3" borderId="0" xfId="7" applyNumberFormat="1" applyFont="1" applyFill="1" applyAlignment="1">
      <alignment horizontal="center" vertical="center"/>
    </xf>
    <xf numFmtId="0" fontId="99" fillId="3" borderId="0" xfId="7" applyFont="1" applyFill="1"/>
    <xf numFmtId="0" fontId="17" fillId="4" borderId="8" xfId="7" applyFont="1" applyFill="1" applyBorder="1" applyAlignment="1"/>
    <xf numFmtId="0" fontId="17" fillId="4" borderId="1" xfId="7" applyFont="1" applyFill="1" applyBorder="1" applyAlignment="1">
      <alignment horizontal="center"/>
    </xf>
    <xf numFmtId="4" fontId="17" fillId="4" borderId="22" xfId="7" applyNumberFormat="1" applyFont="1" applyFill="1" applyBorder="1" applyAlignment="1">
      <alignment horizontal="center"/>
    </xf>
    <xf numFmtId="0" fontId="13" fillId="13" borderId="8" xfId="7" applyFont="1" applyFill="1" applyBorder="1" applyAlignment="1">
      <alignment wrapText="1"/>
    </xf>
    <xf numFmtId="0" fontId="13" fillId="13" borderId="1" xfId="7" applyFont="1" applyFill="1" applyBorder="1" applyAlignment="1">
      <alignment horizontal="center" wrapText="1"/>
    </xf>
    <xf numFmtId="4" fontId="17" fillId="13" borderId="22" xfId="7" applyNumberFormat="1" applyFont="1" applyFill="1" applyBorder="1" applyAlignment="1">
      <alignment horizontal="center" wrapText="1"/>
    </xf>
    <xf numFmtId="4" fontId="13" fillId="13" borderId="22" xfId="7" applyNumberFormat="1" applyFont="1" applyFill="1" applyBorder="1" applyAlignment="1">
      <alignment horizontal="center" wrapText="1"/>
    </xf>
    <xf numFmtId="4" fontId="17" fillId="13" borderId="8" xfId="7" applyNumberFormat="1" applyFont="1" applyFill="1" applyBorder="1" applyAlignment="1">
      <alignment horizontal="center" wrapText="1"/>
    </xf>
    <xf numFmtId="4" fontId="17" fillId="13" borderId="1" xfId="7" applyNumberFormat="1" applyFont="1" applyFill="1" applyBorder="1" applyAlignment="1">
      <alignment horizontal="center" wrapText="1"/>
    </xf>
    <xf numFmtId="0" fontId="7" fillId="13" borderId="8" xfId="7" applyFont="1" applyFill="1" applyBorder="1" applyAlignment="1">
      <alignment wrapText="1"/>
    </xf>
    <xf numFmtId="0" fontId="13" fillId="13" borderId="1" xfId="7" applyFont="1" applyFill="1" applyBorder="1" applyAlignment="1">
      <alignment horizontal="center" vertical="center" wrapText="1"/>
    </xf>
    <xf numFmtId="4" fontId="17" fillId="13" borderId="10" xfId="7" applyNumberFormat="1" applyFont="1" applyFill="1" applyBorder="1" applyAlignment="1">
      <alignment horizontal="center" wrapText="1"/>
    </xf>
    <xf numFmtId="49" fontId="13" fillId="13" borderId="8" xfId="7" applyNumberFormat="1" applyFont="1" applyFill="1" applyBorder="1" applyAlignment="1">
      <alignment horizontal="left" vertical="center" wrapText="1"/>
    </xf>
    <xf numFmtId="49" fontId="13" fillId="13" borderId="8" xfId="7" applyNumberFormat="1" applyFont="1" applyFill="1" applyBorder="1" applyAlignment="1">
      <alignment horizontal="left" vertical="top" wrapText="1"/>
    </xf>
    <xf numFmtId="49" fontId="13" fillId="13" borderId="8" xfId="7" applyNumberFormat="1" applyFont="1" applyFill="1" applyBorder="1" applyAlignment="1">
      <alignment horizontal="left" wrapText="1"/>
    </xf>
    <xf numFmtId="0" fontId="7" fillId="13" borderId="3" xfId="7" applyFont="1" applyFill="1" applyBorder="1" applyAlignment="1">
      <alignment wrapText="1"/>
    </xf>
    <xf numFmtId="0" fontId="13" fillId="13" borderId="2" xfId="7" applyFont="1" applyFill="1" applyBorder="1" applyAlignment="1">
      <alignment horizontal="center" wrapText="1"/>
    </xf>
    <xf numFmtId="4" fontId="17" fillId="13" borderId="23" xfId="7" applyNumberFormat="1" applyFont="1" applyFill="1" applyBorder="1" applyAlignment="1">
      <alignment horizontal="center" wrapText="1"/>
    </xf>
    <xf numFmtId="49" fontId="13" fillId="13" borderId="10" xfId="7" applyNumberFormat="1" applyFont="1" applyFill="1" applyBorder="1" applyAlignment="1">
      <alignment horizontal="center" wrapText="1"/>
    </xf>
    <xf numFmtId="0" fontId="17" fillId="5" borderId="10" xfId="7" applyFont="1" applyFill="1" applyBorder="1" applyAlignment="1">
      <alignment horizontal="center"/>
    </xf>
    <xf numFmtId="0" fontId="17" fillId="4" borderId="10" xfId="7" applyFont="1" applyFill="1" applyBorder="1" applyAlignment="1">
      <alignment horizontal="center"/>
    </xf>
    <xf numFmtId="0" fontId="17" fillId="13" borderId="1" xfId="7" applyFont="1" applyFill="1" applyBorder="1" applyAlignment="1">
      <alignment horizontal="center" wrapText="1"/>
    </xf>
    <xf numFmtId="0" fontId="13" fillId="13" borderId="10" xfId="7" applyFont="1" applyFill="1" applyBorder="1" applyAlignment="1">
      <alignment horizontal="center" wrapText="1"/>
    </xf>
    <xf numFmtId="0" fontId="17" fillId="4" borderId="1" xfId="7" applyFont="1" applyFill="1" applyBorder="1" applyAlignment="1">
      <alignment horizontal="center" wrapText="1"/>
    </xf>
    <xf numFmtId="0" fontId="13" fillId="13" borderId="24" xfId="7" applyFont="1" applyFill="1" applyBorder="1" applyAlignment="1">
      <alignment horizontal="center" wrapText="1"/>
    </xf>
    <xf numFmtId="0" fontId="13" fillId="13" borderId="8" xfId="7" applyFont="1" applyFill="1" applyBorder="1" applyAlignment="1">
      <alignment horizontal="center" vertical="center"/>
    </xf>
    <xf numFmtId="0" fontId="13" fillId="13" borderId="1" xfId="7" applyFont="1" applyFill="1" applyBorder="1" applyAlignment="1">
      <alignment horizontal="center" vertical="center"/>
    </xf>
    <xf numFmtId="0" fontId="13" fillId="13" borderId="10" xfId="7" applyFont="1" applyFill="1" applyBorder="1" applyAlignment="1">
      <alignment horizontal="center" vertical="center"/>
    </xf>
    <xf numFmtId="0" fontId="13" fillId="13" borderId="22" xfId="7" applyFont="1" applyFill="1" applyBorder="1" applyAlignment="1">
      <alignment horizontal="center" vertical="center"/>
    </xf>
    <xf numFmtId="0" fontId="13" fillId="13" borderId="8" xfId="7" applyFont="1" applyFill="1" applyBorder="1" applyAlignment="1">
      <alignment horizontal="center" vertical="center" wrapText="1"/>
    </xf>
    <xf numFmtId="4" fontId="17" fillId="13" borderId="8" xfId="7" applyNumberFormat="1" applyFont="1" applyFill="1" applyBorder="1" applyAlignment="1">
      <alignment horizontal="center"/>
    </xf>
    <xf numFmtId="4" fontId="17" fillId="13" borderId="10" xfId="7" applyNumberFormat="1" applyFont="1" applyFill="1" applyBorder="1" applyAlignment="1">
      <alignment horizontal="center"/>
    </xf>
    <xf numFmtId="4" fontId="17" fillId="13" borderId="1" xfId="7" applyNumberFormat="1" applyFont="1" applyFill="1" applyBorder="1" applyAlignment="1">
      <alignment horizontal="center"/>
    </xf>
    <xf numFmtId="4" fontId="13" fillId="5" borderId="1" xfId="7" applyNumberFormat="1" applyFont="1" applyFill="1" applyBorder="1" applyAlignment="1">
      <alignment horizontal="center" wrapText="1"/>
    </xf>
    <xf numFmtId="4" fontId="13" fillId="13" borderId="8" xfId="7" applyNumberFormat="1" applyFont="1" applyFill="1" applyBorder="1" applyAlignment="1">
      <alignment horizontal="center" wrapText="1"/>
    </xf>
    <xf numFmtId="4" fontId="13" fillId="13" borderId="1" xfId="7" applyNumberFormat="1" applyFont="1" applyFill="1" applyBorder="1" applyAlignment="1">
      <alignment horizontal="center" wrapText="1"/>
    </xf>
    <xf numFmtId="4" fontId="13" fillId="13" borderId="10" xfId="7" applyNumberFormat="1" applyFont="1" applyFill="1" applyBorder="1" applyAlignment="1">
      <alignment horizontal="center" wrapText="1"/>
    </xf>
    <xf numFmtId="49" fontId="13" fillId="5" borderId="10" xfId="7" applyNumberFormat="1" applyFont="1" applyFill="1" applyBorder="1" applyAlignment="1">
      <alignment horizontal="center" wrapText="1"/>
    </xf>
    <xf numFmtId="4" fontId="17" fillId="5" borderId="9" xfId="7" applyNumberFormat="1" applyFont="1" applyFill="1" applyBorder="1" applyAlignment="1">
      <alignment horizontal="center"/>
    </xf>
    <xf numFmtId="4" fontId="17" fillId="5" borderId="25" xfId="7" applyNumberFormat="1" applyFont="1" applyFill="1" applyBorder="1" applyAlignment="1">
      <alignment horizontal="center"/>
    </xf>
    <xf numFmtId="4" fontId="17" fillId="5" borderId="9" xfId="7" applyNumberFormat="1" applyFont="1" applyFill="1" applyBorder="1" applyAlignment="1">
      <alignment horizontal="center" wrapText="1"/>
    </xf>
    <xf numFmtId="165" fontId="26" fillId="3" borderId="0" xfId="7" applyNumberFormat="1" applyFont="1" applyFill="1" applyAlignment="1">
      <alignment horizontal="center" vertical="center"/>
    </xf>
    <xf numFmtId="0" fontId="17" fillId="13" borderId="2" xfId="7" applyFont="1" applyFill="1" applyBorder="1" applyAlignment="1">
      <alignment horizontal="center" wrapText="1"/>
    </xf>
    <xf numFmtId="49" fontId="13" fillId="13" borderId="24" xfId="7" applyNumberFormat="1" applyFont="1" applyFill="1" applyBorder="1" applyAlignment="1">
      <alignment horizontal="center" wrapText="1"/>
    </xf>
    <xf numFmtId="0" fontId="17" fillId="13" borderId="8" xfId="7" applyFont="1" applyFill="1" applyBorder="1" applyAlignment="1"/>
    <xf numFmtId="0" fontId="17" fillId="13" borderId="1" xfId="7" applyFont="1" applyFill="1" applyBorder="1" applyAlignment="1">
      <alignment horizontal="center"/>
    </xf>
    <xf numFmtId="4" fontId="17" fillId="13" borderId="22" xfId="7" applyNumberFormat="1" applyFont="1" applyFill="1" applyBorder="1" applyAlignment="1">
      <alignment horizontal="center"/>
    </xf>
    <xf numFmtId="0" fontId="13" fillId="13" borderId="26" xfId="7" applyFont="1" applyFill="1" applyBorder="1" applyAlignment="1">
      <alignment horizontal="center" vertical="center"/>
    </xf>
    <xf numFmtId="0" fontId="13" fillId="13" borderId="10" xfId="7" applyFont="1" applyFill="1" applyBorder="1" applyAlignment="1">
      <alignment horizontal="center"/>
    </xf>
    <xf numFmtId="0" fontId="17" fillId="12" borderId="8" xfId="7" applyFont="1" applyFill="1" applyBorder="1" applyAlignment="1"/>
    <xf numFmtId="0" fontId="17" fillId="12" borderId="1" xfId="7" applyFont="1" applyFill="1" applyBorder="1" applyAlignment="1">
      <alignment horizontal="center"/>
    </xf>
    <xf numFmtId="0" fontId="13" fillId="12" borderId="10" xfId="7" applyFont="1" applyFill="1" applyBorder="1" applyAlignment="1">
      <alignment horizontal="center"/>
    </xf>
    <xf numFmtId="4" fontId="17" fillId="12" borderId="22" xfId="7" applyNumberFormat="1" applyFont="1" applyFill="1" applyBorder="1" applyAlignment="1">
      <alignment horizontal="center"/>
    </xf>
    <xf numFmtId="4" fontId="101" fillId="13" borderId="1" xfId="7" applyNumberFormat="1" applyFont="1" applyFill="1" applyBorder="1" applyAlignment="1">
      <alignment horizontal="center" wrapText="1"/>
    </xf>
    <xf numFmtId="4" fontId="17" fillId="13" borderId="24" xfId="7" applyNumberFormat="1" applyFont="1" applyFill="1" applyBorder="1" applyAlignment="1">
      <alignment horizontal="center" wrapText="1"/>
    </xf>
    <xf numFmtId="4" fontId="17" fillId="13" borderId="2" xfId="7" applyNumberFormat="1" applyFont="1" applyFill="1" applyBorder="1" applyAlignment="1">
      <alignment horizontal="center" wrapText="1"/>
    </xf>
    <xf numFmtId="4" fontId="17" fillId="12" borderId="8" xfId="7" applyNumberFormat="1" applyFont="1" applyFill="1" applyBorder="1" applyAlignment="1">
      <alignment horizontal="center"/>
    </xf>
    <xf numFmtId="4" fontId="17" fillId="12" borderId="10" xfId="7" applyNumberFormat="1" applyFont="1" applyFill="1" applyBorder="1" applyAlignment="1">
      <alignment horizontal="center"/>
    </xf>
    <xf numFmtId="4" fontId="17" fillId="12" borderId="1" xfId="7" applyNumberFormat="1" applyFont="1" applyFill="1" applyBorder="1" applyAlignment="1">
      <alignment horizontal="center"/>
    </xf>
    <xf numFmtId="0" fontId="17" fillId="12" borderId="8" xfId="7" applyFont="1" applyFill="1" applyBorder="1" applyAlignment="1">
      <alignment wrapText="1"/>
    </xf>
    <xf numFmtId="4" fontId="13" fillId="12" borderId="1" xfId="7" applyNumberFormat="1" applyFont="1" applyFill="1" applyBorder="1" applyAlignment="1">
      <alignment horizontal="center" wrapText="1"/>
    </xf>
    <xf numFmtId="0" fontId="18" fillId="13" borderId="8" xfId="7" applyFont="1" applyFill="1" applyBorder="1" applyAlignment="1">
      <alignment wrapText="1"/>
    </xf>
    <xf numFmtId="4" fontId="17" fillId="13" borderId="21" xfId="7" applyNumberFormat="1" applyFont="1" applyFill="1" applyBorder="1" applyAlignment="1">
      <alignment horizontal="center" wrapText="1"/>
    </xf>
    <xf numFmtId="4" fontId="17" fillId="13" borderId="18" xfId="7" applyNumberFormat="1" applyFont="1" applyFill="1" applyBorder="1" applyAlignment="1">
      <alignment horizontal="center" wrapText="1"/>
    </xf>
    <xf numFmtId="4" fontId="17" fillId="12" borderId="21" xfId="7" applyNumberFormat="1" applyFont="1" applyFill="1" applyBorder="1" applyAlignment="1">
      <alignment horizontal="center"/>
    </xf>
    <xf numFmtId="0" fontId="17" fillId="14" borderId="8" xfId="7" applyFont="1" applyFill="1" applyBorder="1" applyAlignment="1"/>
    <xf numFmtId="0" fontId="17" fillId="14" borderId="1" xfId="7" applyFont="1" applyFill="1" applyBorder="1" applyAlignment="1">
      <alignment horizontal="center"/>
    </xf>
    <xf numFmtId="0" fontId="13" fillId="14" borderId="10" xfId="7" applyFont="1" applyFill="1" applyBorder="1" applyAlignment="1">
      <alignment horizontal="center"/>
    </xf>
    <xf numFmtId="4" fontId="17" fillId="14" borderId="22" xfId="7" applyNumberFormat="1" applyFont="1" applyFill="1" applyBorder="1" applyAlignment="1">
      <alignment horizontal="center"/>
    </xf>
    <xf numFmtId="4" fontId="17" fillId="14" borderId="8" xfId="7" applyNumberFormat="1" applyFont="1" applyFill="1" applyBorder="1" applyAlignment="1">
      <alignment horizontal="center"/>
    </xf>
    <xf numFmtId="4" fontId="17" fillId="14" borderId="1" xfId="7" applyNumberFormat="1" applyFont="1" applyFill="1" applyBorder="1" applyAlignment="1">
      <alignment horizontal="center"/>
    </xf>
    <xf numFmtId="0" fontId="17" fillId="14" borderId="8" xfId="7" applyFont="1" applyFill="1" applyBorder="1" applyAlignment="1">
      <alignment wrapText="1"/>
    </xf>
    <xf numFmtId="4" fontId="17" fillId="14" borderId="22" xfId="7" applyNumberFormat="1" applyFont="1" applyFill="1" applyBorder="1" applyAlignment="1">
      <alignment horizontal="center" wrapText="1"/>
    </xf>
    <xf numFmtId="4" fontId="17" fillId="14" borderId="1" xfId="7" applyNumberFormat="1" applyFont="1" applyFill="1" applyBorder="1" applyAlignment="1">
      <alignment horizontal="center" wrapText="1"/>
    </xf>
    <xf numFmtId="4" fontId="13" fillId="14" borderId="1" xfId="7" applyNumberFormat="1" applyFont="1" applyFill="1" applyBorder="1" applyAlignment="1">
      <alignment horizontal="center" wrapText="1"/>
    </xf>
    <xf numFmtId="4" fontId="13" fillId="5" borderId="21" xfId="7" applyNumberFormat="1" applyFont="1" applyFill="1" applyBorder="1" applyAlignment="1">
      <alignment horizontal="center" wrapText="1"/>
    </xf>
    <xf numFmtId="0" fontId="17" fillId="15" borderId="8" xfId="7" applyFont="1" applyFill="1" applyBorder="1" applyAlignment="1"/>
    <xf numFmtId="0" fontId="17" fillId="15" borderId="1" xfId="7" applyFont="1" applyFill="1" applyBorder="1" applyAlignment="1">
      <alignment horizontal="center"/>
    </xf>
    <xf numFmtId="0" fontId="13" fillId="15" borderId="10" xfId="7" applyFont="1" applyFill="1" applyBorder="1" applyAlignment="1">
      <alignment horizontal="center"/>
    </xf>
    <xf numFmtId="4" fontId="17" fillId="15" borderId="22" xfId="7" applyNumberFormat="1" applyFont="1" applyFill="1" applyBorder="1" applyAlignment="1">
      <alignment horizontal="center"/>
    </xf>
    <xf numFmtId="4" fontId="17" fillId="14" borderId="25" xfId="7" applyNumberFormat="1" applyFont="1" applyFill="1" applyBorder="1" applyAlignment="1">
      <alignment horizontal="center"/>
    </xf>
    <xf numFmtId="4" fontId="17" fillId="14" borderId="21" xfId="7" applyNumberFormat="1" applyFont="1" applyFill="1" applyBorder="1" applyAlignment="1">
      <alignment horizontal="center"/>
    </xf>
    <xf numFmtId="4" fontId="17" fillId="14" borderId="21" xfId="7" applyNumberFormat="1" applyFont="1" applyFill="1" applyBorder="1" applyAlignment="1">
      <alignment horizontal="center" wrapText="1"/>
    </xf>
    <xf numFmtId="4" fontId="17" fillId="14" borderId="9" xfId="7" applyNumberFormat="1" applyFont="1" applyFill="1" applyBorder="1" applyAlignment="1">
      <alignment horizontal="center"/>
    </xf>
    <xf numFmtId="4" fontId="17" fillId="14" borderId="9" xfId="7" applyNumberFormat="1" applyFont="1" applyFill="1" applyBorder="1" applyAlignment="1">
      <alignment horizontal="center" wrapText="1"/>
    </xf>
    <xf numFmtId="4" fontId="17" fillId="14" borderId="25" xfId="7" applyNumberFormat="1" applyFont="1" applyFill="1" applyBorder="1" applyAlignment="1">
      <alignment horizontal="center" wrapText="1"/>
    </xf>
    <xf numFmtId="4" fontId="17" fillId="14" borderId="27" xfId="7" applyNumberFormat="1" applyFont="1" applyFill="1" applyBorder="1" applyAlignment="1">
      <alignment horizontal="center" wrapText="1"/>
    </xf>
    <xf numFmtId="4" fontId="17" fillId="14" borderId="28" xfId="7" applyNumberFormat="1" applyFont="1" applyFill="1" applyBorder="1" applyAlignment="1">
      <alignment horizontal="center" wrapText="1"/>
    </xf>
    <xf numFmtId="0" fontId="17" fillId="15" borderId="29" xfId="7" applyFont="1" applyFill="1" applyBorder="1" applyAlignment="1">
      <alignment horizontal="center" vertical="top" wrapText="1"/>
    </xf>
    <xf numFmtId="0" fontId="17" fillId="15" borderId="16" xfId="7" applyFont="1" applyFill="1" applyBorder="1" applyAlignment="1">
      <alignment horizontal="center" vertical="center"/>
    </xf>
    <xf numFmtId="0" fontId="17" fillId="15" borderId="15" xfId="7" applyFont="1" applyFill="1" applyBorder="1" applyAlignment="1">
      <alignment horizontal="center" vertical="center" textRotation="90" wrapText="1"/>
    </xf>
    <xf numFmtId="0" fontId="17" fillId="15" borderId="14" xfId="7" applyFont="1" applyFill="1" applyBorder="1" applyAlignment="1">
      <alignment horizontal="center" vertical="center" textRotation="90" wrapText="1"/>
    </xf>
    <xf numFmtId="165" fontId="46" fillId="3" borderId="30" xfId="7" applyNumberFormat="1" applyFont="1" applyFill="1" applyBorder="1" applyAlignment="1"/>
    <xf numFmtId="165" fontId="46" fillId="3" borderId="0" xfId="7" applyNumberFormat="1" applyFont="1" applyFill="1" applyAlignment="1">
      <alignment horizontal="left" vertical="center"/>
    </xf>
    <xf numFmtId="165" fontId="26" fillId="3" borderId="0" xfId="7" applyNumberFormat="1" applyFont="1" applyFill="1" applyAlignment="1">
      <alignment horizontal="left" vertical="center"/>
    </xf>
    <xf numFmtId="0" fontId="15" fillId="0" borderId="32" xfId="7" applyFont="1" applyBorder="1" applyAlignment="1">
      <alignment vertical="top" wrapText="1"/>
    </xf>
    <xf numFmtId="0" fontId="15" fillId="0" borderId="25" xfId="7" applyFont="1" applyBorder="1" applyAlignment="1">
      <alignment horizontal="left" wrapText="1"/>
    </xf>
    <xf numFmtId="49" fontId="18" fillId="0" borderId="0" xfId="7" applyNumberFormat="1" applyFont="1" applyFill="1" applyAlignment="1">
      <alignment horizontal="right"/>
    </xf>
    <xf numFmtId="49" fontId="13" fillId="0" borderId="0" xfId="7" applyNumberFormat="1" applyFont="1" applyFill="1" applyAlignment="1">
      <alignment horizontal="left"/>
    </xf>
    <xf numFmtId="0" fontId="17" fillId="0" borderId="1" xfId="0" applyFont="1" applyBorder="1" applyAlignment="1">
      <alignment horizontal="center" vertical="center" wrapText="1"/>
    </xf>
    <xf numFmtId="0" fontId="61" fillId="0" borderId="0" xfId="0" applyFont="1"/>
    <xf numFmtId="49" fontId="5" fillId="16" borderId="21" xfId="0" applyNumberFormat="1" applyFont="1" applyFill="1" applyBorder="1" applyAlignment="1">
      <alignment wrapText="1"/>
    </xf>
    <xf numFmtId="49" fontId="5" fillId="16" borderId="25" xfId="0" applyNumberFormat="1" applyFont="1" applyFill="1" applyBorder="1" applyAlignment="1">
      <alignment horizontal="left" wrapText="1"/>
    </xf>
    <xf numFmtId="4" fontId="5" fillId="16" borderId="1" xfId="0" applyNumberFormat="1" applyFont="1" applyFill="1" applyBorder="1" applyAlignment="1">
      <alignment horizontal="right" wrapText="1"/>
    </xf>
    <xf numFmtId="43" fontId="5" fillId="16" borderId="1" xfId="30" applyFont="1" applyFill="1" applyBorder="1" applyAlignment="1">
      <alignment horizontal="right" wrapText="1"/>
    </xf>
    <xf numFmtId="0" fontId="37" fillId="0" borderId="1" xfId="7" applyFont="1" applyFill="1" applyBorder="1" applyAlignment="1">
      <alignment wrapText="1"/>
    </xf>
    <xf numFmtId="4" fontId="37" fillId="0" borderId="1" xfId="7" applyNumberFormat="1" applyFont="1" applyFill="1" applyBorder="1" applyAlignment="1">
      <alignment horizontal="center"/>
    </xf>
    <xf numFmtId="0" fontId="17" fillId="0" borderId="1" xfId="7" applyFont="1" applyBorder="1" applyAlignment="1">
      <alignment horizontal="center"/>
    </xf>
    <xf numFmtId="0" fontId="17" fillId="3" borderId="1" xfId="7" applyFont="1" applyFill="1" applyBorder="1" applyAlignment="1">
      <alignment wrapText="1"/>
    </xf>
    <xf numFmtId="0" fontId="17" fillId="3" borderId="1" xfId="7" applyFont="1" applyFill="1" applyBorder="1" applyAlignment="1">
      <alignment horizontal="center"/>
    </xf>
    <xf numFmtId="4" fontId="17" fillId="3" borderId="1" xfId="7" applyNumberFormat="1" applyFont="1" applyFill="1" applyBorder="1" applyAlignment="1">
      <alignment horizontal="center"/>
    </xf>
    <xf numFmtId="4" fontId="17" fillId="0" borderId="0" xfId="7" applyNumberFormat="1" applyFont="1"/>
    <xf numFmtId="43" fontId="17" fillId="17" borderId="1" xfId="30" applyFont="1" applyFill="1" applyBorder="1" applyAlignment="1">
      <alignment horizontal="right" wrapText="1"/>
    </xf>
    <xf numFmtId="0" fontId="17" fillId="14" borderId="1" xfId="7" applyFont="1" applyFill="1" applyBorder="1" applyAlignment="1">
      <alignment wrapText="1"/>
    </xf>
    <xf numFmtId="0" fontId="13" fillId="0" borderId="0" xfId="0" applyFont="1" applyAlignment="1">
      <alignment horizontal="right" vertical="center"/>
    </xf>
    <xf numFmtId="0" fontId="18" fillId="0" borderId="33" xfId="7" applyFont="1" applyFill="1" applyBorder="1" applyAlignment="1">
      <alignment horizontal="center" vertical="center" wrapText="1"/>
    </xf>
    <xf numFmtId="0" fontId="17" fillId="18" borderId="1" xfId="7" applyFont="1" applyFill="1" applyBorder="1" applyAlignment="1">
      <alignment horizontal="center" vertical="center" wrapText="1"/>
    </xf>
    <xf numFmtId="0" fontId="17" fillId="15" borderId="8" xfId="7" applyFont="1" applyFill="1" applyBorder="1" applyAlignment="1">
      <alignment wrapText="1"/>
    </xf>
    <xf numFmtId="0" fontId="13" fillId="5" borderId="1" xfId="7" applyFont="1" applyFill="1" applyBorder="1" applyAlignment="1">
      <alignment horizontal="center" wrapText="1"/>
    </xf>
    <xf numFmtId="4" fontId="17" fillId="5" borderId="25" xfId="7" applyNumberFormat="1" applyFont="1" applyFill="1" applyBorder="1" applyAlignment="1">
      <alignment horizontal="center" wrapText="1"/>
    </xf>
    <xf numFmtId="0" fontId="17" fillId="12" borderId="1" xfId="7" applyFont="1" applyFill="1" applyBorder="1" applyAlignment="1">
      <alignment horizontal="center" wrapText="1"/>
    </xf>
    <xf numFmtId="49" fontId="13" fillId="12" borderId="10" xfId="7" applyNumberFormat="1" applyFont="1" applyFill="1" applyBorder="1" applyAlignment="1">
      <alignment horizontal="center" wrapText="1"/>
    </xf>
    <xf numFmtId="4" fontId="17" fillId="12" borderId="8" xfId="7" applyNumberFormat="1" applyFont="1" applyFill="1" applyBorder="1" applyAlignment="1">
      <alignment horizontal="center" wrapText="1"/>
    </xf>
    <xf numFmtId="0" fontId="13" fillId="12" borderId="10" xfId="7" applyFont="1" applyFill="1" applyBorder="1" applyAlignment="1">
      <alignment horizontal="center" wrapText="1"/>
    </xf>
    <xf numFmtId="0" fontId="13" fillId="12" borderId="1" xfId="7" applyFont="1" applyFill="1" applyBorder="1" applyAlignment="1">
      <alignment horizontal="center" wrapText="1"/>
    </xf>
    <xf numFmtId="0" fontId="13" fillId="14" borderId="1" xfId="7" applyFont="1" applyFill="1" applyBorder="1" applyAlignment="1">
      <alignment horizontal="center" wrapText="1"/>
    </xf>
    <xf numFmtId="0" fontId="17" fillId="14" borderId="1" xfId="7" applyFont="1" applyFill="1" applyBorder="1" applyAlignment="1">
      <alignment horizontal="center" wrapText="1"/>
    </xf>
    <xf numFmtId="4" fontId="17" fillId="14" borderId="8" xfId="7" applyNumberFormat="1" applyFont="1" applyFill="1" applyBorder="1" applyAlignment="1">
      <alignment horizontal="center" wrapText="1"/>
    </xf>
    <xf numFmtId="0" fontId="7" fillId="0" borderId="0" xfId="7" applyFont="1" applyFill="1" applyAlignment="1">
      <alignment horizontal="center" vertical="center"/>
    </xf>
    <xf numFmtId="4" fontId="7" fillId="0" borderId="0" xfId="7" applyNumberFormat="1" applyFont="1" applyFill="1" applyAlignment="1">
      <alignment horizontal="center" vertical="center"/>
    </xf>
    <xf numFmtId="0" fontId="7" fillId="3" borderId="0" xfId="7" applyFont="1" applyFill="1"/>
    <xf numFmtId="49" fontId="37" fillId="0" borderId="1" xfId="7" applyNumberFormat="1" applyFont="1" applyFill="1" applyBorder="1" applyAlignment="1">
      <alignment wrapText="1"/>
    </xf>
    <xf numFmtId="0" fontId="17" fillId="17" borderId="1" xfId="0" applyFont="1" applyFill="1" applyBorder="1" applyAlignment="1">
      <alignment wrapText="1"/>
    </xf>
    <xf numFmtId="49" fontId="17" fillId="17" borderId="1" xfId="0" applyNumberFormat="1" applyFont="1" applyFill="1" applyBorder="1" applyAlignment="1">
      <alignment horizontal="center" wrapText="1"/>
    </xf>
    <xf numFmtId="0" fontId="17" fillId="17" borderId="1" xfId="0" applyFont="1" applyFill="1" applyBorder="1" applyAlignment="1">
      <alignment horizontal="center" wrapText="1"/>
    </xf>
    <xf numFmtId="0" fontId="17" fillId="3" borderId="1" xfId="0" applyFont="1" applyFill="1" applyBorder="1" applyAlignment="1">
      <alignment wrapText="1"/>
    </xf>
    <xf numFmtId="0" fontId="17" fillId="3" borderId="1" xfId="0" applyFont="1" applyFill="1" applyBorder="1" applyAlignment="1">
      <alignment horizontal="center" wrapText="1"/>
    </xf>
    <xf numFmtId="0" fontId="27" fillId="3" borderId="0" xfId="12" applyFont="1" applyFill="1" applyAlignment="1">
      <alignment wrapText="1"/>
    </xf>
    <xf numFmtId="0" fontId="15" fillId="0" borderId="0" xfId="0" applyFont="1"/>
    <xf numFmtId="49" fontId="64" fillId="0" borderId="0" xfId="0" applyNumberFormat="1" applyFont="1" applyBorder="1" applyAlignment="1">
      <alignment horizontal="center" vertical="center" wrapText="1"/>
    </xf>
    <xf numFmtId="171" fontId="101" fillId="0" borderId="0" xfId="7" applyNumberFormat="1" applyFont="1" applyAlignment="1">
      <alignment horizontal="left"/>
    </xf>
    <xf numFmtId="0" fontId="51" fillId="4" borderId="1" xfId="7" applyNumberFormat="1" applyFont="1" applyFill="1" applyBorder="1" applyAlignment="1" applyProtection="1">
      <alignment horizontal="center"/>
    </xf>
    <xf numFmtId="0" fontId="51" fillId="4" borderId="1" xfId="7" applyNumberFormat="1" applyFont="1" applyFill="1" applyBorder="1" applyAlignment="1" applyProtection="1">
      <alignment wrapText="1"/>
    </xf>
    <xf numFmtId="0" fontId="51" fillId="3" borderId="1" xfId="7" applyNumberFormat="1" applyFont="1" applyFill="1" applyBorder="1" applyAlignment="1" applyProtection="1">
      <alignment horizontal="center" vertical="center"/>
    </xf>
    <xf numFmtId="0" fontId="50" fillId="4" borderId="1" xfId="7" applyNumberFormat="1" applyFont="1" applyFill="1" applyBorder="1" applyAlignment="1" applyProtection="1">
      <alignment horizontal="center"/>
    </xf>
    <xf numFmtId="0" fontId="50" fillId="4" borderId="1" xfId="7" applyNumberFormat="1" applyFont="1" applyFill="1" applyBorder="1" applyAlignment="1" applyProtection="1">
      <alignment wrapText="1"/>
    </xf>
    <xf numFmtId="0" fontId="50" fillId="3" borderId="1" xfId="7" applyNumberFormat="1" applyFont="1" applyFill="1" applyBorder="1" applyAlignment="1" applyProtection="1">
      <alignment horizontal="center" vertical="center"/>
    </xf>
    <xf numFmtId="16" fontId="50" fillId="4" borderId="1" xfId="7" applyNumberFormat="1" applyFont="1" applyFill="1" applyBorder="1" applyAlignment="1" applyProtection="1">
      <alignment horizontal="center"/>
    </xf>
    <xf numFmtId="0" fontId="51" fillId="4" borderId="1" xfId="7" applyNumberFormat="1" applyFont="1" applyFill="1" applyBorder="1" applyAlignment="1" applyProtection="1">
      <alignment horizontal="left" wrapText="1"/>
    </xf>
    <xf numFmtId="0" fontId="52" fillId="4" borderId="1" xfId="7" applyNumberFormat="1" applyFont="1" applyFill="1" applyBorder="1" applyAlignment="1" applyProtection="1">
      <alignment horizontal="center"/>
    </xf>
    <xf numFmtId="0" fontId="52" fillId="4" borderId="1" xfId="7" applyNumberFormat="1" applyFont="1" applyFill="1" applyBorder="1" applyAlignment="1" applyProtection="1">
      <alignment wrapText="1"/>
    </xf>
    <xf numFmtId="0" fontId="52" fillId="4" borderId="1" xfId="7" applyNumberFormat="1" applyFont="1" applyFill="1" applyBorder="1" applyAlignment="1" applyProtection="1">
      <alignment horizontal="left" wrapText="1"/>
    </xf>
    <xf numFmtId="0" fontId="50" fillId="4" borderId="1" xfId="7" applyNumberFormat="1" applyFont="1" applyFill="1" applyBorder="1" applyAlignment="1" applyProtection="1">
      <alignment horizontal="left" wrapText="1"/>
    </xf>
    <xf numFmtId="0" fontId="53" fillId="4" borderId="1" xfId="7" applyNumberFormat="1" applyFont="1" applyFill="1" applyBorder="1" applyAlignment="1" applyProtection="1">
      <alignment horizontal="center"/>
    </xf>
    <xf numFmtId="0" fontId="49" fillId="4" borderId="1" xfId="7" applyNumberFormat="1" applyFont="1" applyFill="1" applyBorder="1" applyAlignment="1" applyProtection="1">
      <alignment horizontal="left" wrapText="1"/>
    </xf>
    <xf numFmtId="0" fontId="49" fillId="4" borderId="1" xfId="7" applyNumberFormat="1" applyFont="1" applyFill="1" applyBorder="1" applyAlignment="1" applyProtection="1">
      <alignment wrapText="1"/>
    </xf>
    <xf numFmtId="0" fontId="52" fillId="4" borderId="1" xfId="7" applyNumberFormat="1" applyFont="1" applyFill="1" applyBorder="1" applyAlignment="1" applyProtection="1">
      <alignment horizontal="center" vertical="center"/>
    </xf>
    <xf numFmtId="0" fontId="52" fillId="4" borderId="1" xfId="7" applyNumberFormat="1" applyFont="1" applyFill="1" applyBorder="1" applyAlignment="1" applyProtection="1">
      <alignment vertical="top" wrapText="1"/>
    </xf>
    <xf numFmtId="49" fontId="49" fillId="4" borderId="1" xfId="7" applyNumberFormat="1" applyFont="1" applyFill="1" applyBorder="1" applyAlignment="1" applyProtection="1">
      <alignment horizontal="left" vertical="top" wrapText="1"/>
    </xf>
    <xf numFmtId="0" fontId="49" fillId="0" borderId="0" xfId="7" applyNumberFormat="1" applyFont="1" applyFill="1" applyBorder="1" applyAlignment="1" applyProtection="1">
      <alignment vertical="top"/>
    </xf>
    <xf numFmtId="0" fontId="60" fillId="3" borderId="0" xfId="7" applyFont="1" applyFill="1" applyBorder="1" applyAlignment="1">
      <alignment vertical="center"/>
    </xf>
    <xf numFmtId="0" fontId="13" fillId="4" borderId="21" xfId="7" applyFont="1" applyFill="1" applyBorder="1" applyAlignment="1">
      <alignment horizontal="center" vertical="center" wrapText="1"/>
    </xf>
    <xf numFmtId="0" fontId="13" fillId="4" borderId="1" xfId="7" applyFont="1" applyFill="1" applyBorder="1" applyAlignment="1">
      <alignment horizontal="center" vertical="center" wrapText="1"/>
    </xf>
    <xf numFmtId="4" fontId="17" fillId="13" borderId="21" xfId="7" applyNumberFormat="1" applyFont="1" applyFill="1" applyBorder="1" applyAlignment="1">
      <alignment horizontal="center"/>
    </xf>
    <xf numFmtId="4" fontId="17" fillId="13" borderId="18" xfId="7" applyNumberFormat="1" applyFont="1" applyFill="1" applyBorder="1" applyAlignment="1">
      <alignment horizontal="center"/>
    </xf>
    <xf numFmtId="4" fontId="13" fillId="13" borderId="21" xfId="7" applyNumberFormat="1" applyFont="1" applyFill="1" applyBorder="1" applyAlignment="1">
      <alignment horizontal="center" wrapText="1"/>
    </xf>
    <xf numFmtId="4" fontId="13" fillId="13" borderId="18" xfId="7" applyNumberFormat="1" applyFont="1" applyFill="1" applyBorder="1" applyAlignment="1">
      <alignment horizontal="center" wrapText="1"/>
    </xf>
    <xf numFmtId="4" fontId="17" fillId="13" borderId="35" xfId="7" applyNumberFormat="1" applyFont="1" applyFill="1" applyBorder="1" applyAlignment="1">
      <alignment horizontal="center" wrapText="1"/>
    </xf>
    <xf numFmtId="4" fontId="17" fillId="13" borderId="36" xfId="7" applyNumberFormat="1" applyFont="1" applyFill="1" applyBorder="1" applyAlignment="1">
      <alignment horizontal="center" wrapText="1"/>
    </xf>
    <xf numFmtId="0" fontId="18" fillId="0" borderId="0" xfId="7" applyFont="1" applyFill="1" applyBorder="1"/>
    <xf numFmtId="0" fontId="18" fillId="0" borderId="0" xfId="7" applyFont="1" applyFill="1" applyAlignment="1">
      <alignment horizontal="center" vertical="center"/>
    </xf>
    <xf numFmtId="0" fontId="7" fillId="0" borderId="0" xfId="7" applyFont="1"/>
    <xf numFmtId="0" fontId="13" fillId="4" borderId="18" xfId="7" applyFont="1" applyFill="1" applyBorder="1" applyAlignment="1">
      <alignment horizontal="center" vertical="center" wrapText="1"/>
    </xf>
    <xf numFmtId="0" fontId="13" fillId="4" borderId="10" xfId="7" applyFont="1" applyFill="1" applyBorder="1" applyAlignment="1">
      <alignment horizontal="center" vertical="center" wrapText="1"/>
    </xf>
    <xf numFmtId="171" fontId="101" fillId="0" borderId="0" xfId="7" applyNumberFormat="1" applyFont="1" applyAlignment="1">
      <alignment horizontal="center"/>
    </xf>
    <xf numFmtId="0" fontId="7" fillId="3" borderId="0" xfId="7" applyFont="1" applyFill="1" applyBorder="1" applyAlignment="1">
      <alignment horizontal="center" vertical="center"/>
    </xf>
    <xf numFmtId="0" fontId="7" fillId="3" borderId="0" xfId="7" applyFont="1" applyFill="1" applyBorder="1" applyAlignment="1">
      <alignment horizontal="center" vertical="center" wrapText="1"/>
    </xf>
    <xf numFmtId="0" fontId="22" fillId="3" borderId="0" xfId="7" applyFont="1" applyFill="1" applyBorder="1" applyAlignment="1">
      <alignment horizontal="center" vertical="center" wrapText="1"/>
    </xf>
    <xf numFmtId="0" fontId="13" fillId="3" borderId="0" xfId="7" applyFont="1" applyFill="1" applyBorder="1" applyAlignment="1">
      <alignment horizontal="center" vertical="center"/>
    </xf>
    <xf numFmtId="171" fontId="17" fillId="3" borderId="0" xfId="7" applyNumberFormat="1" applyFont="1" applyFill="1" applyBorder="1" applyAlignment="1">
      <alignment horizontal="center" wrapText="1"/>
    </xf>
    <xf numFmtId="4" fontId="13" fillId="3" borderId="0" xfId="7" applyNumberFormat="1" applyFont="1" applyFill="1" applyBorder="1" applyAlignment="1">
      <alignment horizontal="center" wrapText="1"/>
    </xf>
    <xf numFmtId="171" fontId="13" fillId="3" borderId="0" xfId="7" applyNumberFormat="1" applyFont="1" applyFill="1" applyBorder="1" applyAlignment="1">
      <alignment horizontal="center" wrapText="1"/>
    </xf>
    <xf numFmtId="4" fontId="17" fillId="12" borderId="37" xfId="7" applyNumberFormat="1" applyFont="1" applyFill="1" applyBorder="1" applyAlignment="1">
      <alignment horizontal="center"/>
    </xf>
    <xf numFmtId="4" fontId="101" fillId="3" borderId="0" xfId="7" applyNumberFormat="1" applyFont="1" applyFill="1" applyBorder="1" applyAlignment="1">
      <alignment horizontal="center" wrapText="1"/>
    </xf>
    <xf numFmtId="165" fontId="46" fillId="3" borderId="0" xfId="7" applyNumberFormat="1" applyFont="1" applyFill="1" applyBorder="1" applyAlignment="1">
      <alignment vertical="center"/>
    </xf>
    <xf numFmtId="0" fontId="17" fillId="3" borderId="0" xfId="7" applyFont="1" applyFill="1" applyBorder="1" applyAlignment="1">
      <alignment horizontal="center" vertical="top" wrapText="1"/>
    </xf>
    <xf numFmtId="0" fontId="8" fillId="3" borderId="0" xfId="7" applyFont="1" applyFill="1" applyBorder="1" applyAlignment="1">
      <alignment horizontal="center" vertical="center"/>
    </xf>
    <xf numFmtId="0" fontId="7" fillId="12" borderId="6" xfId="7" applyFont="1" applyFill="1" applyBorder="1" applyAlignment="1">
      <alignment horizontal="center" vertical="top" wrapText="1"/>
    </xf>
    <xf numFmtId="0" fontId="7" fillId="12" borderId="38" xfId="7" applyFont="1" applyFill="1" applyBorder="1" applyAlignment="1">
      <alignment horizontal="center" vertical="top" wrapText="1"/>
    </xf>
    <xf numFmtId="0" fontId="7" fillId="12" borderId="5" xfId="7" applyFont="1" applyFill="1" applyBorder="1" applyAlignment="1">
      <alignment horizontal="center" vertical="top" wrapText="1"/>
    </xf>
    <xf numFmtId="0" fontId="7" fillId="12" borderId="7" xfId="7" applyFont="1" applyFill="1" applyBorder="1" applyAlignment="1">
      <alignment horizontal="center" vertical="top" wrapText="1"/>
    </xf>
    <xf numFmtId="0" fontId="17" fillId="12" borderId="39" xfId="7" applyFont="1" applyFill="1" applyBorder="1" applyAlignment="1">
      <alignment vertical="center" wrapText="1"/>
    </xf>
    <xf numFmtId="49" fontId="18" fillId="12" borderId="1" xfId="7" applyNumberFormat="1" applyFont="1" applyFill="1" applyBorder="1" applyAlignment="1">
      <alignment horizontal="center" vertical="center" wrapText="1"/>
    </xf>
    <xf numFmtId="49" fontId="18" fillId="12" borderId="21" xfId="7" applyNumberFormat="1" applyFont="1" applyFill="1" applyBorder="1" applyAlignment="1">
      <alignment horizontal="center" vertical="center" wrapText="1"/>
    </xf>
    <xf numFmtId="49" fontId="18" fillId="12" borderId="10" xfId="7" applyNumberFormat="1" applyFont="1" applyFill="1" applyBorder="1" applyAlignment="1">
      <alignment horizontal="center" vertical="center" wrapText="1"/>
    </xf>
    <xf numFmtId="49" fontId="18" fillId="12" borderId="8" xfId="7" applyNumberFormat="1" applyFont="1" applyFill="1" applyBorder="1" applyAlignment="1">
      <alignment horizontal="center" vertical="center" wrapText="1"/>
    </xf>
    <xf numFmtId="4" fontId="17" fillId="12" borderId="18" xfId="7" applyNumberFormat="1" applyFont="1" applyFill="1" applyBorder="1" applyAlignment="1">
      <alignment horizontal="center"/>
    </xf>
    <xf numFmtId="4" fontId="13" fillId="3" borderId="1" xfId="7" applyNumberFormat="1" applyFont="1" applyFill="1" applyBorder="1"/>
    <xf numFmtId="166" fontId="36" fillId="6" borderId="8" xfId="25" applyNumberFormat="1" applyFont="1" applyFill="1" applyBorder="1" applyAlignment="1">
      <alignment horizontal="center" vertical="center" wrapText="1"/>
    </xf>
    <xf numFmtId="4" fontId="13" fillId="6" borderId="1" xfId="12" applyNumberFormat="1" applyFont="1" applyFill="1" applyBorder="1" applyAlignment="1">
      <alignment horizontal="center" vertical="center" wrapText="1"/>
    </xf>
    <xf numFmtId="43" fontId="13" fillId="6" borderId="1" xfId="31" applyFont="1" applyFill="1" applyBorder="1" applyAlignment="1">
      <alignment horizontal="left" vertical="center" wrapText="1"/>
    </xf>
    <xf numFmtId="168" fontId="36" fillId="7" borderId="8" xfId="31" applyNumberFormat="1" applyFont="1" applyFill="1" applyBorder="1" applyAlignment="1">
      <alignment horizontal="right" vertical="center" wrapText="1"/>
    </xf>
    <xf numFmtId="43" fontId="36" fillId="7" borderId="7" xfId="31" applyFont="1" applyFill="1" applyBorder="1" applyAlignment="1">
      <alignment horizontal="right" vertical="center" wrapText="1"/>
    </xf>
    <xf numFmtId="4" fontId="13" fillId="7" borderId="1" xfId="0" applyNumberFormat="1" applyFont="1" applyFill="1" applyBorder="1" applyAlignment="1">
      <alignment horizontal="right" vertical="center" wrapText="1"/>
    </xf>
    <xf numFmtId="3" fontId="13" fillId="7" borderId="1" xfId="12" applyNumberFormat="1" applyFont="1" applyFill="1" applyBorder="1" applyAlignment="1">
      <alignment horizontal="right" vertical="center" wrapText="1"/>
    </xf>
    <xf numFmtId="4" fontId="13" fillId="7" borderId="1" xfId="27" applyNumberFormat="1" applyFont="1" applyFill="1" applyBorder="1" applyAlignment="1">
      <alignment horizontal="right" vertical="center" wrapText="1"/>
    </xf>
    <xf numFmtId="4" fontId="36" fillId="6" borderId="1" xfId="12" applyNumberFormat="1" applyFont="1" applyFill="1" applyBorder="1" applyAlignment="1">
      <alignment horizontal="right" vertical="center" wrapText="1"/>
    </xf>
    <xf numFmtId="4" fontId="13" fillId="7" borderId="1" xfId="0" applyNumberFormat="1" applyFont="1" applyFill="1" applyBorder="1" applyAlignment="1">
      <alignment horizontal="right" vertical="center"/>
    </xf>
    <xf numFmtId="4" fontId="36" fillId="7" borderId="1" xfId="12" applyNumberFormat="1" applyFont="1" applyFill="1" applyBorder="1" applyAlignment="1">
      <alignment horizontal="right" vertical="center" wrapText="1"/>
    </xf>
    <xf numFmtId="43" fontId="36" fillId="6" borderId="40" xfId="31" applyFont="1" applyFill="1" applyBorder="1" applyAlignment="1">
      <alignment horizontal="right" vertical="center" wrapText="1"/>
    </xf>
    <xf numFmtId="4" fontId="36" fillId="6" borderId="41" xfId="12" applyNumberFormat="1" applyFont="1" applyFill="1" applyBorder="1" applyAlignment="1">
      <alignment horizontal="right" vertical="center" wrapText="1"/>
    </xf>
    <xf numFmtId="166" fontId="17" fillId="6" borderId="41" xfId="31" applyNumberFormat="1" applyFont="1" applyFill="1" applyBorder="1" applyAlignment="1">
      <alignment vertical="center" wrapText="1"/>
    </xf>
    <xf numFmtId="43" fontId="36" fillId="6" borderId="11" xfId="31" applyFont="1" applyFill="1" applyBorder="1" applyAlignment="1">
      <alignment horizontal="right" vertical="center" wrapText="1"/>
    </xf>
    <xf numFmtId="4" fontId="36" fillId="6" borderId="12" xfId="12" applyNumberFormat="1" applyFont="1" applyFill="1" applyBorder="1" applyAlignment="1">
      <alignment horizontal="right" vertical="center" wrapText="1"/>
    </xf>
    <xf numFmtId="166" fontId="36" fillId="3" borderId="0" xfId="12" applyNumberFormat="1" applyFont="1" applyFill="1" applyBorder="1" applyAlignment="1">
      <alignment horizontal="center" wrapText="1"/>
    </xf>
    <xf numFmtId="4" fontId="13" fillId="3" borderId="0" xfId="12" applyNumberFormat="1" applyFont="1" applyFill="1" applyBorder="1" applyAlignment="1">
      <alignment horizontal="center" wrapText="1"/>
    </xf>
    <xf numFmtId="4" fontId="13" fillId="3" borderId="0" xfId="12" applyNumberFormat="1" applyFont="1" applyFill="1" applyBorder="1" applyAlignment="1">
      <alignment horizontal="right" wrapText="1"/>
    </xf>
    <xf numFmtId="166" fontId="13" fillId="3" borderId="0" xfId="31" applyNumberFormat="1" applyFont="1" applyFill="1" applyBorder="1" applyAlignment="1">
      <alignment horizontal="left" wrapText="1"/>
    </xf>
    <xf numFmtId="166" fontId="13" fillId="8" borderId="1" xfId="31" applyNumberFormat="1" applyFont="1" applyFill="1" applyBorder="1" applyAlignment="1">
      <alignment horizontal="left" vertical="center" wrapText="1"/>
    </xf>
    <xf numFmtId="166" fontId="13" fillId="8" borderId="18" xfId="31" applyNumberFormat="1" applyFont="1" applyFill="1" applyBorder="1" applyAlignment="1">
      <alignment horizontal="left" vertical="center" wrapText="1"/>
    </xf>
    <xf numFmtId="43" fontId="13" fillId="8" borderId="1" xfId="31" applyFont="1" applyFill="1" applyBorder="1" applyAlignment="1">
      <alignment horizontal="left" vertical="center" wrapText="1"/>
    </xf>
    <xf numFmtId="166" fontId="36" fillId="8" borderId="8" xfId="25" applyNumberFormat="1" applyFont="1" applyFill="1" applyBorder="1" applyAlignment="1">
      <alignment horizontal="center" vertical="center" wrapText="1"/>
    </xf>
    <xf numFmtId="4" fontId="13" fillId="8" borderId="1" xfId="12" applyNumberFormat="1" applyFont="1" applyFill="1" applyBorder="1" applyAlignment="1">
      <alignment horizontal="center" vertical="center" wrapText="1"/>
    </xf>
    <xf numFmtId="43" fontId="17" fillId="8" borderId="1" xfId="31" applyFont="1" applyFill="1" applyBorder="1" applyAlignment="1">
      <alignment horizontal="left" vertical="center" wrapText="1"/>
    </xf>
    <xf numFmtId="166" fontId="13" fillId="8" borderId="42" xfId="31" applyNumberFormat="1" applyFont="1" applyFill="1" applyBorder="1" applyAlignment="1">
      <alignment horizontal="left" vertical="center" wrapText="1"/>
    </xf>
    <xf numFmtId="4" fontId="13" fillId="8" borderId="41" xfId="12" applyNumberFormat="1" applyFont="1" applyFill="1" applyBorder="1" applyAlignment="1">
      <alignment horizontal="center" vertical="center" wrapText="1"/>
    </xf>
    <xf numFmtId="166" fontId="36" fillId="8" borderId="11" xfId="25" applyNumberFormat="1" applyFont="1" applyFill="1" applyBorder="1" applyAlignment="1">
      <alignment horizontal="center" vertical="center" wrapText="1"/>
    </xf>
    <xf numFmtId="4" fontId="13" fillId="8" borderId="12" xfId="12" applyNumberFormat="1" applyFont="1" applyFill="1" applyBorder="1" applyAlignment="1">
      <alignment horizontal="center" vertical="center" wrapText="1"/>
    </xf>
    <xf numFmtId="166" fontId="13" fillId="0" borderId="0" xfId="31" applyNumberFormat="1" applyFont="1" applyFill="1" applyBorder="1" applyAlignment="1">
      <alignment horizontal="right" wrapText="1"/>
    </xf>
    <xf numFmtId="43" fontId="13" fillId="0" borderId="0" xfId="31" applyNumberFormat="1" applyFont="1" applyFill="1" applyBorder="1" applyAlignment="1">
      <alignment horizontal="right" wrapText="1"/>
    </xf>
    <xf numFmtId="166" fontId="29" fillId="3" borderId="0" xfId="31" applyNumberFormat="1" applyFont="1" applyFill="1" applyBorder="1" applyAlignment="1">
      <alignment horizontal="left" wrapText="1"/>
    </xf>
    <xf numFmtId="166" fontId="36" fillId="9" borderId="8" xfId="25" applyNumberFormat="1" applyFont="1" applyFill="1" applyBorder="1" applyAlignment="1">
      <alignment horizontal="center" vertical="center" wrapText="1"/>
    </xf>
    <xf numFmtId="4" fontId="13" fillId="9" borderId="1" xfId="12" applyNumberFormat="1" applyFont="1" applyFill="1" applyBorder="1" applyAlignment="1">
      <alignment horizontal="center" vertical="center" wrapText="1"/>
    </xf>
    <xf numFmtId="166" fontId="13" fillId="9" borderId="1" xfId="31" applyNumberFormat="1" applyFont="1" applyFill="1" applyBorder="1" applyAlignment="1">
      <alignment horizontal="left" vertical="center" wrapText="1"/>
    </xf>
    <xf numFmtId="166" fontId="17" fillId="9" borderId="1" xfId="31" applyNumberFormat="1" applyFont="1" applyFill="1" applyBorder="1" applyAlignment="1">
      <alignment vertical="center"/>
    </xf>
    <xf numFmtId="168" fontId="36" fillId="9" borderId="8" xfId="31" applyNumberFormat="1" applyFont="1" applyFill="1" applyBorder="1" applyAlignment="1">
      <alignment horizontal="right" vertical="center" wrapText="1"/>
    </xf>
    <xf numFmtId="166" fontId="36" fillId="0" borderId="0" xfId="12" applyNumberFormat="1" applyFont="1" applyFill="1" applyBorder="1" applyAlignment="1">
      <alignment horizontal="center" wrapText="1"/>
    </xf>
    <xf numFmtId="4" fontId="13" fillId="0" borderId="0" xfId="12" applyNumberFormat="1" applyFont="1" applyFill="1" applyBorder="1" applyAlignment="1">
      <alignment horizontal="center" wrapText="1"/>
    </xf>
    <xf numFmtId="4" fontId="13" fillId="0" borderId="0" xfId="12" applyNumberFormat="1" applyFont="1" applyFill="1" applyBorder="1" applyAlignment="1">
      <alignment horizontal="right" wrapText="1"/>
    </xf>
    <xf numFmtId="166" fontId="13" fillId="0" borderId="0" xfId="31" applyNumberFormat="1" applyFont="1" applyFill="1" applyBorder="1" applyAlignment="1">
      <alignment horizontal="left" wrapText="1"/>
    </xf>
    <xf numFmtId="0" fontId="48" fillId="0" borderId="8" xfId="7" applyFont="1" applyBorder="1" applyAlignment="1">
      <alignment horizontal="center" vertical="center" wrapText="1"/>
    </xf>
    <xf numFmtId="0" fontId="48" fillId="0" borderId="10" xfId="7" applyFont="1" applyBorder="1" applyAlignment="1">
      <alignment horizontal="center" vertical="center" wrapText="1"/>
    </xf>
    <xf numFmtId="0" fontId="13" fillId="0" borderId="0" xfId="0" applyFont="1"/>
    <xf numFmtId="49" fontId="13" fillId="0" borderId="1" xfId="8" applyNumberFormat="1" applyFont="1" applyFill="1" applyBorder="1" applyAlignment="1">
      <alignment horizontal="left" wrapText="1"/>
    </xf>
    <xf numFmtId="49" fontId="7" fillId="9" borderId="1" xfId="8" applyNumberFormat="1" applyFont="1" applyFill="1" applyBorder="1" applyAlignment="1">
      <alignment horizontal="center" vertical="center"/>
    </xf>
    <xf numFmtId="171" fontId="17" fillId="5" borderId="18" xfId="7" applyNumberFormat="1" applyFont="1" applyFill="1" applyBorder="1" applyAlignment="1">
      <alignment horizontal="center" wrapText="1"/>
    </xf>
    <xf numFmtId="171" fontId="17" fillId="14" borderId="18" xfId="7" applyNumberFormat="1" applyFont="1" applyFill="1" applyBorder="1" applyAlignment="1">
      <alignment horizontal="center"/>
    </xf>
    <xf numFmtId="171" fontId="17" fillId="14" borderId="18" xfId="7" applyNumberFormat="1" applyFont="1" applyFill="1" applyBorder="1" applyAlignment="1">
      <alignment horizontal="center" wrapText="1"/>
    </xf>
    <xf numFmtId="43" fontId="17" fillId="17" borderId="1" xfId="30" applyFont="1" applyFill="1" applyBorder="1" applyAlignment="1">
      <alignment horizontal="center"/>
    </xf>
    <xf numFmtId="43" fontId="17" fillId="3" borderId="1" xfId="30" applyFont="1" applyFill="1" applyBorder="1" applyAlignment="1">
      <alignment horizontal="center"/>
    </xf>
    <xf numFmtId="4" fontId="68" fillId="0" borderId="0" xfId="0" applyNumberFormat="1" applyFont="1" applyAlignment="1"/>
    <xf numFmtId="4" fontId="45" fillId="0" borderId="0" xfId="0" applyNumberFormat="1" applyFont="1"/>
    <xf numFmtId="0" fontId="17" fillId="18" borderId="1" xfId="7" applyFont="1" applyFill="1" applyBorder="1" applyAlignment="1">
      <alignment horizontal="center" vertical="center" wrapText="1"/>
    </xf>
    <xf numFmtId="0" fontId="13" fillId="3" borderId="9" xfId="7" applyFont="1" applyFill="1" applyBorder="1" applyAlignment="1">
      <alignment horizontal="left" wrapText="1"/>
    </xf>
    <xf numFmtId="0" fontId="13" fillId="3" borderId="25" xfId="7" applyFont="1" applyFill="1" applyBorder="1" applyAlignment="1">
      <alignment horizontal="left" wrapText="1"/>
    </xf>
    <xf numFmtId="0" fontId="13" fillId="3" borderId="21" xfId="7" applyFont="1" applyFill="1" applyBorder="1" applyAlignment="1">
      <alignment horizontal="left" wrapText="1"/>
    </xf>
    <xf numFmtId="0" fontId="48" fillId="0" borderId="1" xfId="7" applyFont="1" applyBorder="1" applyAlignment="1">
      <alignment horizontal="center" vertical="center" wrapText="1"/>
    </xf>
    <xf numFmtId="4" fontId="106" fillId="3" borderId="1" xfId="0" applyNumberFormat="1" applyFont="1" applyFill="1" applyBorder="1"/>
    <xf numFmtId="0" fontId="13" fillId="13" borderId="21" xfId="7" applyFont="1" applyFill="1" applyBorder="1" applyAlignment="1">
      <alignment horizontal="center" vertical="center"/>
    </xf>
    <xf numFmtId="4" fontId="107" fillId="22" borderId="0" xfId="7" applyNumberFormat="1" applyFont="1" applyFill="1" applyAlignment="1">
      <alignment horizontal="left" vertical="center"/>
    </xf>
    <xf numFmtId="4" fontId="13" fillId="0" borderId="1" xfId="7" applyNumberFormat="1" applyFont="1" applyBorder="1" applyAlignment="1">
      <alignment horizontal="right"/>
    </xf>
    <xf numFmtId="4" fontId="17" fillId="17" borderId="1" xfId="7" applyNumberFormat="1" applyFont="1" applyFill="1" applyBorder="1"/>
    <xf numFmtId="0" fontId="7" fillId="13" borderId="11" xfId="7" applyFont="1" applyFill="1" applyBorder="1" applyAlignment="1">
      <alignment wrapText="1"/>
    </xf>
    <xf numFmtId="0" fontId="13" fillId="13" borderId="12" xfId="7" applyFont="1" applyFill="1" applyBorder="1" applyAlignment="1">
      <alignment horizontal="center" wrapText="1"/>
    </xf>
    <xf numFmtId="0" fontId="17" fillId="13" borderId="12" xfId="7" applyFont="1" applyFill="1" applyBorder="1" applyAlignment="1">
      <alignment horizontal="center" wrapText="1"/>
    </xf>
    <xf numFmtId="49" fontId="13" fillId="13" borderId="49" xfId="7" applyNumberFormat="1" applyFont="1" applyFill="1" applyBorder="1" applyAlignment="1">
      <alignment horizontal="center" wrapText="1"/>
    </xf>
    <xf numFmtId="4" fontId="17" fillId="13" borderId="50" xfId="7" applyNumberFormat="1" applyFont="1" applyFill="1" applyBorder="1" applyAlignment="1">
      <alignment horizontal="center" wrapText="1"/>
    </xf>
    <xf numFmtId="4" fontId="17" fillId="5" borderId="12" xfId="7" applyNumberFormat="1" applyFont="1" applyFill="1" applyBorder="1" applyAlignment="1">
      <alignment horizontal="center" wrapText="1"/>
    </xf>
    <xf numFmtId="4" fontId="17" fillId="5" borderId="11" xfId="7" applyNumberFormat="1" applyFont="1" applyFill="1" applyBorder="1" applyAlignment="1">
      <alignment horizontal="center" wrapText="1"/>
    </xf>
    <xf numFmtId="0" fontId="13" fillId="13" borderId="41" xfId="7" applyFont="1" applyFill="1" applyBorder="1" applyAlignment="1">
      <alignment horizontal="center" wrapText="1"/>
    </xf>
    <xf numFmtId="0" fontId="17" fillId="13" borderId="41" xfId="7" applyFont="1" applyFill="1" applyBorder="1" applyAlignment="1">
      <alignment horizontal="center" wrapText="1"/>
    </xf>
    <xf numFmtId="0" fontId="18" fillId="13" borderId="3" xfId="7" applyFont="1" applyFill="1" applyBorder="1" applyAlignment="1">
      <alignment wrapText="1"/>
    </xf>
    <xf numFmtId="0" fontId="13" fillId="13" borderId="6" xfId="7" applyFont="1" applyFill="1" applyBorder="1" applyAlignment="1">
      <alignment horizontal="center" wrapText="1"/>
    </xf>
    <xf numFmtId="0" fontId="17" fillId="13" borderId="6" xfId="7" applyFont="1" applyFill="1" applyBorder="1" applyAlignment="1">
      <alignment horizontal="center" wrapText="1"/>
    </xf>
    <xf numFmtId="49" fontId="13" fillId="13" borderId="5" xfId="7" applyNumberFormat="1" applyFont="1" applyFill="1" applyBorder="1" applyAlignment="1">
      <alignment horizontal="center" wrapText="1"/>
    </xf>
    <xf numFmtId="4" fontId="13" fillId="13" borderId="23" xfId="7" applyNumberFormat="1" applyFont="1" applyFill="1" applyBorder="1" applyAlignment="1">
      <alignment horizontal="center" wrapText="1"/>
    </xf>
    <xf numFmtId="0" fontId="13" fillId="13" borderId="49" xfId="7" applyFont="1" applyFill="1" applyBorder="1" applyAlignment="1">
      <alignment horizontal="center" wrapText="1"/>
    </xf>
    <xf numFmtId="4" fontId="17" fillId="13" borderId="11" xfId="7" applyNumberFormat="1" applyFont="1" applyFill="1" applyBorder="1" applyAlignment="1">
      <alignment horizontal="center" wrapText="1"/>
    </xf>
    <xf numFmtId="4" fontId="17" fillId="13" borderId="12" xfId="7" applyNumberFormat="1" applyFont="1" applyFill="1" applyBorder="1" applyAlignment="1">
      <alignment horizontal="center" wrapText="1"/>
    </xf>
    <xf numFmtId="4" fontId="17" fillId="13" borderId="51" xfId="7" applyNumberFormat="1" applyFont="1" applyFill="1" applyBorder="1" applyAlignment="1">
      <alignment horizontal="center" wrapText="1"/>
    </xf>
    <xf numFmtId="4" fontId="17" fillId="12" borderId="21" xfId="7" applyNumberFormat="1" applyFont="1" applyFill="1" applyBorder="1" applyAlignment="1">
      <alignment horizontal="center" wrapText="1"/>
    </xf>
    <xf numFmtId="4" fontId="17" fillId="12" borderId="3" xfId="7" applyNumberFormat="1" applyFont="1" applyFill="1" applyBorder="1" applyAlignment="1">
      <alignment horizontal="center" wrapText="1"/>
    </xf>
    <xf numFmtId="4" fontId="17" fillId="12" borderId="2" xfId="7" applyNumberFormat="1" applyFont="1" applyFill="1" applyBorder="1" applyAlignment="1">
      <alignment horizontal="center" wrapText="1"/>
    </xf>
    <xf numFmtId="0" fontId="13" fillId="14" borderId="28" xfId="7" applyFont="1" applyFill="1" applyBorder="1" applyAlignment="1">
      <alignment horizontal="center" wrapText="1"/>
    </xf>
    <xf numFmtId="0" fontId="17" fillId="14" borderId="28" xfId="7" applyFont="1" applyFill="1" applyBorder="1" applyAlignment="1">
      <alignment horizontal="center" wrapText="1"/>
    </xf>
    <xf numFmtId="4" fontId="17" fillId="14" borderId="53" xfId="7" applyNumberFormat="1" applyFont="1" applyFill="1" applyBorder="1" applyAlignment="1">
      <alignment horizontal="center" wrapText="1"/>
    </xf>
    <xf numFmtId="4" fontId="13" fillId="0" borderId="0" xfId="7" applyNumberFormat="1" applyFont="1" applyBorder="1"/>
    <xf numFmtId="4" fontId="13" fillId="0" borderId="0" xfId="7" applyNumberFormat="1" applyFont="1" applyBorder="1" applyAlignment="1">
      <alignment horizontal="right"/>
    </xf>
    <xf numFmtId="0" fontId="13" fillId="13" borderId="18" xfId="7" applyFont="1" applyFill="1" applyBorder="1" applyAlignment="1">
      <alignment horizontal="center" vertical="center"/>
    </xf>
    <xf numFmtId="49" fontId="13" fillId="13" borderId="18" xfId="7" applyNumberFormat="1" applyFont="1" applyFill="1" applyBorder="1" applyAlignment="1">
      <alignment horizontal="center" wrapText="1"/>
    </xf>
    <xf numFmtId="49" fontId="13" fillId="13" borderId="36" xfId="7" applyNumberFormat="1" applyFont="1" applyFill="1" applyBorder="1" applyAlignment="1">
      <alignment horizontal="center" wrapText="1"/>
    </xf>
    <xf numFmtId="0" fontId="13" fillId="13" borderId="18" xfId="7" applyFont="1" applyFill="1" applyBorder="1" applyAlignment="1">
      <alignment horizontal="center"/>
    </xf>
    <xf numFmtId="0" fontId="13" fillId="13" borderId="25" xfId="7" applyFont="1" applyFill="1" applyBorder="1" applyAlignment="1">
      <alignment horizontal="center"/>
    </xf>
    <xf numFmtId="0" fontId="13" fillId="13" borderId="25" xfId="7" applyFont="1" applyFill="1" applyBorder="1" applyAlignment="1">
      <alignment horizontal="center" wrapText="1"/>
    </xf>
    <xf numFmtId="49" fontId="13" fillId="13" borderId="25" xfId="7" applyNumberFormat="1" applyFont="1" applyFill="1" applyBorder="1" applyAlignment="1">
      <alignment horizontal="center" wrapText="1"/>
    </xf>
    <xf numFmtId="0" fontId="13" fillId="13" borderId="55" xfId="7" applyFont="1" applyFill="1" applyBorder="1" applyAlignment="1">
      <alignment horizontal="center" wrapText="1"/>
    </xf>
    <xf numFmtId="2" fontId="17" fillId="5" borderId="18" xfId="7" applyNumberFormat="1" applyFont="1" applyFill="1" applyBorder="1" applyAlignment="1">
      <alignment horizontal="center"/>
    </xf>
    <xf numFmtId="2" fontId="13" fillId="5" borderId="18" xfId="7" applyNumberFormat="1" applyFont="1" applyFill="1" applyBorder="1" applyAlignment="1">
      <alignment horizontal="center" wrapText="1"/>
    </xf>
    <xf numFmtId="2" fontId="17" fillId="5" borderId="18" xfId="7" applyNumberFormat="1" applyFont="1" applyFill="1" applyBorder="1" applyAlignment="1">
      <alignment horizontal="center" wrapText="1"/>
    </xf>
    <xf numFmtId="0" fontId="13" fillId="13" borderId="21" xfId="7" applyFont="1" applyFill="1" applyBorder="1" applyAlignment="1">
      <alignment horizontal="center" vertical="center" wrapText="1"/>
    </xf>
    <xf numFmtId="4" fontId="17" fillId="5" borderId="51" xfId="7" applyNumberFormat="1" applyFont="1" applyFill="1" applyBorder="1" applyAlignment="1">
      <alignment horizontal="center" wrapText="1"/>
    </xf>
    <xf numFmtId="0" fontId="13" fillId="13" borderId="18" xfId="7" applyFont="1" applyFill="1" applyBorder="1" applyAlignment="1">
      <alignment horizontal="center" vertical="center" wrapText="1"/>
    </xf>
    <xf numFmtId="171" fontId="17" fillId="13" borderId="18" xfId="7" applyNumberFormat="1" applyFont="1" applyFill="1" applyBorder="1" applyAlignment="1">
      <alignment horizontal="center" wrapText="1"/>
    </xf>
    <xf numFmtId="171" fontId="13" fillId="13" borderId="18" xfId="7" applyNumberFormat="1" applyFont="1" applyFill="1" applyBorder="1" applyAlignment="1">
      <alignment horizontal="center" wrapText="1"/>
    </xf>
    <xf numFmtId="171" fontId="17" fillId="4" borderId="18" xfId="7" applyNumberFormat="1" applyFont="1" applyFill="1" applyBorder="1" applyAlignment="1">
      <alignment horizontal="center" wrapText="1"/>
    </xf>
    <xf numFmtId="171" fontId="17" fillId="5" borderId="42" xfId="7" applyNumberFormat="1" applyFont="1" applyFill="1" applyBorder="1" applyAlignment="1">
      <alignment horizontal="center" wrapText="1"/>
    </xf>
    <xf numFmtId="0" fontId="13" fillId="5" borderId="18" xfId="7" applyFont="1" applyFill="1" applyBorder="1" applyAlignment="1">
      <alignment horizontal="center" vertical="center"/>
    </xf>
    <xf numFmtId="171" fontId="17" fillId="13" borderId="8" xfId="7" applyNumberFormat="1" applyFont="1" applyFill="1" applyBorder="1" applyAlignment="1">
      <alignment horizontal="center" wrapText="1"/>
    </xf>
    <xf numFmtId="171" fontId="13" fillId="13" borderId="8" xfId="7" applyNumberFormat="1" applyFont="1" applyFill="1" applyBorder="1" applyAlignment="1">
      <alignment horizontal="center" wrapText="1"/>
    </xf>
    <xf numFmtId="171" fontId="17" fillId="5" borderId="8" xfId="7" applyNumberFormat="1" applyFont="1" applyFill="1" applyBorder="1" applyAlignment="1">
      <alignment horizontal="center" wrapText="1"/>
    </xf>
    <xf numFmtId="171" fontId="17" fillId="4" borderId="8" xfId="7" applyNumberFormat="1" applyFont="1" applyFill="1" applyBorder="1" applyAlignment="1">
      <alignment horizontal="center" wrapText="1"/>
    </xf>
    <xf numFmtId="171" fontId="17" fillId="5" borderId="18" xfId="7" applyNumberFormat="1" applyFont="1" applyFill="1" applyBorder="1" applyAlignment="1">
      <alignment horizontal="center"/>
    </xf>
    <xf numFmtId="171" fontId="17" fillId="13" borderId="18" xfId="7" applyNumberFormat="1" applyFont="1" applyFill="1" applyBorder="1" applyAlignment="1">
      <alignment horizontal="center"/>
    </xf>
    <xf numFmtId="4" fontId="101" fillId="13" borderId="21" xfId="7" applyNumberFormat="1" applyFont="1" applyFill="1" applyBorder="1" applyAlignment="1">
      <alignment horizontal="center" wrapText="1"/>
    </xf>
    <xf numFmtId="4" fontId="17" fillId="13" borderId="42" xfId="7" applyNumberFormat="1" applyFont="1" applyFill="1" applyBorder="1" applyAlignment="1">
      <alignment horizontal="center" wrapText="1"/>
    </xf>
    <xf numFmtId="0" fontId="13" fillId="5" borderId="1" xfId="7" applyFont="1" applyFill="1" applyBorder="1" applyAlignment="1">
      <alignment horizontal="center" vertical="center" wrapText="1"/>
    </xf>
    <xf numFmtId="4" fontId="13" fillId="5" borderId="12" xfId="7" applyNumberFormat="1" applyFont="1" applyFill="1" applyBorder="1" applyAlignment="1">
      <alignment horizontal="center" wrapText="1"/>
    </xf>
    <xf numFmtId="4" fontId="13" fillId="5" borderId="2" xfId="7" applyNumberFormat="1" applyFont="1" applyFill="1" applyBorder="1" applyAlignment="1">
      <alignment horizontal="center" wrapText="1"/>
    </xf>
    <xf numFmtId="4" fontId="13" fillId="13" borderId="56" xfId="7" applyNumberFormat="1" applyFont="1" applyFill="1" applyBorder="1" applyAlignment="1">
      <alignment horizontal="center" wrapText="1"/>
    </xf>
    <xf numFmtId="4" fontId="13" fillId="13" borderId="50" xfId="7" applyNumberFormat="1" applyFont="1" applyFill="1" applyBorder="1" applyAlignment="1">
      <alignment horizontal="center" wrapText="1"/>
    </xf>
    <xf numFmtId="4" fontId="13" fillId="13" borderId="12" xfId="7" applyNumberFormat="1" applyFont="1" applyFill="1" applyBorder="1" applyAlignment="1">
      <alignment horizontal="center" wrapText="1"/>
    </xf>
    <xf numFmtId="4" fontId="13" fillId="13" borderId="2" xfId="7" applyNumberFormat="1" applyFont="1" applyFill="1" applyBorder="1" applyAlignment="1">
      <alignment horizontal="center" wrapText="1"/>
    </xf>
    <xf numFmtId="0" fontId="17" fillId="3" borderId="0" xfId="7" applyFont="1" applyFill="1" applyBorder="1" applyAlignment="1">
      <alignment horizontal="left" vertical="center" wrapText="1"/>
    </xf>
    <xf numFmtId="43" fontId="17" fillId="3" borderId="0" xfId="30" applyFont="1" applyFill="1" applyBorder="1" applyAlignment="1">
      <alignment horizontal="right" wrapText="1"/>
    </xf>
    <xf numFmtId="4" fontId="13" fillId="3" borderId="0" xfId="7" applyNumberFormat="1" applyFont="1" applyFill="1" applyBorder="1"/>
    <xf numFmtId="4" fontId="17" fillId="3" borderId="0" xfId="7" applyNumberFormat="1" applyFont="1" applyFill="1" applyBorder="1"/>
    <xf numFmtId="4" fontId="13" fillId="3" borderId="0" xfId="7" applyNumberFormat="1" applyFont="1" applyFill="1" applyBorder="1" applyAlignment="1">
      <alignment horizontal="right"/>
    </xf>
    <xf numFmtId="0" fontId="108" fillId="3" borderId="0" xfId="7" applyFont="1" applyFill="1"/>
    <xf numFmtId="2" fontId="36" fillId="5" borderId="18" xfId="7" applyNumberFormat="1" applyFont="1" applyFill="1" applyBorder="1" applyAlignment="1">
      <alignment horizontal="center" wrapText="1"/>
    </xf>
    <xf numFmtId="2" fontId="36" fillId="5" borderId="57" xfId="7" applyNumberFormat="1" applyFont="1" applyFill="1" applyBorder="1" applyAlignment="1">
      <alignment horizontal="center" wrapText="1"/>
    </xf>
    <xf numFmtId="2" fontId="36" fillId="5" borderId="42" xfId="7" applyNumberFormat="1" applyFont="1" applyFill="1" applyBorder="1" applyAlignment="1">
      <alignment horizontal="center" wrapText="1"/>
    </xf>
    <xf numFmtId="2" fontId="36" fillId="5" borderId="36" xfId="7" applyNumberFormat="1" applyFont="1" applyFill="1" applyBorder="1" applyAlignment="1">
      <alignment horizontal="center" wrapText="1"/>
    </xf>
    <xf numFmtId="4" fontId="13" fillId="13" borderId="11" xfId="7" applyNumberFormat="1" applyFont="1" applyFill="1" applyBorder="1" applyAlignment="1">
      <alignment horizontal="center" wrapText="1"/>
    </xf>
    <xf numFmtId="171" fontId="13" fillId="13" borderId="42" xfId="7" applyNumberFormat="1" applyFont="1" applyFill="1" applyBorder="1" applyAlignment="1">
      <alignment horizontal="center" wrapText="1"/>
    </xf>
    <xf numFmtId="171" fontId="13" fillId="13" borderId="11" xfId="7" applyNumberFormat="1" applyFont="1" applyFill="1" applyBorder="1" applyAlignment="1">
      <alignment horizontal="center" wrapText="1"/>
    </xf>
    <xf numFmtId="4" fontId="13" fillId="13" borderId="51" xfId="7" applyNumberFormat="1" applyFont="1" applyFill="1" applyBorder="1" applyAlignment="1">
      <alignment horizontal="center" wrapText="1"/>
    </xf>
    <xf numFmtId="4" fontId="13" fillId="13" borderId="3" xfId="7" applyNumberFormat="1" applyFont="1" applyFill="1" applyBorder="1" applyAlignment="1">
      <alignment horizontal="center" wrapText="1"/>
    </xf>
    <xf numFmtId="171" fontId="13" fillId="13" borderId="36" xfId="7" applyNumberFormat="1" applyFont="1" applyFill="1" applyBorder="1" applyAlignment="1">
      <alignment horizontal="center" wrapText="1"/>
    </xf>
    <xf numFmtId="4" fontId="13" fillId="13" borderId="35" xfId="7" applyNumberFormat="1" applyFont="1" applyFill="1" applyBorder="1" applyAlignment="1">
      <alignment horizontal="center" wrapText="1"/>
    </xf>
    <xf numFmtId="0" fontId="13" fillId="12" borderId="18" xfId="7" applyFont="1" applyFill="1" applyBorder="1" applyAlignment="1">
      <alignment horizontal="center" vertical="center"/>
    </xf>
    <xf numFmtId="0" fontId="13" fillId="12" borderId="42" xfId="7" applyFont="1" applyFill="1" applyBorder="1" applyAlignment="1">
      <alignment horizontal="center" wrapText="1"/>
    </xf>
    <xf numFmtId="0" fontId="13" fillId="12" borderId="1" xfId="7" applyFont="1" applyFill="1" applyBorder="1" applyAlignment="1">
      <alignment horizontal="center" vertical="center" wrapText="1"/>
    </xf>
    <xf numFmtId="0" fontId="13" fillId="11" borderId="1" xfId="7" applyFont="1" applyFill="1" applyBorder="1" applyAlignment="1">
      <alignment horizontal="center" vertical="center" wrapText="1"/>
    </xf>
    <xf numFmtId="2" fontId="13" fillId="12" borderId="18" xfId="7" applyNumberFormat="1" applyFont="1" applyFill="1" applyBorder="1" applyAlignment="1">
      <alignment horizontal="center" wrapText="1"/>
    </xf>
    <xf numFmtId="2" fontId="13" fillId="12" borderId="42" xfId="7" applyNumberFormat="1" applyFont="1" applyFill="1" applyBorder="1" applyAlignment="1">
      <alignment horizontal="center" wrapText="1"/>
    </xf>
    <xf numFmtId="2" fontId="17" fillId="12" borderId="18" xfId="7" applyNumberFormat="1" applyFont="1" applyFill="1" applyBorder="1" applyAlignment="1">
      <alignment horizontal="center"/>
    </xf>
    <xf numFmtId="2" fontId="17" fillId="12" borderId="18" xfId="7" applyNumberFormat="1" applyFont="1" applyFill="1" applyBorder="1" applyAlignment="1">
      <alignment horizontal="center" wrapText="1"/>
    </xf>
    <xf numFmtId="4" fontId="13" fillId="11" borderId="12" xfId="7" applyNumberFormat="1" applyFont="1" applyFill="1" applyBorder="1" applyAlignment="1">
      <alignment horizontal="center" wrapText="1"/>
    </xf>
    <xf numFmtId="171" fontId="17" fillId="12" borderId="18" xfId="7" applyNumberFormat="1" applyFont="1" applyFill="1" applyBorder="1" applyAlignment="1">
      <alignment horizontal="center"/>
    </xf>
    <xf numFmtId="171" fontId="101" fillId="13" borderId="18" xfId="7" applyNumberFormat="1" applyFont="1" applyFill="1" applyBorder="1" applyAlignment="1">
      <alignment horizontal="center" wrapText="1"/>
    </xf>
    <xf numFmtId="171" fontId="17" fillId="12" borderId="18" xfId="7" applyNumberFormat="1" applyFont="1" applyFill="1" applyBorder="1" applyAlignment="1">
      <alignment horizontal="center" wrapText="1"/>
    </xf>
    <xf numFmtId="0" fontId="13" fillId="13" borderId="40" xfId="7" applyFont="1" applyFill="1" applyBorder="1" applyAlignment="1">
      <alignment horizontal="center" vertical="center" wrapText="1"/>
    </xf>
    <xf numFmtId="4" fontId="17" fillId="14" borderId="58" xfId="7" applyNumberFormat="1" applyFont="1" applyFill="1" applyBorder="1" applyAlignment="1">
      <alignment horizontal="center" wrapText="1"/>
    </xf>
    <xf numFmtId="0" fontId="17" fillId="14" borderId="38" xfId="7" applyFont="1" applyFill="1" applyBorder="1" applyAlignment="1">
      <alignment horizontal="center" vertical="center"/>
    </xf>
    <xf numFmtId="0" fontId="17" fillId="14" borderId="6" xfId="7" applyFont="1" applyFill="1" applyBorder="1" applyAlignment="1">
      <alignment horizontal="center" vertical="center"/>
    </xf>
    <xf numFmtId="0" fontId="17" fillId="14" borderId="6" xfId="7" applyFont="1" applyFill="1" applyBorder="1" applyAlignment="1">
      <alignment horizontal="center" vertical="center" wrapText="1"/>
    </xf>
    <xf numFmtId="0" fontId="13" fillId="14" borderId="1" xfId="7" applyFont="1" applyFill="1" applyBorder="1" applyAlignment="1">
      <alignment horizontal="center" vertical="center" wrapText="1"/>
    </xf>
    <xf numFmtId="2" fontId="17" fillId="14" borderId="22" xfId="7" applyNumberFormat="1" applyFont="1" applyFill="1" applyBorder="1" applyAlignment="1">
      <alignment horizontal="center"/>
    </xf>
    <xf numFmtId="171" fontId="17" fillId="14" borderId="59" xfId="7" applyNumberFormat="1" applyFont="1" applyFill="1" applyBorder="1" applyAlignment="1">
      <alignment horizontal="center" wrapText="1"/>
    </xf>
    <xf numFmtId="0" fontId="17" fillId="5" borderId="1" xfId="7" applyFont="1" applyFill="1" applyBorder="1" applyAlignment="1">
      <alignment horizontal="center" vertical="center"/>
    </xf>
    <xf numFmtId="0" fontId="17" fillId="12" borderId="38" xfId="7" applyFont="1" applyFill="1" applyBorder="1" applyAlignment="1">
      <alignment horizontal="center" vertical="center"/>
    </xf>
    <xf numFmtId="0" fontId="17" fillId="12" borderId="6" xfId="7" applyFont="1" applyFill="1" applyBorder="1" applyAlignment="1">
      <alignment horizontal="center" vertical="center"/>
    </xf>
    <xf numFmtId="0" fontId="17" fillId="12" borderId="6" xfId="7" applyFont="1" applyFill="1" applyBorder="1" applyAlignment="1">
      <alignment horizontal="center" vertical="center" wrapText="1"/>
    </xf>
    <xf numFmtId="0" fontId="13" fillId="13" borderId="25" xfId="7" applyFont="1" applyFill="1" applyBorder="1" applyAlignment="1">
      <alignment horizontal="center" vertical="center"/>
    </xf>
    <xf numFmtId="0" fontId="17" fillId="23" borderId="60" xfId="7" applyFont="1" applyFill="1" applyBorder="1" applyAlignment="1">
      <alignment horizontal="center" vertical="center" textRotation="90" wrapText="1"/>
    </xf>
    <xf numFmtId="0" fontId="17" fillId="23" borderId="0" xfId="7" applyFont="1" applyFill="1" applyBorder="1" applyAlignment="1">
      <alignment horizontal="center" vertical="center" textRotation="90" wrapText="1"/>
    </xf>
    <xf numFmtId="0" fontId="17" fillId="23" borderId="32" xfId="7" applyFont="1" applyFill="1" applyBorder="1" applyAlignment="1">
      <alignment horizontal="center" vertical="center" textRotation="90" wrapText="1"/>
    </xf>
    <xf numFmtId="49" fontId="18" fillId="23" borderId="21" xfId="7" applyNumberFormat="1" applyFont="1" applyFill="1" applyBorder="1" applyAlignment="1">
      <alignment horizontal="center" vertical="center" wrapText="1"/>
    </xf>
    <xf numFmtId="49" fontId="18" fillId="23" borderId="1" xfId="7" applyNumberFormat="1" applyFont="1" applyFill="1" applyBorder="1" applyAlignment="1">
      <alignment horizontal="center" vertical="center" wrapText="1"/>
    </xf>
    <xf numFmtId="49" fontId="18" fillId="23" borderId="10" xfId="7" applyNumberFormat="1" applyFont="1" applyFill="1" applyBorder="1" applyAlignment="1">
      <alignment horizontal="center" vertical="center" wrapText="1"/>
    </xf>
    <xf numFmtId="0" fontId="13" fillId="23" borderId="22" xfId="7" applyFont="1" applyFill="1" applyBorder="1" applyAlignment="1">
      <alignment horizontal="center" vertical="center"/>
    </xf>
    <xf numFmtId="4" fontId="17" fillId="23" borderId="22" xfId="7" applyNumberFormat="1" applyFont="1" applyFill="1" applyBorder="1" applyAlignment="1">
      <alignment horizontal="center"/>
    </xf>
    <xf numFmtId="4" fontId="17" fillId="23" borderId="22" xfId="7" applyNumberFormat="1" applyFont="1" applyFill="1" applyBorder="1" applyAlignment="1">
      <alignment horizontal="center" wrapText="1"/>
    </xf>
    <xf numFmtId="4" fontId="17" fillId="23" borderId="23" xfId="7" applyNumberFormat="1" applyFont="1" applyFill="1" applyBorder="1" applyAlignment="1">
      <alignment horizontal="center" wrapText="1"/>
    </xf>
    <xf numFmtId="0" fontId="17" fillId="23" borderId="8" xfId="7" applyFont="1" applyFill="1" applyBorder="1" applyAlignment="1"/>
    <xf numFmtId="0" fontId="17" fillId="23" borderId="1" xfId="7" applyFont="1" applyFill="1" applyBorder="1" applyAlignment="1">
      <alignment horizontal="center"/>
    </xf>
    <xf numFmtId="0" fontId="13" fillId="23" borderId="10" xfId="7" applyFont="1" applyFill="1" applyBorder="1" applyAlignment="1">
      <alignment horizontal="center"/>
    </xf>
    <xf numFmtId="0" fontId="13" fillId="23" borderId="25" xfId="7" applyFont="1" applyFill="1" applyBorder="1" applyAlignment="1">
      <alignment horizontal="center"/>
    </xf>
    <xf numFmtId="4" fontId="17" fillId="23" borderId="8" xfId="7" applyNumberFormat="1" applyFont="1" applyFill="1" applyBorder="1" applyAlignment="1">
      <alignment horizontal="center"/>
    </xf>
    <xf numFmtId="4" fontId="17" fillId="23" borderId="21" xfId="7" applyNumberFormat="1" applyFont="1" applyFill="1" applyBorder="1" applyAlignment="1">
      <alignment horizontal="center"/>
    </xf>
    <xf numFmtId="4" fontId="17" fillId="23" borderId="1" xfId="7" applyNumberFormat="1" applyFont="1" applyFill="1" applyBorder="1" applyAlignment="1">
      <alignment horizontal="center"/>
    </xf>
    <xf numFmtId="4" fontId="17" fillId="23" borderId="10" xfId="7" applyNumberFormat="1" applyFont="1" applyFill="1" applyBorder="1" applyAlignment="1">
      <alignment horizontal="center"/>
    </xf>
    <xf numFmtId="4" fontId="17" fillId="23" borderId="18" xfId="7" applyNumberFormat="1" applyFont="1" applyFill="1" applyBorder="1" applyAlignment="1">
      <alignment horizontal="center"/>
    </xf>
    <xf numFmtId="0" fontId="17" fillId="23" borderId="8" xfId="7" applyFont="1" applyFill="1" applyBorder="1" applyAlignment="1">
      <alignment wrapText="1"/>
    </xf>
    <xf numFmtId="0" fontId="13" fillId="23" borderId="10" xfId="7" applyFont="1" applyFill="1" applyBorder="1" applyAlignment="1">
      <alignment horizontal="center" wrapText="1"/>
    </xf>
    <xf numFmtId="0" fontId="13" fillId="23" borderId="25" xfId="7" applyFont="1" applyFill="1" applyBorder="1" applyAlignment="1">
      <alignment horizontal="center" wrapText="1"/>
    </xf>
    <xf numFmtId="0" fontId="13" fillId="4" borderId="1" xfId="7" applyFont="1" applyFill="1" applyBorder="1" applyAlignment="1">
      <alignment horizontal="center" vertical="center"/>
    </xf>
    <xf numFmtId="0" fontId="8" fillId="0" borderId="0" xfId="7" applyFont="1" applyBorder="1" applyAlignment="1">
      <alignment horizontal="center"/>
    </xf>
    <xf numFmtId="43" fontId="8" fillId="0" borderId="0" xfId="30" applyFont="1" applyBorder="1" applyAlignment="1">
      <alignment horizontal="center"/>
    </xf>
    <xf numFmtId="0" fontId="8" fillId="3" borderId="23" xfId="0" applyFont="1" applyFill="1" applyBorder="1"/>
    <xf numFmtId="0" fontId="8" fillId="0" borderId="3" xfId="7" applyFont="1" applyBorder="1" applyAlignment="1">
      <alignment horizontal="center"/>
    </xf>
    <xf numFmtId="43" fontId="8" fillId="0" borderId="2" xfId="30" applyFont="1" applyBorder="1" applyAlignment="1">
      <alignment horizontal="center"/>
    </xf>
    <xf numFmtId="0" fontId="8" fillId="0" borderId="2" xfId="7" applyFont="1" applyBorder="1" applyAlignment="1">
      <alignment horizontal="center"/>
    </xf>
    <xf numFmtId="0" fontId="8" fillId="0" borderId="24" xfId="7" applyFont="1" applyBorder="1" applyAlignment="1">
      <alignment horizontal="center"/>
    </xf>
    <xf numFmtId="3" fontId="8" fillId="3" borderId="35" xfId="0" applyNumberFormat="1" applyFont="1" applyFill="1" applyBorder="1" applyAlignment="1">
      <alignment horizontal="center"/>
    </xf>
    <xf numFmtId="4" fontId="8" fillId="3" borderId="35" xfId="0" applyNumberFormat="1" applyFont="1" applyFill="1" applyBorder="1" applyAlignment="1">
      <alignment horizontal="center"/>
    </xf>
    <xf numFmtId="43" fontId="8" fillId="0" borderId="24" xfId="30" applyFont="1" applyBorder="1" applyAlignment="1">
      <alignment horizontal="center"/>
    </xf>
    <xf numFmtId="49" fontId="109" fillId="13" borderId="8" xfId="7" applyNumberFormat="1" applyFont="1" applyFill="1" applyBorder="1" applyAlignment="1">
      <alignment horizontal="left" vertical="center" wrapText="1"/>
    </xf>
    <xf numFmtId="49" fontId="109" fillId="13" borderId="8" xfId="7" applyNumberFormat="1" applyFont="1" applyFill="1" applyBorder="1" applyAlignment="1">
      <alignment horizontal="left" wrapText="1"/>
    </xf>
    <xf numFmtId="4" fontId="17" fillId="23" borderId="8" xfId="7" applyNumberFormat="1" applyFont="1" applyFill="1" applyBorder="1" applyAlignment="1">
      <alignment horizontal="center" wrapText="1"/>
    </xf>
    <xf numFmtId="4" fontId="17" fillId="23" borderId="21" xfId="7" applyNumberFormat="1" applyFont="1" applyFill="1" applyBorder="1" applyAlignment="1">
      <alignment horizontal="center" wrapText="1"/>
    </xf>
    <xf numFmtId="0" fontId="109" fillId="13" borderId="8" xfId="7" applyFont="1" applyFill="1" applyBorder="1" applyAlignment="1">
      <alignment wrapText="1"/>
    </xf>
    <xf numFmtId="0" fontId="13" fillId="13" borderId="1" xfId="7" applyFont="1" applyFill="1" applyBorder="1" applyAlignment="1">
      <alignment wrapText="1"/>
    </xf>
    <xf numFmtId="0" fontId="17" fillId="13" borderId="8" xfId="7" applyFont="1" applyFill="1" applyBorder="1" applyAlignment="1">
      <alignment wrapText="1"/>
    </xf>
    <xf numFmtId="0" fontId="13" fillId="13" borderId="11" xfId="7" applyFont="1" applyFill="1" applyBorder="1" applyAlignment="1">
      <alignment wrapText="1"/>
    </xf>
    <xf numFmtId="0" fontId="13" fillId="13" borderId="3" xfId="7" applyFont="1" applyFill="1" applyBorder="1" applyAlignment="1">
      <alignment wrapText="1"/>
    </xf>
    <xf numFmtId="0" fontId="13" fillId="13" borderId="8" xfId="7" applyFont="1" applyFill="1" applyBorder="1" applyAlignment="1" applyProtection="1">
      <alignment horizontal="left" vertical="center" wrapText="1"/>
    </xf>
    <xf numFmtId="0" fontId="17" fillId="23" borderId="6" xfId="7" applyFont="1" applyFill="1" applyBorder="1" applyAlignment="1">
      <alignment vertical="center" wrapText="1"/>
    </xf>
    <xf numFmtId="0" fontId="13" fillId="23" borderId="52" xfId="7" applyFont="1" applyFill="1" applyBorder="1" applyAlignment="1">
      <alignment horizontal="center" vertical="center" wrapText="1"/>
    </xf>
    <xf numFmtId="4" fontId="17" fillId="23" borderId="18" xfId="7" applyNumberFormat="1" applyFont="1" applyFill="1" applyBorder="1" applyAlignment="1">
      <alignment horizontal="center" wrapText="1"/>
    </xf>
    <xf numFmtId="4" fontId="17" fillId="23" borderId="36" xfId="7" applyNumberFormat="1" applyFont="1" applyFill="1" applyBorder="1" applyAlignment="1">
      <alignment horizontal="center" wrapText="1"/>
    </xf>
    <xf numFmtId="0" fontId="13" fillId="23" borderId="8" xfId="7" applyFont="1" applyFill="1" applyBorder="1" applyAlignment="1">
      <alignment horizontal="center" vertical="center"/>
    </xf>
    <xf numFmtId="4" fontId="17" fillId="23" borderId="3" xfId="7" applyNumberFormat="1" applyFont="1" applyFill="1" applyBorder="1" applyAlignment="1">
      <alignment horizontal="center" wrapText="1"/>
    </xf>
    <xf numFmtId="0" fontId="108" fillId="3" borderId="0" xfId="7" applyFont="1" applyFill="1" applyAlignment="1">
      <alignment vertical="center"/>
    </xf>
    <xf numFmtId="0" fontId="13" fillId="23" borderId="8" xfId="7" applyFont="1" applyFill="1" applyBorder="1" applyAlignment="1">
      <alignment horizontal="center" vertical="center" wrapText="1"/>
    </xf>
    <xf numFmtId="0" fontId="7" fillId="23" borderId="6" xfId="7" applyFont="1" applyFill="1" applyBorder="1" applyAlignment="1">
      <alignment horizontal="center" vertical="top" wrapText="1"/>
    </xf>
    <xf numFmtId="0" fontId="7" fillId="23" borderId="38" xfId="7" applyFont="1" applyFill="1" applyBorder="1" applyAlignment="1">
      <alignment horizontal="center" vertical="top" wrapText="1"/>
    </xf>
    <xf numFmtId="0" fontId="7" fillId="23" borderId="5" xfId="7" applyFont="1" applyFill="1" applyBorder="1" applyAlignment="1">
      <alignment horizontal="center" vertical="top" wrapText="1"/>
    </xf>
    <xf numFmtId="0" fontId="7" fillId="23" borderId="7" xfId="7" applyFont="1" applyFill="1" applyBorder="1" applyAlignment="1">
      <alignment horizontal="center" vertical="top" wrapText="1"/>
    </xf>
    <xf numFmtId="49" fontId="18" fillId="23" borderId="8" xfId="7" applyNumberFormat="1" applyFont="1" applyFill="1" applyBorder="1" applyAlignment="1">
      <alignment horizontal="center" vertical="center" wrapText="1"/>
    </xf>
    <xf numFmtId="0" fontId="13" fillId="23" borderId="21" xfId="7" applyFont="1" applyFill="1" applyBorder="1" applyAlignment="1">
      <alignment horizontal="center" vertical="center" wrapText="1"/>
    </xf>
    <xf numFmtId="4" fontId="17" fillId="23" borderId="35" xfId="7" applyNumberFormat="1" applyFont="1" applyFill="1" applyBorder="1" applyAlignment="1">
      <alignment horizontal="center" wrapText="1"/>
    </xf>
    <xf numFmtId="0" fontId="17" fillId="23" borderId="56" xfId="7" applyFont="1" applyFill="1" applyBorder="1" applyAlignment="1">
      <alignment vertical="center" wrapText="1"/>
    </xf>
    <xf numFmtId="0" fontId="72" fillId="23" borderId="6" xfId="7" applyFont="1" applyFill="1" applyBorder="1" applyAlignment="1">
      <alignment vertical="center" wrapText="1"/>
    </xf>
    <xf numFmtId="0" fontId="13" fillId="12" borderId="37" xfId="7" applyFont="1" applyFill="1" applyBorder="1" applyAlignment="1">
      <alignment horizontal="center" vertical="center"/>
    </xf>
    <xf numFmtId="4" fontId="17" fillId="12" borderId="37" xfId="7" applyNumberFormat="1" applyFont="1" applyFill="1" applyBorder="1" applyAlignment="1">
      <alignment horizontal="center" wrapText="1"/>
    </xf>
    <xf numFmtId="4" fontId="17" fillId="12" borderId="61" xfId="7" applyNumberFormat="1" applyFont="1" applyFill="1" applyBorder="1" applyAlignment="1">
      <alignment horizontal="center" wrapText="1"/>
    </xf>
    <xf numFmtId="0" fontId="13" fillId="12" borderId="8" xfId="7" applyFont="1" applyFill="1" applyBorder="1" applyAlignment="1">
      <alignment horizontal="center" vertical="center" wrapText="1"/>
    </xf>
    <xf numFmtId="0" fontId="25" fillId="0" borderId="0" xfId="7" applyFont="1" applyAlignment="1">
      <alignment horizontal="right"/>
    </xf>
    <xf numFmtId="0" fontId="13" fillId="13" borderId="9" xfId="7" applyFont="1" applyFill="1" applyBorder="1" applyAlignment="1">
      <alignment horizontal="center" vertical="center"/>
    </xf>
    <xf numFmtId="0" fontId="13" fillId="12" borderId="9" xfId="7" applyFont="1" applyFill="1" applyBorder="1" applyAlignment="1">
      <alignment horizontal="center"/>
    </xf>
    <xf numFmtId="0" fontId="13" fillId="13" borderId="9" xfId="7" applyFont="1" applyFill="1" applyBorder="1" applyAlignment="1">
      <alignment horizontal="center"/>
    </xf>
    <xf numFmtId="49" fontId="13" fillId="13" borderId="9" xfId="7" applyNumberFormat="1" applyFont="1" applyFill="1" applyBorder="1" applyAlignment="1">
      <alignment horizontal="center" wrapText="1"/>
    </xf>
    <xf numFmtId="0" fontId="13" fillId="13" borderId="9" xfId="7" applyFont="1" applyFill="1" applyBorder="1" applyAlignment="1">
      <alignment horizontal="center" wrapText="1"/>
    </xf>
    <xf numFmtId="0" fontId="13" fillId="13" borderId="62" xfId="7" applyFont="1" applyFill="1" applyBorder="1" applyAlignment="1">
      <alignment horizontal="center" wrapText="1"/>
    </xf>
    <xf numFmtId="0" fontId="13" fillId="13" borderId="52" xfId="7" applyFont="1" applyFill="1" applyBorder="1" applyAlignment="1">
      <alignment horizontal="center" vertical="center"/>
    </xf>
    <xf numFmtId="0" fontId="13" fillId="13" borderId="5" xfId="7" applyFont="1" applyFill="1" applyBorder="1" applyAlignment="1">
      <alignment horizontal="center" wrapText="1"/>
    </xf>
    <xf numFmtId="0" fontId="17" fillId="0" borderId="12" xfId="7" applyFont="1" applyFill="1" applyBorder="1" applyAlignment="1">
      <alignment horizontal="center"/>
    </xf>
    <xf numFmtId="0" fontId="17" fillId="0" borderId="12" xfId="7" applyFont="1" applyFill="1" applyBorder="1" applyAlignment="1">
      <alignment wrapText="1"/>
    </xf>
    <xf numFmtId="49" fontId="62" fillId="0" borderId="63" xfId="0" applyNumberFormat="1" applyFont="1" applyBorder="1" applyAlignment="1" applyProtection="1">
      <alignment horizontal="left" vertical="center" wrapText="1"/>
    </xf>
    <xf numFmtId="49" fontId="62" fillId="0" borderId="64" xfId="0" applyNumberFormat="1" applyFont="1" applyBorder="1" applyAlignment="1" applyProtection="1">
      <alignment horizontal="left" vertical="center" wrapText="1"/>
    </xf>
    <xf numFmtId="49" fontId="62" fillId="0" borderId="64" xfId="0" applyNumberFormat="1" applyFont="1" applyBorder="1" applyAlignment="1" applyProtection="1">
      <alignment horizontal="center" vertical="center" wrapText="1"/>
    </xf>
    <xf numFmtId="164" fontId="62" fillId="0" borderId="64" xfId="0" applyNumberFormat="1" applyFont="1" applyBorder="1" applyAlignment="1" applyProtection="1">
      <alignment horizontal="left" vertical="center" wrapText="1"/>
    </xf>
    <xf numFmtId="4" fontId="62" fillId="0" borderId="64" xfId="0" applyNumberFormat="1" applyFont="1" applyBorder="1" applyAlignment="1" applyProtection="1">
      <alignment horizontal="right" vertical="center" wrapText="1"/>
    </xf>
    <xf numFmtId="4" fontId="62" fillId="0" borderId="65" xfId="0" applyNumberFormat="1" applyFont="1" applyBorder="1" applyAlignment="1" applyProtection="1">
      <alignment horizontal="right" vertical="center" wrapText="1"/>
    </xf>
    <xf numFmtId="0" fontId="102" fillId="3" borderId="0" xfId="7" applyFont="1" applyFill="1"/>
    <xf numFmtId="0" fontId="110" fillId="3" borderId="0" xfId="7" applyFont="1" applyFill="1" applyAlignment="1">
      <alignment vertical="center"/>
    </xf>
    <xf numFmtId="0" fontId="110" fillId="3" borderId="0" xfId="7" applyFont="1" applyFill="1"/>
    <xf numFmtId="171" fontId="17" fillId="13" borderId="1" xfId="7" applyNumberFormat="1" applyFont="1" applyFill="1" applyBorder="1" applyAlignment="1">
      <alignment horizontal="center" wrapText="1"/>
    </xf>
    <xf numFmtId="171" fontId="17" fillId="5" borderId="1" xfId="7" applyNumberFormat="1" applyFont="1" applyFill="1" applyBorder="1" applyAlignment="1">
      <alignment horizontal="center" wrapText="1"/>
    </xf>
    <xf numFmtId="171" fontId="17" fillId="4" borderId="1" xfId="7" applyNumberFormat="1" applyFont="1" applyFill="1" applyBorder="1" applyAlignment="1">
      <alignment horizontal="center" wrapText="1"/>
    </xf>
    <xf numFmtId="4" fontId="13" fillId="4" borderId="1" xfId="7" applyNumberFormat="1" applyFont="1" applyFill="1" applyBorder="1" applyAlignment="1">
      <alignment horizontal="center" wrapText="1"/>
    </xf>
    <xf numFmtId="4" fontId="17" fillId="16" borderId="1" xfId="7" applyNumberFormat="1" applyFont="1" applyFill="1" applyBorder="1" applyAlignment="1">
      <alignment horizontal="center" wrapText="1"/>
    </xf>
    <xf numFmtId="0" fontId="102" fillId="5" borderId="1" xfId="7" applyFont="1" applyFill="1" applyBorder="1" applyAlignment="1">
      <alignment horizontal="center" vertical="center" wrapText="1"/>
    </xf>
    <xf numFmtId="4" fontId="13" fillId="16" borderId="1" xfId="7" applyNumberFormat="1" applyFont="1" applyFill="1" applyBorder="1" applyAlignment="1">
      <alignment horizontal="center" wrapText="1"/>
    </xf>
    <xf numFmtId="171" fontId="17" fillId="16" borderId="1" xfId="7" applyNumberFormat="1" applyFont="1" applyFill="1" applyBorder="1" applyAlignment="1">
      <alignment horizontal="center" wrapText="1"/>
    </xf>
    <xf numFmtId="0" fontId="25" fillId="5" borderId="1" xfId="7" applyFont="1" applyFill="1" applyBorder="1" applyAlignment="1">
      <alignment horizontal="center" vertical="center" wrapText="1"/>
    </xf>
    <xf numFmtId="0" fontId="25" fillId="12" borderId="1" xfId="7" applyFont="1" applyFill="1" applyBorder="1" applyAlignment="1">
      <alignment horizontal="center" vertical="center" wrapText="1"/>
    </xf>
    <xf numFmtId="0" fontId="102" fillId="12" borderId="1" xfId="7" applyFont="1" applyFill="1" applyBorder="1" applyAlignment="1">
      <alignment horizontal="center" vertical="center" wrapText="1"/>
    </xf>
    <xf numFmtId="0" fontId="17" fillId="12" borderId="1" xfId="7" applyFont="1" applyFill="1" applyBorder="1" applyAlignment="1">
      <alignment wrapText="1"/>
    </xf>
    <xf numFmtId="0" fontId="25" fillId="14" borderId="1" xfId="7" applyFont="1" applyFill="1" applyBorder="1" applyAlignment="1">
      <alignment horizontal="center" vertical="center" wrapText="1"/>
    </xf>
    <xf numFmtId="0" fontId="17" fillId="14" borderId="1" xfId="7" applyFont="1" applyFill="1" applyBorder="1" applyAlignment="1">
      <alignment horizontal="center" vertical="center"/>
    </xf>
    <xf numFmtId="0" fontId="102" fillId="14" borderId="1" xfId="7" applyFont="1" applyFill="1" applyBorder="1" applyAlignment="1">
      <alignment horizontal="center" vertical="center" wrapText="1"/>
    </xf>
    <xf numFmtId="0" fontId="17" fillId="12" borderId="1" xfId="7" applyFont="1" applyFill="1" applyBorder="1" applyAlignment="1"/>
    <xf numFmtId="0" fontId="17" fillId="13" borderId="1" xfId="7" applyFont="1" applyFill="1" applyBorder="1" applyAlignment="1"/>
    <xf numFmtId="0" fontId="7" fillId="13" borderId="1" xfId="7" applyFont="1" applyFill="1" applyBorder="1" applyAlignment="1">
      <alignment wrapText="1"/>
    </xf>
    <xf numFmtId="49" fontId="13" fillId="13" borderId="1" xfId="7" applyNumberFormat="1" applyFont="1" applyFill="1" applyBorder="1" applyAlignment="1">
      <alignment horizontal="left" vertical="center" wrapText="1"/>
    </xf>
    <xf numFmtId="49" fontId="13" fillId="13" borderId="1" xfId="7" applyNumberFormat="1" applyFont="1" applyFill="1" applyBorder="1" applyAlignment="1">
      <alignment horizontal="left" wrapText="1"/>
    </xf>
    <xf numFmtId="0" fontId="17" fillId="5" borderId="1" xfId="7" applyFont="1" applyFill="1" applyBorder="1" applyAlignment="1"/>
    <xf numFmtId="0" fontId="101" fillId="5" borderId="1" xfId="7" applyFont="1" applyFill="1" applyBorder="1" applyAlignment="1"/>
    <xf numFmtId="0" fontId="17" fillId="4" borderId="1" xfId="7" applyFont="1" applyFill="1" applyBorder="1" applyAlignment="1"/>
    <xf numFmtId="0" fontId="17" fillId="5" borderId="1" xfId="7" applyFont="1" applyFill="1" applyBorder="1" applyAlignment="1">
      <alignment wrapText="1"/>
    </xf>
    <xf numFmtId="0" fontId="17" fillId="13" borderId="1" xfId="7" applyFont="1" applyFill="1" applyBorder="1" applyAlignment="1">
      <alignment wrapText="1"/>
    </xf>
    <xf numFmtId="0" fontId="17" fillId="4" borderId="1" xfId="7" applyFont="1" applyFill="1" applyBorder="1" applyAlignment="1">
      <alignment wrapText="1"/>
    </xf>
    <xf numFmtId="0" fontId="109" fillId="13" borderId="1" xfId="7" applyFont="1" applyFill="1" applyBorder="1" applyAlignment="1">
      <alignment wrapText="1"/>
    </xf>
    <xf numFmtId="49" fontId="109" fillId="13" borderId="1" xfId="7" applyNumberFormat="1" applyFont="1" applyFill="1" applyBorder="1" applyAlignment="1">
      <alignment horizontal="left" wrapText="1"/>
    </xf>
    <xf numFmtId="171" fontId="17" fillId="5" borderId="1" xfId="7" applyNumberFormat="1" applyFont="1" applyFill="1" applyBorder="1" applyAlignment="1">
      <alignment horizontal="center"/>
    </xf>
    <xf numFmtId="171" fontId="17" fillId="12" borderId="1" xfId="7" applyNumberFormat="1" applyFont="1" applyFill="1" applyBorder="1" applyAlignment="1">
      <alignment horizontal="center"/>
    </xf>
    <xf numFmtId="171" fontId="17" fillId="12" borderId="1" xfId="7" applyNumberFormat="1" applyFont="1" applyFill="1" applyBorder="1" applyAlignment="1">
      <alignment horizontal="center" wrapText="1"/>
    </xf>
    <xf numFmtId="171" fontId="13" fillId="12" borderId="1" xfId="7" applyNumberFormat="1" applyFont="1" applyFill="1" applyBorder="1" applyAlignment="1">
      <alignment horizontal="center" wrapText="1"/>
    </xf>
    <xf numFmtId="171" fontId="17" fillId="14" borderId="1" xfId="7" applyNumberFormat="1" applyFont="1" applyFill="1" applyBorder="1" applyAlignment="1">
      <alignment horizontal="center"/>
    </xf>
    <xf numFmtId="171" fontId="17" fillId="14" borderId="1" xfId="7" applyNumberFormat="1" applyFont="1" applyFill="1" applyBorder="1" applyAlignment="1">
      <alignment horizontal="center" wrapText="1"/>
    </xf>
    <xf numFmtId="49" fontId="13" fillId="16" borderId="1" xfId="7" applyNumberFormat="1" applyFont="1" applyFill="1" applyBorder="1" applyAlignment="1">
      <alignment horizontal="left" vertical="center" wrapText="1"/>
    </xf>
    <xf numFmtId="0" fontId="13" fillId="16" borderId="1" xfId="7" applyFont="1" applyFill="1" applyBorder="1" applyAlignment="1">
      <alignment horizontal="center" wrapText="1"/>
    </xf>
    <xf numFmtId="0" fontId="13" fillId="16" borderId="1" xfId="7" applyFont="1" applyFill="1" applyBorder="1" applyAlignment="1">
      <alignment wrapText="1"/>
    </xf>
    <xf numFmtId="0" fontId="17" fillId="14" borderId="1" xfId="7" applyFont="1" applyFill="1" applyBorder="1" applyAlignment="1"/>
    <xf numFmtId="0" fontId="13" fillId="13" borderId="7" xfId="7" applyFont="1" applyFill="1" applyBorder="1" applyAlignment="1">
      <alignment wrapText="1"/>
    </xf>
    <xf numFmtId="0" fontId="13" fillId="13" borderId="40" xfId="7" applyFont="1" applyFill="1" applyBorder="1" applyAlignment="1">
      <alignment wrapText="1"/>
    </xf>
    <xf numFmtId="0" fontId="13" fillId="13" borderId="4" xfId="7" applyFont="1" applyFill="1" applyBorder="1" applyAlignment="1">
      <alignment horizontal="center" wrapText="1"/>
    </xf>
    <xf numFmtId="4" fontId="17" fillId="13" borderId="56" xfId="7" applyNumberFormat="1" applyFont="1" applyFill="1" applyBorder="1" applyAlignment="1">
      <alignment horizontal="center" wrapText="1"/>
    </xf>
    <xf numFmtId="4" fontId="17" fillId="13" borderId="57" xfId="7" applyNumberFormat="1" applyFont="1" applyFill="1" applyBorder="1" applyAlignment="1">
      <alignment horizontal="center" wrapText="1"/>
    </xf>
    <xf numFmtId="0" fontId="7" fillId="13" borderId="53" xfId="7" applyFont="1" applyFill="1" applyBorder="1" applyAlignment="1">
      <alignment wrapText="1"/>
    </xf>
    <xf numFmtId="0" fontId="13" fillId="13" borderId="28" xfId="7" applyFont="1" applyFill="1" applyBorder="1" applyAlignment="1">
      <alignment horizontal="center" wrapText="1"/>
    </xf>
    <xf numFmtId="0" fontId="17" fillId="13" borderId="28" xfId="7" applyFont="1" applyFill="1" applyBorder="1" applyAlignment="1">
      <alignment horizontal="center" wrapText="1"/>
    </xf>
    <xf numFmtId="4" fontId="17" fillId="13" borderId="27" xfId="7" applyNumberFormat="1" applyFont="1" applyFill="1" applyBorder="1" applyAlignment="1">
      <alignment horizontal="center" wrapText="1"/>
    </xf>
    <xf numFmtId="172" fontId="17" fillId="9" borderId="22" xfId="0" applyNumberFormat="1" applyFont="1" applyFill="1" applyBorder="1" applyAlignment="1">
      <alignment horizontal="left"/>
    </xf>
    <xf numFmtId="0" fontId="17" fillId="24" borderId="37" xfId="0" applyFont="1" applyFill="1" applyBorder="1" applyAlignment="1"/>
    <xf numFmtId="9" fontId="17" fillId="24" borderId="10" xfId="0" applyNumberFormat="1" applyFont="1" applyFill="1" applyBorder="1" applyAlignment="1"/>
    <xf numFmtId="0" fontId="17" fillId="24" borderId="8" xfId="0" applyFont="1" applyFill="1" applyBorder="1" applyAlignment="1"/>
    <xf numFmtId="170" fontId="17" fillId="24" borderId="10" xfId="34" applyFont="1" applyFill="1" applyBorder="1" applyAlignment="1"/>
    <xf numFmtId="173" fontId="17" fillId="24" borderId="10" xfId="0" applyNumberFormat="1" applyFont="1" applyFill="1" applyBorder="1" applyAlignment="1"/>
    <xf numFmtId="172" fontId="17" fillId="9" borderId="23" xfId="0" applyNumberFormat="1" applyFont="1" applyFill="1" applyBorder="1"/>
    <xf numFmtId="172" fontId="13" fillId="0" borderId="0" xfId="0" applyNumberFormat="1" applyFont="1"/>
    <xf numFmtId="172" fontId="0" fillId="0" borderId="0" xfId="0" applyNumberFormat="1"/>
    <xf numFmtId="165" fontId="111" fillId="3" borderId="31" xfId="7" applyNumberFormat="1" applyFont="1" applyFill="1" applyBorder="1" applyAlignment="1">
      <alignment horizontal="right"/>
    </xf>
    <xf numFmtId="165" fontId="111" fillId="3" borderId="0" xfId="7" applyNumberFormat="1" applyFont="1" applyFill="1" applyBorder="1" applyAlignment="1">
      <alignment horizontal="center"/>
    </xf>
    <xf numFmtId="165" fontId="111" fillId="3" borderId="0" xfId="7" applyNumberFormat="1" applyFont="1" applyFill="1" applyAlignment="1">
      <alignment horizontal="center"/>
    </xf>
    <xf numFmtId="0" fontId="44" fillId="0" borderId="0" xfId="24" applyFont="1" applyFill="1" applyAlignment="1">
      <alignment horizontal="left" wrapText="1"/>
    </xf>
    <xf numFmtId="0" fontId="75" fillId="0" borderId="0" xfId="20" applyFill="1"/>
    <xf numFmtId="0" fontId="44" fillId="0" borderId="0" xfId="24" applyFont="1" applyFill="1" applyAlignment="1">
      <alignment wrapText="1"/>
    </xf>
    <xf numFmtId="0" fontId="99" fillId="0" borderId="0" xfId="7" applyFont="1" applyFill="1" applyAlignment="1">
      <alignment horizontal="center" vertical="center" wrapText="1"/>
    </xf>
    <xf numFmtId="0" fontId="42" fillId="0" borderId="0" xfId="15" applyFont="1" applyFill="1" applyAlignment="1">
      <alignment horizontal="center" vertical="center" wrapText="1"/>
    </xf>
    <xf numFmtId="0" fontId="13" fillId="0" borderId="0" xfId="15" applyFont="1" applyFill="1"/>
    <xf numFmtId="0" fontId="9" fillId="0" borderId="0" xfId="15" applyFill="1"/>
    <xf numFmtId="49" fontId="7" fillId="0" borderId="6" xfId="15" applyNumberFormat="1" applyFont="1" applyFill="1" applyBorder="1" applyAlignment="1">
      <alignment horizontal="center" vertical="center" wrapText="1"/>
    </xf>
    <xf numFmtId="0" fontId="7" fillId="0" borderId="6" xfId="23" applyFont="1" applyFill="1" applyBorder="1" applyAlignment="1">
      <alignment horizontal="center" vertical="center" wrapText="1"/>
    </xf>
    <xf numFmtId="1" fontId="7" fillId="0" borderId="4" xfId="15" applyNumberFormat="1" applyFont="1" applyFill="1" applyBorder="1" applyAlignment="1">
      <alignment horizontal="center" vertical="center"/>
    </xf>
    <xf numFmtId="1" fontId="7" fillId="0" borderId="4" xfId="15" applyNumberFormat="1" applyFont="1" applyFill="1" applyBorder="1" applyAlignment="1">
      <alignment horizontal="center" vertical="center" wrapText="1"/>
    </xf>
    <xf numFmtId="0" fontId="35" fillId="0" borderId="0" xfId="15" applyFont="1" applyFill="1"/>
    <xf numFmtId="4" fontId="7" fillId="0" borderId="1" xfId="15" applyNumberFormat="1" applyFont="1" applyFill="1" applyBorder="1" applyAlignment="1">
      <alignment horizontal="center" vertical="center"/>
    </xf>
    <xf numFmtId="49" fontId="7" fillId="0" borderId="1" xfId="15" applyNumberFormat="1" applyFont="1" applyFill="1" applyBorder="1" applyAlignment="1">
      <alignment horizontal="center" vertical="center" wrapText="1"/>
    </xf>
    <xf numFmtId="1" fontId="7" fillId="0" borderId="1" xfId="15" applyNumberFormat="1" applyFont="1" applyFill="1" applyBorder="1" applyAlignment="1">
      <alignment horizontal="left" wrapText="1"/>
    </xf>
    <xf numFmtId="1" fontId="7" fillId="0" borderId="4" xfId="15" applyNumberFormat="1" applyFont="1" applyFill="1" applyBorder="1" applyAlignment="1">
      <alignment horizontal="center"/>
    </xf>
    <xf numFmtId="4" fontId="56" fillId="0" borderId="1" xfId="15" applyNumberFormat="1" applyFont="1" applyFill="1" applyBorder="1" applyAlignment="1">
      <alignment horizontal="center" vertical="center" wrapText="1"/>
    </xf>
    <xf numFmtId="4" fontId="35" fillId="0" borderId="0" xfId="15" applyNumberFormat="1" applyFont="1" applyFill="1"/>
    <xf numFmtId="0" fontId="7" fillId="0" borderId="1" xfId="23" applyFont="1" applyFill="1" applyBorder="1" applyAlignment="1">
      <alignment horizontal="center" vertical="center" wrapText="1"/>
    </xf>
    <xf numFmtId="49" fontId="7" fillId="0" borderId="1" xfId="15" applyNumberFormat="1" applyFont="1" applyFill="1" applyBorder="1" applyAlignment="1">
      <alignment horizontal="center" vertical="center"/>
    </xf>
    <xf numFmtId="4" fontId="7" fillId="19" borderId="1" xfId="15" applyNumberFormat="1" applyFont="1" applyFill="1" applyBorder="1" applyAlignment="1">
      <alignment horizontal="center" vertical="center"/>
    </xf>
    <xf numFmtId="49" fontId="7" fillId="5" borderId="4" xfId="15" applyNumberFormat="1" applyFont="1" applyFill="1" applyBorder="1" applyAlignment="1">
      <alignment horizontal="center"/>
    </xf>
    <xf numFmtId="1" fontId="7" fillId="5" borderId="1" xfId="15" applyNumberFormat="1" applyFont="1" applyFill="1" applyBorder="1" applyAlignment="1">
      <alignment horizontal="left" wrapText="1"/>
    </xf>
    <xf numFmtId="1" fontId="7" fillId="5" borderId="1" xfId="15" applyNumberFormat="1" applyFont="1" applyFill="1" applyBorder="1" applyAlignment="1">
      <alignment horizontal="center" vertical="center"/>
    </xf>
    <xf numFmtId="4" fontId="7" fillId="5" borderId="1" xfId="15" applyNumberFormat="1" applyFont="1" applyFill="1" applyBorder="1" applyAlignment="1">
      <alignment horizontal="center" vertical="center"/>
    </xf>
    <xf numFmtId="4" fontId="48" fillId="5" borderId="1" xfId="15" applyNumberFormat="1" applyFont="1" applyFill="1" applyBorder="1" applyAlignment="1">
      <alignment horizontal="center" vertical="center" wrapText="1"/>
    </xf>
    <xf numFmtId="49" fontId="18" fillId="0" borderId="4" xfId="15" applyNumberFormat="1" applyFont="1" applyFill="1" applyBorder="1" applyAlignment="1">
      <alignment horizontal="center"/>
    </xf>
    <xf numFmtId="1" fontId="18" fillId="0" borderId="1" xfId="15" applyNumberFormat="1" applyFont="1" applyFill="1" applyBorder="1" applyAlignment="1">
      <alignment horizontal="left" wrapText="1"/>
    </xf>
    <xf numFmtId="3" fontId="18" fillId="0" borderId="1" xfId="15" applyNumberFormat="1" applyFont="1" applyFill="1" applyBorder="1" applyAlignment="1">
      <alignment horizontal="center" vertical="center"/>
    </xf>
    <xf numFmtId="4" fontId="18" fillId="0" borderId="1" xfId="15" applyNumberFormat="1" applyFont="1" applyFill="1" applyBorder="1" applyAlignment="1">
      <alignment horizontal="center" vertical="center"/>
    </xf>
    <xf numFmtId="4" fontId="55" fillId="0" borderId="1" xfId="15" applyNumberFormat="1" applyFont="1" applyFill="1" applyBorder="1" applyAlignment="1">
      <alignment vertical="center" wrapText="1"/>
    </xf>
    <xf numFmtId="3" fontId="7" fillId="0" borderId="1" xfId="15" applyNumberFormat="1" applyFont="1" applyFill="1" applyBorder="1" applyAlignment="1">
      <alignment horizontal="center" vertical="center"/>
    </xf>
    <xf numFmtId="4" fontId="56" fillId="0" borderId="1" xfId="15" applyNumberFormat="1" applyFont="1" applyFill="1" applyBorder="1" applyAlignment="1">
      <alignment vertical="center" wrapText="1"/>
    </xf>
    <xf numFmtId="49" fontId="76" fillId="0" borderId="4" xfId="15" applyNumberFormat="1" applyFont="1" applyFill="1" applyBorder="1" applyAlignment="1">
      <alignment horizontal="center"/>
    </xf>
    <xf numFmtId="1" fontId="76" fillId="0" borderId="1" xfId="15" applyNumberFormat="1" applyFont="1" applyFill="1" applyBorder="1" applyAlignment="1">
      <alignment horizontal="left" wrapText="1"/>
    </xf>
    <xf numFmtId="1" fontId="76" fillId="0" borderId="1" xfId="15" applyNumberFormat="1" applyFont="1" applyFill="1" applyBorder="1" applyAlignment="1">
      <alignment horizontal="center" vertical="center"/>
    </xf>
    <xf numFmtId="3" fontId="76" fillId="0" borderId="1" xfId="15" applyNumberFormat="1" applyFont="1" applyFill="1" applyBorder="1" applyAlignment="1">
      <alignment horizontal="center" vertical="center"/>
    </xf>
    <xf numFmtId="4" fontId="76" fillId="0" borderId="1" xfId="15" applyNumberFormat="1" applyFont="1" applyFill="1" applyBorder="1" applyAlignment="1">
      <alignment horizontal="center" vertical="center"/>
    </xf>
    <xf numFmtId="4" fontId="77" fillId="0" borderId="1" xfId="15" applyNumberFormat="1" applyFont="1" applyFill="1" applyBorder="1" applyAlignment="1">
      <alignment vertical="center" wrapText="1"/>
    </xf>
    <xf numFmtId="0" fontId="78" fillId="0" borderId="0" xfId="15" applyFont="1" applyFill="1"/>
    <xf numFmtId="4" fontId="56" fillId="5" borderId="1" xfId="15" applyNumberFormat="1" applyFont="1" applyFill="1" applyBorder="1" applyAlignment="1">
      <alignment vertical="center" wrapText="1"/>
    </xf>
    <xf numFmtId="4" fontId="18" fillId="0" borderId="9" xfId="15" applyNumberFormat="1" applyFont="1" applyFill="1" applyBorder="1" applyAlignment="1">
      <alignment horizontal="center" vertical="center"/>
    </xf>
    <xf numFmtId="1" fontId="7" fillId="5" borderId="1" xfId="15" applyNumberFormat="1" applyFont="1" applyFill="1" applyBorder="1" applyAlignment="1">
      <alignment horizontal="center" vertical="center" wrapText="1"/>
    </xf>
    <xf numFmtId="1" fontId="18" fillId="0" borderId="1" xfId="15" applyNumberFormat="1" applyFont="1" applyFill="1" applyBorder="1" applyAlignment="1">
      <alignment horizontal="center" vertical="center" wrapText="1"/>
    </xf>
    <xf numFmtId="0" fontId="9" fillId="0" borderId="0" xfId="15" applyFont="1" applyFill="1"/>
    <xf numFmtId="3" fontId="7" fillId="5" borderId="1" xfId="15" applyNumberFormat="1" applyFont="1" applyFill="1" applyBorder="1" applyAlignment="1">
      <alignment horizontal="center" vertical="center"/>
    </xf>
    <xf numFmtId="4" fontId="7" fillId="5" borderId="9" xfId="15" applyNumberFormat="1" applyFont="1" applyFill="1" applyBorder="1" applyAlignment="1">
      <alignment horizontal="center" vertical="center"/>
    </xf>
    <xf numFmtId="4" fontId="55" fillId="0" borderId="1" xfId="15" applyNumberFormat="1" applyFont="1" applyFill="1" applyBorder="1" applyAlignment="1">
      <alignment horizontal="left" vertical="center" wrapText="1"/>
    </xf>
    <xf numFmtId="49" fontId="18" fillId="0" borderId="1" xfId="15" applyNumberFormat="1" applyFont="1" applyFill="1" applyBorder="1" applyAlignment="1">
      <alignment horizontal="center" vertical="center" wrapText="1"/>
    </xf>
    <xf numFmtId="1" fontId="7" fillId="5" borderId="1" xfId="15" applyNumberFormat="1" applyFont="1" applyFill="1" applyBorder="1" applyAlignment="1">
      <alignment horizontal="left" vertical="center" wrapText="1"/>
    </xf>
    <xf numFmtId="1" fontId="7" fillId="25" borderId="1" xfId="15" applyNumberFormat="1" applyFont="1" applyFill="1" applyBorder="1" applyAlignment="1">
      <alignment horizontal="center" vertical="center"/>
    </xf>
    <xf numFmtId="4" fontId="7" fillId="25" borderId="1" xfId="15" applyNumberFormat="1" applyFont="1" applyFill="1" applyBorder="1" applyAlignment="1">
      <alignment horizontal="center" vertical="center"/>
    </xf>
    <xf numFmtId="1" fontId="7" fillId="25" borderId="1" xfId="15" applyNumberFormat="1" applyFont="1" applyFill="1" applyBorder="1" applyAlignment="1">
      <alignment horizontal="right"/>
    </xf>
    <xf numFmtId="49" fontId="7" fillId="17" borderId="4" xfId="15" applyNumberFormat="1" applyFont="1" applyFill="1" applyBorder="1" applyAlignment="1">
      <alignment horizontal="center"/>
    </xf>
    <xf numFmtId="1" fontId="7" fillId="17" borderId="1" xfId="15" applyNumberFormat="1" applyFont="1" applyFill="1" applyBorder="1" applyAlignment="1">
      <alignment horizontal="left" wrapText="1"/>
    </xf>
    <xf numFmtId="1" fontId="7" fillId="17" borderId="1" xfId="15" applyNumberFormat="1" applyFont="1" applyFill="1" applyBorder="1" applyAlignment="1">
      <alignment horizontal="center" vertical="center" wrapText="1"/>
    </xf>
    <xf numFmtId="1" fontId="7" fillId="17" borderId="1" xfId="15" applyNumberFormat="1" applyFont="1" applyFill="1" applyBorder="1" applyAlignment="1">
      <alignment horizontal="center" vertical="center"/>
    </xf>
    <xf numFmtId="4" fontId="7" fillId="17" borderId="1" xfId="15" applyNumberFormat="1" applyFont="1" applyFill="1" applyBorder="1" applyAlignment="1">
      <alignment horizontal="center" vertical="center"/>
    </xf>
    <xf numFmtId="4" fontId="56" fillId="17" borderId="1" xfId="15" applyNumberFormat="1" applyFont="1" applyFill="1" applyBorder="1" applyAlignment="1">
      <alignment vertical="center" wrapText="1"/>
    </xf>
    <xf numFmtId="3" fontId="7" fillId="17" borderId="1" xfId="15" applyNumberFormat="1" applyFont="1" applyFill="1" applyBorder="1" applyAlignment="1">
      <alignment horizontal="center" vertical="center"/>
    </xf>
    <xf numFmtId="4" fontId="7" fillId="17" borderId="9" xfId="15" applyNumberFormat="1" applyFont="1" applyFill="1" applyBorder="1" applyAlignment="1">
      <alignment horizontal="center" vertical="center"/>
    </xf>
    <xf numFmtId="1" fontId="7" fillId="26" borderId="1" xfId="15" applyNumberFormat="1" applyFont="1" applyFill="1" applyBorder="1" applyAlignment="1">
      <alignment horizontal="center" vertical="center"/>
    </xf>
    <xf numFmtId="4" fontId="7" fillId="26" borderId="1" xfId="15" applyNumberFormat="1" applyFont="1" applyFill="1" applyBorder="1" applyAlignment="1">
      <alignment horizontal="center" vertical="center"/>
    </xf>
    <xf numFmtId="49" fontId="7" fillId="27" borderId="4" xfId="15" applyNumberFormat="1" applyFont="1" applyFill="1" applyBorder="1" applyAlignment="1">
      <alignment horizontal="center"/>
    </xf>
    <xf numFmtId="1" fontId="7" fillId="27" borderId="1" xfId="15" applyNumberFormat="1" applyFont="1" applyFill="1" applyBorder="1" applyAlignment="1">
      <alignment horizontal="left" wrapText="1"/>
    </xf>
    <xf numFmtId="1" fontId="7" fillId="27" borderId="1" xfId="15" applyNumberFormat="1" applyFont="1" applyFill="1" applyBorder="1" applyAlignment="1">
      <alignment horizontal="center" vertical="center" wrapText="1"/>
    </xf>
    <xf numFmtId="1" fontId="7" fillId="27" borderId="1" xfId="15" applyNumberFormat="1" applyFont="1" applyFill="1" applyBorder="1" applyAlignment="1">
      <alignment horizontal="center" vertical="center"/>
    </xf>
    <xf numFmtId="4" fontId="7" fillId="27" borderId="1" xfId="15" applyNumberFormat="1" applyFont="1" applyFill="1" applyBorder="1" applyAlignment="1">
      <alignment horizontal="center" vertical="center"/>
    </xf>
    <xf numFmtId="4" fontId="56" fillId="27" borderId="1" xfId="15" applyNumberFormat="1" applyFont="1" applyFill="1" applyBorder="1" applyAlignment="1">
      <alignment vertical="center" wrapText="1"/>
    </xf>
    <xf numFmtId="49" fontId="13" fillId="16" borderId="1" xfId="7" applyNumberFormat="1" applyFont="1" applyFill="1" applyBorder="1" applyAlignment="1">
      <alignment horizontal="left" vertical="top" wrapText="1"/>
    </xf>
    <xf numFmtId="0" fontId="17" fillId="16" borderId="1" xfId="7" applyFont="1" applyFill="1" applyBorder="1" applyAlignment="1">
      <alignment horizontal="center" wrapText="1"/>
    </xf>
    <xf numFmtId="49" fontId="13" fillId="16" borderId="8" xfId="7" applyNumberFormat="1" applyFont="1" applyFill="1" applyBorder="1" applyAlignment="1">
      <alignment horizontal="left" vertical="center" wrapText="1"/>
    </xf>
    <xf numFmtId="0" fontId="29" fillId="0" borderId="0" xfId="3" applyFont="1" applyFill="1"/>
    <xf numFmtId="0" fontId="92" fillId="0" borderId="0" xfId="3"/>
    <xf numFmtId="0" fontId="27" fillId="0" borderId="0" xfId="3" applyFont="1" applyFill="1" applyAlignment="1">
      <alignment horizontal="center"/>
    </xf>
    <xf numFmtId="0" fontId="113" fillId="0" borderId="0" xfId="3" applyFont="1" applyFill="1"/>
    <xf numFmtId="0" fontId="92" fillId="0" borderId="0" xfId="3" applyFill="1"/>
    <xf numFmtId="4" fontId="13" fillId="0" borderId="1" xfId="3" applyNumberFormat="1" applyFont="1" applyFill="1" applyBorder="1" applyAlignment="1">
      <alignment horizontal="center" vertical="center" wrapText="1"/>
    </xf>
    <xf numFmtId="0" fontId="13" fillId="0" borderId="1" xfId="3" applyFont="1" applyFill="1" applyBorder="1" applyAlignment="1">
      <alignment horizontal="center" vertical="center" wrapText="1"/>
    </xf>
    <xf numFmtId="4" fontId="17" fillId="0" borderId="1" xfId="3" applyNumberFormat="1" applyFont="1" applyFill="1" applyBorder="1" applyAlignment="1">
      <alignment horizontal="center" vertical="center" wrapText="1"/>
    </xf>
    <xf numFmtId="0" fontId="13" fillId="0" borderId="6" xfId="3" applyFont="1" applyFill="1" applyBorder="1" applyAlignment="1">
      <alignment horizontal="center" vertical="center" wrapText="1"/>
    </xf>
    <xf numFmtId="0" fontId="40" fillId="0" borderId="0" xfId="3" applyFont="1" applyFill="1" applyAlignment="1"/>
    <xf numFmtId="0" fontId="17" fillId="0" borderId="1" xfId="3" applyFont="1" applyFill="1" applyBorder="1" applyAlignment="1">
      <alignment horizontal="center" vertical="center" wrapText="1"/>
    </xf>
    <xf numFmtId="0" fontId="115" fillId="0" borderId="1" xfId="14" applyFont="1" applyFill="1" applyBorder="1" applyAlignment="1">
      <alignment horizontal="center" vertical="center"/>
    </xf>
    <xf numFmtId="0" fontId="13" fillId="0" borderId="0" xfId="3" applyFont="1" applyFill="1"/>
    <xf numFmtId="0" fontId="13" fillId="0" borderId="0" xfId="3" applyFont="1" applyFill="1" applyBorder="1"/>
    <xf numFmtId="0" fontId="13" fillId="0" borderId="0" xfId="3" applyFont="1" applyFill="1" applyAlignment="1">
      <alignment horizontal="right"/>
    </xf>
    <xf numFmtId="0" fontId="81" fillId="0" borderId="0" xfId="3" applyFont="1" applyFill="1" applyAlignment="1">
      <alignment wrapText="1"/>
    </xf>
    <xf numFmtId="0" fontId="81" fillId="0" borderId="0" xfId="3" applyFont="1" applyFill="1" applyAlignment="1">
      <alignment horizontal="center" wrapText="1"/>
    </xf>
    <xf numFmtId="0" fontId="18" fillId="0" borderId="0" xfId="3" applyFont="1" applyFill="1" applyBorder="1"/>
    <xf numFmtId="0" fontId="18" fillId="0" borderId="0" xfId="3" applyFont="1" applyFill="1"/>
    <xf numFmtId="0" fontId="45" fillId="0" borderId="0" xfId="3" applyFont="1" applyFill="1"/>
    <xf numFmtId="0" fontId="65" fillId="0" borderId="0" xfId="24" applyFont="1" applyFill="1" applyBorder="1" applyAlignment="1">
      <alignment horizontal="left"/>
    </xf>
    <xf numFmtId="2" fontId="45" fillId="0" borderId="0" xfId="3" applyNumberFormat="1" applyFont="1" applyFill="1"/>
    <xf numFmtId="0" fontId="82" fillId="0" borderId="0" xfId="7" applyFont="1" applyFill="1"/>
    <xf numFmtId="169" fontId="65" fillId="0" borderId="0" xfId="24" applyNumberFormat="1" applyFont="1" applyFill="1" applyBorder="1" applyAlignment="1">
      <alignment horizontal="center" vertical="center" wrapText="1"/>
    </xf>
    <xf numFmtId="1" fontId="15" fillId="0" borderId="0" xfId="7" applyNumberFormat="1" applyFont="1" applyFill="1" applyAlignment="1"/>
    <xf numFmtId="0" fontId="67" fillId="0" borderId="0" xfId="7" applyFont="1" applyFill="1"/>
    <xf numFmtId="1" fontId="65" fillId="0" borderId="0" xfId="7" applyNumberFormat="1" applyFont="1" applyFill="1" applyBorder="1" applyAlignment="1"/>
    <xf numFmtId="1" fontId="15" fillId="0" borderId="0" xfId="7" applyNumberFormat="1" applyFont="1" applyFill="1" applyBorder="1" applyAlignment="1"/>
    <xf numFmtId="0" fontId="15" fillId="0" borderId="0" xfId="3" applyFont="1" applyFill="1" applyBorder="1"/>
    <xf numFmtId="0" fontId="15" fillId="0" borderId="0" xfId="3" applyFont="1" applyFill="1"/>
    <xf numFmtId="0" fontId="117" fillId="0" borderId="0" xfId="3" applyFont="1" applyFill="1" applyBorder="1"/>
    <xf numFmtId="0" fontId="117" fillId="0" borderId="0" xfId="3" applyFont="1" applyFill="1"/>
    <xf numFmtId="0" fontId="17" fillId="12" borderId="1" xfId="7" applyFont="1" applyFill="1" applyBorder="1" applyAlignment="1">
      <alignment horizontal="center" vertical="center"/>
    </xf>
    <xf numFmtId="0" fontId="17" fillId="6" borderId="8" xfId="12" applyFont="1" applyFill="1" applyBorder="1" applyAlignment="1">
      <alignment horizontal="center" vertical="center" wrapText="1"/>
    </xf>
    <xf numFmtId="4" fontId="66" fillId="9" borderId="1" xfId="8" applyNumberFormat="1" applyFont="1" applyFill="1" applyBorder="1" applyAlignment="1">
      <alignment horizontal="center" vertical="center" wrapText="1"/>
    </xf>
    <xf numFmtId="4" fontId="7" fillId="3" borderId="1" xfId="8" applyNumberFormat="1" applyFont="1" applyFill="1" applyBorder="1" applyAlignment="1">
      <alignment horizontal="center" vertical="center" wrapText="1"/>
    </xf>
    <xf numFmtId="49" fontId="49" fillId="4" borderId="1" xfId="7" applyNumberFormat="1" applyFont="1" applyFill="1" applyBorder="1" applyAlignment="1" applyProtection="1">
      <alignment horizontal="center" vertical="center"/>
    </xf>
    <xf numFmtId="0" fontId="49" fillId="0" borderId="1" xfId="7" applyNumberFormat="1" applyFont="1" applyFill="1" applyBorder="1" applyAlignment="1" applyProtection="1">
      <alignment horizontal="center" vertical="center" wrapText="1"/>
    </xf>
    <xf numFmtId="0" fontId="27" fillId="6" borderId="0" xfId="12" applyFont="1" applyFill="1" applyAlignment="1">
      <alignment wrapText="1"/>
    </xf>
    <xf numFmtId="4" fontId="29" fillId="6" borderId="32" xfId="12" applyNumberFormat="1" applyFont="1" applyFill="1" applyBorder="1" applyAlignment="1">
      <alignment horizontal="center" vertical="center" wrapText="1"/>
    </xf>
    <xf numFmtId="166" fontId="13" fillId="6" borderId="25" xfId="31" applyNumberFormat="1" applyFont="1" applyFill="1" applyBorder="1" applyAlignment="1">
      <alignment horizontal="left" vertical="center" wrapText="1"/>
    </xf>
    <xf numFmtId="166" fontId="17" fillId="6" borderId="25" xfId="31" applyNumberFormat="1" applyFont="1" applyFill="1" applyBorder="1" applyAlignment="1">
      <alignment horizontal="left" vertical="center" wrapText="1"/>
    </xf>
    <xf numFmtId="166" fontId="13" fillId="6" borderId="25" xfId="31" applyNumberFormat="1" applyFont="1" applyFill="1" applyBorder="1" applyAlignment="1">
      <alignment vertical="center" wrapText="1"/>
    </xf>
    <xf numFmtId="0" fontId="13" fillId="6" borderId="0" xfId="0" applyNumberFormat="1" applyFont="1" applyFill="1" applyBorder="1" applyAlignment="1">
      <alignment horizontal="left" vertical="center" wrapText="1"/>
    </xf>
    <xf numFmtId="166" fontId="13" fillId="6" borderId="25" xfId="31" applyNumberFormat="1" applyFont="1" applyFill="1" applyBorder="1" applyAlignment="1">
      <alignment horizontal="right" vertical="center"/>
    </xf>
    <xf numFmtId="166" fontId="13" fillId="6" borderId="0" xfId="31" applyNumberFormat="1" applyFont="1" applyFill="1" applyBorder="1" applyAlignment="1">
      <alignment vertical="center" wrapText="1"/>
    </xf>
    <xf numFmtId="166" fontId="13" fillId="6" borderId="47" xfId="31" applyNumberFormat="1" applyFont="1" applyFill="1" applyBorder="1" applyAlignment="1">
      <alignment vertical="center" wrapText="1"/>
    </xf>
    <xf numFmtId="0" fontId="28" fillId="0" borderId="0" xfId="7" applyFont="1" applyAlignment="1">
      <alignment horizontal="right" wrapText="1"/>
    </xf>
    <xf numFmtId="0" fontId="29" fillId="0" borderId="0" xfId="7" applyFont="1" applyAlignment="1">
      <alignment horizontal="right" wrapText="1"/>
    </xf>
    <xf numFmtId="166" fontId="28" fillId="0" borderId="0" xfId="12" applyNumberFormat="1" applyFont="1" applyAlignment="1">
      <alignment wrapText="1"/>
    </xf>
    <xf numFmtId="0" fontId="25" fillId="6" borderId="7" xfId="12" applyFont="1" applyFill="1" applyBorder="1" applyAlignment="1">
      <alignment horizontal="left" vertical="center"/>
    </xf>
    <xf numFmtId="0" fontId="17" fillId="6" borderId="6" xfId="12" applyFont="1" applyFill="1" applyBorder="1" applyAlignment="1">
      <alignment horizontal="center" vertical="center" wrapText="1"/>
    </xf>
    <xf numFmtId="0" fontId="118" fillId="28" borderId="4" xfId="12" applyFont="1" applyFill="1" applyBorder="1" applyAlignment="1">
      <alignment horizontal="left" vertical="center" wrapText="1"/>
    </xf>
    <xf numFmtId="0" fontId="98" fillId="28" borderId="5" xfId="12" applyFont="1" applyFill="1" applyBorder="1" applyAlignment="1">
      <alignment horizontal="center" vertical="center" wrapText="1"/>
    </xf>
    <xf numFmtId="4" fontId="27" fillId="28" borderId="6" xfId="12" applyNumberFormat="1" applyFont="1" applyFill="1" applyBorder="1" applyAlignment="1">
      <alignment horizontal="center" vertical="center" wrapText="1"/>
    </xf>
    <xf numFmtId="4" fontId="27" fillId="28" borderId="7" xfId="12" applyNumberFormat="1" applyFont="1" applyFill="1" applyBorder="1" applyAlignment="1">
      <alignment horizontal="center" vertical="center" wrapText="1"/>
    </xf>
    <xf numFmtId="4" fontId="13" fillId="6" borderId="9" xfId="12" applyNumberFormat="1" applyFont="1" applyFill="1" applyBorder="1" applyAlignment="1">
      <alignment horizontal="center" vertical="center" wrapText="1"/>
    </xf>
    <xf numFmtId="0" fontId="35" fillId="3" borderId="0" xfId="7" applyFont="1" applyFill="1" applyBorder="1"/>
    <xf numFmtId="0" fontId="10" fillId="3" borderId="0" xfId="7" applyFill="1" applyBorder="1"/>
    <xf numFmtId="4" fontId="13" fillId="7" borderId="9" xfId="12" applyNumberFormat="1" applyFont="1" applyFill="1" applyBorder="1" applyAlignment="1">
      <alignment horizontal="right" vertical="center" wrapText="1"/>
    </xf>
    <xf numFmtId="4" fontId="13" fillId="7" borderId="9" xfId="12" applyNumberFormat="1" applyFont="1" applyFill="1" applyBorder="1" applyAlignment="1">
      <alignment horizontal="right" vertical="center"/>
    </xf>
    <xf numFmtId="0" fontId="36" fillId="7" borderId="1" xfId="27" applyFont="1" applyFill="1" applyBorder="1" applyAlignment="1">
      <alignment vertical="center" wrapText="1"/>
    </xf>
    <xf numFmtId="0" fontId="36" fillId="7" borderId="9" xfId="27" applyFont="1" applyFill="1" applyBorder="1" applyAlignment="1">
      <alignment vertical="center" wrapText="1"/>
    </xf>
    <xf numFmtId="0" fontId="36" fillId="7" borderId="10" xfId="27" applyFont="1" applyFill="1" applyBorder="1" applyAlignment="1">
      <alignment horizontal="center" vertical="center" wrapText="1"/>
    </xf>
    <xf numFmtId="0" fontId="17" fillId="6" borderId="1" xfId="27" applyFont="1" applyFill="1" applyBorder="1" applyAlignment="1">
      <alignment vertical="center" wrapText="1"/>
    </xf>
    <xf numFmtId="0" fontId="17" fillId="6" borderId="9" xfId="27" applyFont="1" applyFill="1" applyBorder="1" applyAlignment="1">
      <alignment vertical="center" wrapText="1"/>
    </xf>
    <xf numFmtId="0" fontId="37" fillId="6" borderId="10" xfId="27" applyFont="1" applyFill="1" applyBorder="1" applyAlignment="1">
      <alignment horizontal="center" vertical="center" wrapText="1"/>
    </xf>
    <xf numFmtId="0" fontId="36" fillId="7" borderId="1" xfId="27" applyFont="1" applyFill="1" applyBorder="1" applyAlignment="1">
      <alignment horizontal="right" vertical="center" wrapText="1"/>
    </xf>
    <xf numFmtId="0" fontId="36" fillId="7" borderId="9" xfId="27" applyFont="1" applyFill="1" applyBorder="1" applyAlignment="1">
      <alignment horizontal="right" vertical="center" wrapText="1"/>
    </xf>
    <xf numFmtId="3" fontId="13" fillId="7" borderId="9" xfId="12" applyNumberFormat="1" applyFont="1" applyFill="1" applyBorder="1" applyAlignment="1">
      <alignment horizontal="right" vertical="center" wrapText="1"/>
    </xf>
    <xf numFmtId="0" fontId="83" fillId="7" borderId="1" xfId="8" applyFont="1" applyFill="1" applyBorder="1" applyAlignment="1">
      <alignment horizontal="left" vertical="center" wrapText="1"/>
    </xf>
    <xf numFmtId="0" fontId="38" fillId="7" borderId="9" xfId="27" applyFont="1" applyFill="1" applyBorder="1" applyAlignment="1">
      <alignment horizontal="right" vertical="center" wrapText="1"/>
    </xf>
    <xf numFmtId="4" fontId="13" fillId="7" borderId="9" xfId="27" applyNumberFormat="1" applyFont="1" applyFill="1" applyBorder="1" applyAlignment="1">
      <alignment horizontal="right" vertical="center" wrapText="1"/>
    </xf>
    <xf numFmtId="0" fontId="38" fillId="7" borderId="1" xfId="27" applyFont="1" applyFill="1" applyBorder="1" applyAlignment="1">
      <alignment horizontal="left" vertical="center" wrapText="1"/>
    </xf>
    <xf numFmtId="4" fontId="17" fillId="6" borderId="9" xfId="12" applyNumberFormat="1" applyFont="1" applyFill="1" applyBorder="1" applyAlignment="1">
      <alignment horizontal="left" vertical="center"/>
    </xf>
    <xf numFmtId="4" fontId="13" fillId="6" borderId="9" xfId="12" applyNumberFormat="1" applyFont="1" applyFill="1" applyBorder="1" applyAlignment="1">
      <alignment horizontal="right" vertical="center"/>
    </xf>
    <xf numFmtId="4" fontId="34" fillId="6" borderId="9" xfId="12" applyNumberFormat="1" applyFont="1" applyFill="1" applyBorder="1" applyAlignment="1">
      <alignment horizontal="right" vertical="center" wrapText="1"/>
    </xf>
    <xf numFmtId="4" fontId="13" fillId="7" borderId="9" xfId="26" applyNumberFormat="1" applyFont="1" applyFill="1" applyBorder="1" applyAlignment="1">
      <alignment horizontal="right" vertical="center"/>
    </xf>
    <xf numFmtId="4" fontId="36" fillId="6" borderId="9" xfId="12" applyNumberFormat="1" applyFont="1" applyFill="1" applyBorder="1" applyAlignment="1">
      <alignment horizontal="right" vertical="center" wrapText="1"/>
    </xf>
    <xf numFmtId="4" fontId="36" fillId="7" borderId="9" xfId="12" applyNumberFormat="1" applyFont="1" applyFill="1" applyBorder="1" applyAlignment="1">
      <alignment horizontal="right" vertical="center" wrapText="1"/>
    </xf>
    <xf numFmtId="166" fontId="13" fillId="6" borderId="1" xfId="31" applyNumberFormat="1" applyFont="1" applyFill="1" applyBorder="1" applyAlignment="1">
      <alignment horizontal="right" vertical="center"/>
    </xf>
    <xf numFmtId="0" fontId="36" fillId="6" borderId="9" xfId="12" applyFont="1" applyFill="1" applyBorder="1" applyAlignment="1">
      <alignment horizontal="right" vertical="center" wrapText="1"/>
    </xf>
    <xf numFmtId="0" fontId="36" fillId="6" borderId="10" xfId="27" applyFont="1" applyFill="1" applyBorder="1" applyAlignment="1">
      <alignment horizontal="center" vertical="center" wrapText="1"/>
    </xf>
    <xf numFmtId="4" fontId="36" fillId="6" borderId="33" xfId="12" applyNumberFormat="1" applyFont="1" applyFill="1" applyBorder="1" applyAlignment="1">
      <alignment horizontal="right" vertical="center" wrapText="1"/>
    </xf>
    <xf numFmtId="0" fontId="17" fillId="6" borderId="12" xfId="12" applyFont="1" applyFill="1" applyBorder="1" applyAlignment="1">
      <alignment vertical="center" wrapText="1"/>
    </xf>
    <xf numFmtId="0" fontId="17" fillId="6" borderId="19" xfId="12" applyFont="1" applyFill="1" applyBorder="1" applyAlignment="1">
      <alignment vertical="center" wrapText="1"/>
    </xf>
    <xf numFmtId="0" fontId="36" fillId="6" borderId="49" xfId="27" applyFont="1" applyFill="1" applyBorder="1" applyAlignment="1">
      <alignment horizontal="center" vertical="center" wrapText="1"/>
    </xf>
    <xf numFmtId="4" fontId="36" fillId="6" borderId="19" xfId="12" applyNumberFormat="1" applyFont="1" applyFill="1" applyBorder="1" applyAlignment="1">
      <alignment horizontal="right" vertical="center" wrapText="1"/>
    </xf>
    <xf numFmtId="0" fontId="17" fillId="28" borderId="68" xfId="12" applyFont="1" applyFill="1" applyBorder="1" applyAlignment="1">
      <alignment horizontal="left" wrapText="1"/>
    </xf>
    <xf numFmtId="0" fontId="17" fillId="28" borderId="69" xfId="12" applyFont="1" applyFill="1" applyBorder="1" applyAlignment="1">
      <alignment horizontal="left" wrapText="1"/>
    </xf>
    <xf numFmtId="166" fontId="17" fillId="28" borderId="66" xfId="31" applyNumberFormat="1" applyFont="1" applyFill="1" applyBorder="1" applyAlignment="1">
      <alignment horizontal="left" wrapText="1"/>
    </xf>
    <xf numFmtId="166" fontId="36" fillId="28" borderId="67" xfId="12" applyNumberFormat="1" applyFont="1" applyFill="1" applyBorder="1" applyAlignment="1">
      <alignment horizontal="center" wrapText="1"/>
    </xf>
    <xf numFmtId="166" fontId="13" fillId="28" borderId="66" xfId="12" applyNumberFormat="1" applyFont="1" applyFill="1" applyBorder="1" applyAlignment="1">
      <alignment horizontal="center" wrapText="1"/>
    </xf>
    <xf numFmtId="0" fontId="17" fillId="3" borderId="0" xfId="12" applyFont="1" applyFill="1" applyBorder="1" applyAlignment="1">
      <alignment horizontal="center" vertical="center" wrapText="1"/>
    </xf>
    <xf numFmtId="0" fontId="17" fillId="3" borderId="0" xfId="12" applyFont="1" applyFill="1" applyBorder="1" applyAlignment="1">
      <alignment horizontal="left" wrapText="1"/>
    </xf>
    <xf numFmtId="174" fontId="13" fillId="3" borderId="0" xfId="31" applyNumberFormat="1" applyFont="1" applyFill="1" applyBorder="1" applyAlignment="1">
      <alignment horizontal="center"/>
    </xf>
    <xf numFmtId="0" fontId="34" fillId="2" borderId="0" xfId="12" applyFont="1" applyFill="1" applyBorder="1" applyAlignment="1">
      <alignment horizontal="center" vertical="center" wrapText="1"/>
    </xf>
    <xf numFmtId="0" fontId="34" fillId="0" borderId="0" xfId="12" applyFont="1" applyBorder="1" applyAlignment="1">
      <alignment vertical="center" wrapText="1"/>
    </xf>
    <xf numFmtId="166" fontId="33" fillId="0" borderId="0" xfId="12" applyNumberFormat="1" applyFont="1" applyBorder="1" applyAlignment="1">
      <alignment horizontal="center" vertical="center" wrapText="1"/>
    </xf>
    <xf numFmtId="4" fontId="34" fillId="2" borderId="0" xfId="12" applyNumberFormat="1" applyFont="1" applyFill="1" applyBorder="1" applyAlignment="1">
      <alignment horizontal="center" vertical="center" wrapText="1"/>
    </xf>
    <xf numFmtId="4" fontId="13" fillId="0" borderId="0" xfId="12" applyNumberFormat="1" applyFont="1" applyBorder="1" applyAlignment="1">
      <alignment horizontal="center" vertical="center" wrapText="1"/>
    </xf>
    <xf numFmtId="0" fontId="25" fillId="8" borderId="16" xfId="12" applyFont="1" applyFill="1" applyBorder="1" applyAlignment="1">
      <alignment horizontal="left" vertical="center"/>
    </xf>
    <xf numFmtId="0" fontId="17" fillId="8" borderId="15" xfId="12" applyFont="1" applyFill="1" applyBorder="1" applyAlignment="1">
      <alignment horizontal="center" vertical="center" wrapText="1"/>
    </xf>
    <xf numFmtId="0" fontId="118" fillId="29" borderId="4" xfId="12" applyFont="1" applyFill="1" applyBorder="1" applyAlignment="1">
      <alignment horizontal="left" vertical="center" wrapText="1"/>
    </xf>
    <xf numFmtId="0" fontId="98" fillId="29" borderId="5" xfId="12" applyFont="1" applyFill="1" applyBorder="1" applyAlignment="1">
      <alignment horizontal="center" vertical="center" wrapText="1"/>
    </xf>
    <xf numFmtId="4" fontId="27" fillId="29" borderId="6" xfId="12" applyNumberFormat="1" applyFont="1" applyFill="1" applyBorder="1" applyAlignment="1">
      <alignment horizontal="center" vertical="center" wrapText="1"/>
    </xf>
    <xf numFmtId="4" fontId="27" fillId="29" borderId="7" xfId="12" applyNumberFormat="1" applyFont="1" applyFill="1" applyBorder="1" applyAlignment="1">
      <alignment horizontal="center" vertical="center" wrapText="1"/>
    </xf>
    <xf numFmtId="4" fontId="27" fillId="29" borderId="57" xfId="12" applyNumberFormat="1" applyFont="1" applyFill="1" applyBorder="1" applyAlignment="1">
      <alignment horizontal="center" vertical="center" wrapText="1"/>
    </xf>
    <xf numFmtId="0" fontId="17" fillId="8" borderId="8" xfId="12" applyFont="1" applyFill="1" applyBorder="1" applyAlignment="1">
      <alignment horizontal="center" vertical="center" wrapText="1"/>
    </xf>
    <xf numFmtId="4" fontId="13" fillId="8" borderId="9" xfId="12" applyNumberFormat="1" applyFont="1" applyFill="1" applyBorder="1" applyAlignment="1">
      <alignment horizontal="center" vertical="center" wrapText="1"/>
    </xf>
    <xf numFmtId="4" fontId="13" fillId="7" borderId="1" xfId="25" applyNumberFormat="1" applyFont="1" applyFill="1" applyBorder="1" applyAlignment="1">
      <alignment horizontal="left" vertical="center" wrapText="1"/>
    </xf>
    <xf numFmtId="4" fontId="13" fillId="7" borderId="9" xfId="25" applyNumberFormat="1" applyFont="1" applyFill="1" applyBorder="1" applyAlignment="1">
      <alignment horizontal="left" vertical="center" wrapText="1"/>
    </xf>
    <xf numFmtId="166" fontId="36" fillId="7" borderId="8" xfId="31" applyNumberFormat="1" applyFont="1" applyFill="1" applyBorder="1" applyAlignment="1">
      <alignment horizontal="left" vertical="center" wrapText="1"/>
    </xf>
    <xf numFmtId="4" fontId="13" fillId="7" borderId="12" xfId="25" applyNumberFormat="1" applyFont="1" applyFill="1" applyBorder="1" applyAlignment="1">
      <alignment horizontal="left" vertical="center" wrapText="1"/>
    </xf>
    <xf numFmtId="4" fontId="13" fillId="7" borderId="19" xfId="25" applyNumberFormat="1" applyFont="1" applyFill="1" applyBorder="1" applyAlignment="1">
      <alignment horizontal="left" vertical="center" wrapText="1"/>
    </xf>
    <xf numFmtId="166" fontId="36" fillId="7" borderId="11" xfId="31" applyNumberFormat="1" applyFont="1" applyFill="1" applyBorder="1" applyAlignment="1">
      <alignment horizontal="left" vertical="center" wrapText="1"/>
    </xf>
    <xf numFmtId="0" fontId="39" fillId="29" borderId="33" xfId="12" applyFont="1" applyFill="1" applyBorder="1" applyAlignment="1">
      <alignment horizontal="left" vertical="center" wrapText="1"/>
    </xf>
    <xf numFmtId="0" fontId="36" fillId="29" borderId="46" xfId="25" applyFont="1" applyFill="1" applyBorder="1" applyAlignment="1">
      <alignment horizontal="center" vertical="center" wrapText="1"/>
    </xf>
    <xf numFmtId="4" fontId="17" fillId="29" borderId="41" xfId="12" applyNumberFormat="1" applyFont="1" applyFill="1" applyBorder="1" applyAlignment="1">
      <alignment horizontal="center" vertical="center" wrapText="1"/>
    </xf>
    <xf numFmtId="166" fontId="37" fillId="29" borderId="40" xfId="25" applyNumberFormat="1" applyFont="1" applyFill="1" applyBorder="1" applyAlignment="1">
      <alignment horizontal="center" vertical="center" wrapText="1"/>
    </xf>
    <xf numFmtId="4" fontId="17" fillId="29" borderId="1" xfId="12" applyNumberFormat="1" applyFont="1" applyFill="1" applyBorder="1" applyAlignment="1">
      <alignment horizontal="center" vertical="center" wrapText="1"/>
    </xf>
    <xf numFmtId="166" fontId="17" fillId="29" borderId="70" xfId="31" applyNumberFormat="1" applyFont="1" applyFill="1" applyBorder="1" applyAlignment="1">
      <alignment horizontal="left" vertical="center" wrapText="1"/>
    </xf>
    <xf numFmtId="166" fontId="17" fillId="29" borderId="52" xfId="31" applyNumberFormat="1" applyFont="1" applyFill="1" applyBorder="1" applyAlignment="1">
      <alignment horizontal="left" vertical="center" wrapText="1"/>
    </xf>
    <xf numFmtId="0" fontId="17" fillId="8" borderId="12" xfId="25" applyFont="1" applyFill="1" applyBorder="1" applyAlignment="1">
      <alignment horizontal="left" vertical="center" wrapText="1"/>
    </xf>
    <xf numFmtId="0" fontId="37" fillId="8" borderId="49" xfId="25" applyFont="1" applyFill="1" applyBorder="1" applyAlignment="1">
      <alignment horizontal="center" vertical="center" wrapText="1"/>
    </xf>
    <xf numFmtId="4" fontId="13" fillId="8" borderId="19" xfId="12" applyNumberFormat="1" applyFont="1" applyFill="1" applyBorder="1" applyAlignment="1">
      <alignment horizontal="center" vertical="center" wrapText="1"/>
    </xf>
    <xf numFmtId="166" fontId="13" fillId="8" borderId="12" xfId="31" applyNumberFormat="1" applyFont="1" applyFill="1" applyBorder="1" applyAlignment="1">
      <alignment horizontal="left" vertical="center" wrapText="1"/>
    </xf>
    <xf numFmtId="0" fontId="17" fillId="29" borderId="9" xfId="25" applyFont="1" applyFill="1" applyBorder="1" applyAlignment="1">
      <alignment horizontal="left" vertical="center" wrapText="1"/>
    </xf>
    <xf numFmtId="0" fontId="36" fillId="29" borderId="49" xfId="25" applyFont="1" applyFill="1" applyBorder="1" applyAlignment="1">
      <alignment horizontal="center" vertical="center" wrapText="1"/>
    </xf>
    <xf numFmtId="166" fontId="37" fillId="29" borderId="8" xfId="25" applyNumberFormat="1" applyFont="1" applyFill="1" applyBorder="1" applyAlignment="1">
      <alignment horizontal="center" vertical="center" wrapText="1"/>
    </xf>
    <xf numFmtId="166" fontId="17" fillId="29" borderId="21" xfId="31" applyNumberFormat="1" applyFont="1" applyFill="1" applyBorder="1" applyAlignment="1">
      <alignment horizontal="left" vertical="center" wrapText="1"/>
    </xf>
    <xf numFmtId="166" fontId="17" fillId="29" borderId="18" xfId="31" applyNumberFormat="1" applyFont="1" applyFill="1" applyBorder="1" applyAlignment="1">
      <alignment horizontal="left" vertical="center" wrapText="1"/>
    </xf>
    <xf numFmtId="0" fontId="17" fillId="8" borderId="6" xfId="25" applyFont="1" applyFill="1" applyBorder="1" applyAlignment="1">
      <alignment horizontal="left" vertical="center" wrapText="1"/>
    </xf>
    <xf numFmtId="166" fontId="13" fillId="8" borderId="8" xfId="25" applyNumberFormat="1" applyFont="1" applyFill="1" applyBorder="1" applyAlignment="1">
      <alignment horizontal="center" vertical="center" wrapText="1"/>
    </xf>
    <xf numFmtId="166" fontId="13" fillId="8" borderId="21" xfId="31" applyNumberFormat="1" applyFont="1" applyFill="1" applyBorder="1" applyAlignment="1">
      <alignment horizontal="left" vertical="center" wrapText="1"/>
    </xf>
    <xf numFmtId="0" fontId="17" fillId="8" borderId="4" xfId="25" applyFont="1" applyFill="1" applyBorder="1" applyAlignment="1">
      <alignment horizontal="left" vertical="center" wrapText="1"/>
    </xf>
    <xf numFmtId="0" fontId="37" fillId="8" borderId="10" xfId="25" applyFont="1" applyFill="1" applyBorder="1" applyAlignment="1">
      <alignment horizontal="center" vertical="center" wrapText="1"/>
    </xf>
    <xf numFmtId="166" fontId="13" fillId="8" borderId="7" xfId="25" applyNumberFormat="1" applyFont="1" applyFill="1" applyBorder="1" applyAlignment="1">
      <alignment horizontal="center" vertical="center" wrapText="1"/>
    </xf>
    <xf numFmtId="4" fontId="13" fillId="8" borderId="6" xfId="12" applyNumberFormat="1" applyFont="1" applyFill="1" applyBorder="1" applyAlignment="1">
      <alignment horizontal="center" vertical="center" wrapText="1"/>
    </xf>
    <xf numFmtId="166" fontId="13" fillId="8" borderId="38" xfId="31" applyNumberFormat="1" applyFont="1" applyFill="1" applyBorder="1" applyAlignment="1">
      <alignment horizontal="left" vertical="center" wrapText="1"/>
    </xf>
    <xf numFmtId="166" fontId="13" fillId="8" borderId="57" xfId="31" applyNumberFormat="1" applyFont="1" applyFill="1" applyBorder="1" applyAlignment="1">
      <alignment horizontal="left" vertical="center" wrapText="1"/>
    </xf>
    <xf numFmtId="0" fontId="17" fillId="8" borderId="40" xfId="12" applyFont="1" applyFill="1" applyBorder="1" applyAlignment="1">
      <alignment horizontal="center" vertical="center" wrapText="1"/>
    </xf>
    <xf numFmtId="0" fontId="17" fillId="8" borderId="41" xfId="25" applyFont="1" applyFill="1" applyBorder="1" applyAlignment="1">
      <alignment horizontal="left" vertical="center" wrapText="1"/>
    </xf>
    <xf numFmtId="0" fontId="17" fillId="8" borderId="33" xfId="25" applyFont="1" applyFill="1" applyBorder="1" applyAlignment="1">
      <alignment horizontal="left" vertical="center" wrapText="1"/>
    </xf>
    <xf numFmtId="0" fontId="37" fillId="8" borderId="46" xfId="25" applyFont="1" applyFill="1" applyBorder="1" applyAlignment="1">
      <alignment horizontal="center" vertical="center" wrapText="1"/>
    </xf>
    <xf numFmtId="166" fontId="13" fillId="8" borderId="40" xfId="25" applyNumberFormat="1" applyFont="1" applyFill="1" applyBorder="1" applyAlignment="1">
      <alignment horizontal="center" vertical="center" wrapText="1"/>
    </xf>
    <xf numFmtId="166" fontId="13" fillId="8" borderId="70" xfId="31" applyNumberFormat="1" applyFont="1" applyFill="1" applyBorder="1" applyAlignment="1">
      <alignment horizontal="left" vertical="center" wrapText="1"/>
    </xf>
    <xf numFmtId="166" fontId="13" fillId="8" borderId="52" xfId="31" applyNumberFormat="1" applyFont="1" applyFill="1" applyBorder="1" applyAlignment="1">
      <alignment horizontal="left" vertical="center" wrapText="1"/>
    </xf>
    <xf numFmtId="0" fontId="17" fillId="29" borderId="13" xfId="12" applyFont="1" applyFill="1" applyBorder="1" applyAlignment="1">
      <alignment horizontal="center" wrapText="1"/>
    </xf>
    <xf numFmtId="0" fontId="17" fillId="29" borderId="14" xfId="12" applyFont="1" applyFill="1" applyBorder="1" applyAlignment="1">
      <alignment horizontal="left" wrapText="1"/>
    </xf>
    <xf numFmtId="166" fontId="13" fillId="29" borderId="15" xfId="12" applyNumberFormat="1" applyFont="1" applyFill="1" applyBorder="1" applyAlignment="1">
      <alignment horizontal="center" wrapText="1"/>
    </xf>
    <xf numFmtId="166" fontId="36" fillId="29" borderId="16" xfId="12" applyNumberFormat="1" applyFont="1" applyFill="1" applyBorder="1" applyAlignment="1">
      <alignment horizontal="center" wrapText="1"/>
    </xf>
    <xf numFmtId="166" fontId="17" fillId="29" borderId="48" xfId="31" applyNumberFormat="1" applyFont="1" applyFill="1" applyBorder="1" applyAlignment="1">
      <alignment horizontal="left" wrapText="1"/>
    </xf>
    <xf numFmtId="166" fontId="17" fillId="29" borderId="17" xfId="31" applyNumberFormat="1" applyFont="1" applyFill="1" applyBorder="1" applyAlignment="1">
      <alignment horizontal="left" wrapText="1"/>
    </xf>
    <xf numFmtId="0" fontId="17" fillId="29" borderId="9" xfId="12" applyFont="1" applyFill="1" applyBorder="1" applyAlignment="1">
      <alignment horizontal="center" wrapText="1"/>
    </xf>
    <xf numFmtId="0" fontId="17" fillId="29" borderId="10" xfId="12" applyFont="1" applyFill="1" applyBorder="1" applyAlignment="1">
      <alignment horizontal="left" wrapText="1"/>
    </xf>
    <xf numFmtId="166" fontId="13" fillId="29" borderId="1" xfId="12" applyNumberFormat="1" applyFont="1" applyFill="1" applyBorder="1" applyAlignment="1">
      <alignment horizontal="center" wrapText="1"/>
    </xf>
    <xf numFmtId="166" fontId="36" fillId="29" borderId="8" xfId="12" applyNumberFormat="1" applyFont="1" applyFill="1" applyBorder="1" applyAlignment="1">
      <alignment horizontal="center" wrapText="1"/>
    </xf>
    <xf numFmtId="166" fontId="17" fillId="29" borderId="21" xfId="31" applyNumberFormat="1" applyFont="1" applyFill="1" applyBorder="1" applyAlignment="1">
      <alignment horizontal="left" wrapText="1"/>
    </xf>
    <xf numFmtId="166" fontId="17" fillId="29" borderId="18" xfId="31" applyNumberFormat="1" applyFont="1" applyFill="1" applyBorder="1" applyAlignment="1">
      <alignment horizontal="left" wrapText="1"/>
    </xf>
    <xf numFmtId="0" fontId="17" fillId="29" borderId="19" xfId="12" applyFont="1" applyFill="1" applyBorder="1" applyAlignment="1">
      <alignment horizontal="center" wrapText="1"/>
    </xf>
    <xf numFmtId="0" fontId="17" fillId="29" borderId="49" xfId="12" applyFont="1" applyFill="1" applyBorder="1" applyAlignment="1">
      <alignment horizontal="left" wrapText="1"/>
    </xf>
    <xf numFmtId="166" fontId="13" fillId="29" borderId="12" xfId="12" applyNumberFormat="1" applyFont="1" applyFill="1" applyBorder="1" applyAlignment="1">
      <alignment horizontal="center" wrapText="1"/>
    </xf>
    <xf numFmtId="166" fontId="13" fillId="29" borderId="51" xfId="12" applyNumberFormat="1" applyFont="1" applyFill="1" applyBorder="1" applyAlignment="1">
      <alignment horizontal="center" wrapText="1"/>
    </xf>
    <xf numFmtId="166" fontId="36" fillId="29" borderId="11" xfId="12" applyNumberFormat="1" applyFont="1" applyFill="1" applyBorder="1" applyAlignment="1">
      <alignment horizontal="center" wrapText="1"/>
    </xf>
    <xf numFmtId="166" fontId="17" fillId="29" borderId="51" xfId="31" applyNumberFormat="1" applyFont="1" applyFill="1" applyBorder="1" applyAlignment="1">
      <alignment horizontal="left" wrapText="1"/>
    </xf>
    <xf numFmtId="166" fontId="17" fillId="29" borderId="42" xfId="31" applyNumberFormat="1" applyFont="1" applyFill="1" applyBorder="1" applyAlignment="1">
      <alignment horizontal="left" wrapText="1"/>
    </xf>
    <xf numFmtId="0" fontId="17" fillId="29" borderId="62" xfId="12" applyFont="1" applyFill="1" applyBorder="1" applyAlignment="1">
      <alignment horizontal="center" wrapText="1"/>
    </xf>
    <xf numFmtId="0" fontId="17" fillId="29" borderId="24" xfId="12" applyFont="1" applyFill="1" applyBorder="1" applyAlignment="1">
      <alignment horizontal="left" wrapText="1"/>
    </xf>
    <xf numFmtId="166" fontId="13" fillId="29" borderId="2" xfId="12" applyNumberFormat="1" applyFont="1" applyFill="1" applyBorder="1" applyAlignment="1">
      <alignment horizontal="center" wrapText="1"/>
    </xf>
    <xf numFmtId="166" fontId="13" fillId="29" borderId="35" xfId="12" applyNumberFormat="1" applyFont="1" applyFill="1" applyBorder="1" applyAlignment="1">
      <alignment horizontal="center" wrapText="1"/>
    </xf>
    <xf numFmtId="166" fontId="36" fillId="29" borderId="3" xfId="12" applyNumberFormat="1" applyFont="1" applyFill="1" applyBorder="1" applyAlignment="1">
      <alignment horizontal="center" wrapText="1"/>
    </xf>
    <xf numFmtId="166" fontId="17" fillId="29" borderId="35" xfId="31" applyNumberFormat="1" applyFont="1" applyFill="1" applyBorder="1" applyAlignment="1">
      <alignment horizontal="left" wrapText="1"/>
    </xf>
    <xf numFmtId="166" fontId="17" fillId="29" borderId="36" xfId="31" applyNumberFormat="1" applyFont="1" applyFill="1" applyBorder="1" applyAlignment="1">
      <alignment horizontal="left" wrapText="1"/>
    </xf>
    <xf numFmtId="174" fontId="13" fillId="3" borderId="0" xfId="31" applyNumberFormat="1" applyFont="1" applyFill="1" applyBorder="1" applyAlignment="1">
      <alignment horizontal="center" wrapText="1"/>
    </xf>
    <xf numFmtId="166" fontId="13" fillId="3" borderId="0" xfId="31" applyNumberFormat="1" applyFont="1" applyFill="1" applyBorder="1" applyAlignment="1">
      <alignment horizontal="left" vertical="center" wrapText="1"/>
    </xf>
    <xf numFmtId="0" fontId="25" fillId="9" borderId="16" xfId="12" applyFont="1" applyFill="1" applyBorder="1" applyAlignment="1">
      <alignment horizontal="left" vertical="center"/>
    </xf>
    <xf numFmtId="0" fontId="17" fillId="9" borderId="15" xfId="12" applyFont="1" applyFill="1" applyBorder="1" applyAlignment="1">
      <alignment horizontal="center" vertical="center" wrapText="1"/>
    </xf>
    <xf numFmtId="0" fontId="118" fillId="30" borderId="4" xfId="12" applyFont="1" applyFill="1" applyBorder="1" applyAlignment="1">
      <alignment horizontal="left" vertical="center" wrapText="1"/>
    </xf>
    <xf numFmtId="0" fontId="98" fillId="30" borderId="5" xfId="12" applyFont="1" applyFill="1" applyBorder="1" applyAlignment="1">
      <alignment horizontal="center" vertical="center" wrapText="1"/>
    </xf>
    <xf numFmtId="4" fontId="27" fillId="30" borderId="6" xfId="12" applyNumberFormat="1" applyFont="1" applyFill="1" applyBorder="1" applyAlignment="1">
      <alignment horizontal="center" vertical="center" wrapText="1"/>
    </xf>
    <xf numFmtId="4" fontId="27" fillId="30" borderId="7" xfId="12" applyNumberFormat="1" applyFont="1" applyFill="1" applyBorder="1" applyAlignment="1">
      <alignment horizontal="center" vertical="center" wrapText="1"/>
    </xf>
    <xf numFmtId="0" fontId="17" fillId="9" borderId="8" xfId="12" applyFont="1" applyFill="1" applyBorder="1" applyAlignment="1">
      <alignment horizontal="center" vertical="center" wrapText="1"/>
    </xf>
    <xf numFmtId="4" fontId="13" fillId="9" borderId="9" xfId="12" applyNumberFormat="1" applyFont="1" applyFill="1" applyBorder="1" applyAlignment="1">
      <alignment horizontal="center" vertical="center" wrapText="1"/>
    </xf>
    <xf numFmtId="169" fontId="13" fillId="7" borderId="9" xfId="25" applyNumberFormat="1" applyFont="1" applyFill="1" applyBorder="1" applyAlignment="1">
      <alignment horizontal="right" vertical="center" wrapText="1"/>
    </xf>
    <xf numFmtId="4" fontId="13" fillId="9" borderId="9" xfId="12" applyNumberFormat="1" applyFont="1" applyFill="1" applyBorder="1" applyAlignment="1">
      <alignment horizontal="right" vertical="center" wrapText="1"/>
    </xf>
    <xf numFmtId="0" fontId="17" fillId="9" borderId="1" xfId="27" applyFont="1" applyFill="1" applyBorder="1" applyAlignment="1">
      <alignment vertical="center" wrapText="1"/>
    </xf>
    <xf numFmtId="0" fontId="17" fillId="9" borderId="9" xfId="27" applyFont="1" applyFill="1" applyBorder="1" applyAlignment="1">
      <alignment vertical="center" wrapText="1"/>
    </xf>
    <xf numFmtId="49" fontId="17" fillId="9" borderId="21" xfId="8" applyNumberFormat="1" applyFont="1" applyFill="1" applyBorder="1" applyAlignment="1">
      <alignment horizontal="left" vertical="center" wrapText="1"/>
    </xf>
    <xf numFmtId="0" fontId="17" fillId="9" borderId="21" xfId="27" applyFont="1" applyFill="1" applyBorder="1" applyAlignment="1">
      <alignment vertical="center" wrapText="1"/>
    </xf>
    <xf numFmtId="0" fontId="118" fillId="30" borderId="9" xfId="27" applyFont="1" applyFill="1" applyBorder="1" applyAlignment="1">
      <alignment vertical="center" wrapText="1"/>
    </xf>
    <xf numFmtId="0" fontId="37" fillId="30" borderId="10" xfId="27" applyFont="1" applyFill="1" applyBorder="1" applyAlignment="1">
      <alignment horizontal="center" vertical="center" wrapText="1"/>
    </xf>
    <xf numFmtId="4" fontId="13" fillId="30" borderId="9" xfId="12" applyNumberFormat="1" applyFont="1" applyFill="1" applyBorder="1" applyAlignment="1">
      <alignment horizontal="right" vertical="center" wrapText="1"/>
    </xf>
    <xf numFmtId="4" fontId="13" fillId="30" borderId="1" xfId="12" applyNumberFormat="1" applyFont="1" applyFill="1" applyBorder="1" applyAlignment="1">
      <alignment horizontal="right" vertical="center" wrapText="1"/>
    </xf>
    <xf numFmtId="166" fontId="17" fillId="30" borderId="1" xfId="31" applyNumberFormat="1" applyFont="1" applyFill="1" applyBorder="1" applyAlignment="1">
      <alignment vertical="center" wrapText="1"/>
    </xf>
    <xf numFmtId="43" fontId="36" fillId="30" borderId="8" xfId="31" applyFont="1" applyFill="1" applyBorder="1" applyAlignment="1">
      <alignment horizontal="right" vertical="center" wrapText="1"/>
    </xf>
    <xf numFmtId="166" fontId="13" fillId="9" borderId="1" xfId="31" applyNumberFormat="1" applyFont="1" applyFill="1" applyBorder="1" applyAlignment="1">
      <alignment vertical="center" wrapText="1"/>
    </xf>
    <xf numFmtId="0" fontId="118" fillId="30" borderId="4" xfId="27" applyFont="1" applyFill="1" applyBorder="1" applyAlignment="1">
      <alignment vertical="center" wrapText="1"/>
    </xf>
    <xf numFmtId="0" fontId="37" fillId="30" borderId="5" xfId="27" applyFont="1" applyFill="1" applyBorder="1" applyAlignment="1">
      <alignment horizontal="center" vertical="center" wrapText="1"/>
    </xf>
    <xf numFmtId="4" fontId="13" fillId="30" borderId="4" xfId="12" applyNumberFormat="1" applyFont="1" applyFill="1" applyBorder="1" applyAlignment="1">
      <alignment horizontal="right" vertical="center" wrapText="1"/>
    </xf>
    <xf numFmtId="4" fontId="13" fillId="30" borderId="6" xfId="12" applyNumberFormat="1" applyFont="1" applyFill="1" applyBorder="1" applyAlignment="1">
      <alignment horizontal="right" vertical="center" wrapText="1"/>
    </xf>
    <xf numFmtId="166" fontId="17" fillId="30" borderId="6" xfId="31" applyNumberFormat="1" applyFont="1" applyFill="1" applyBorder="1" applyAlignment="1">
      <alignment vertical="center" wrapText="1"/>
    </xf>
    <xf numFmtId="43" fontId="36" fillId="30" borderId="7" xfId="31" applyFont="1" applyFill="1" applyBorder="1" applyAlignment="1">
      <alignment horizontal="right" vertical="center" wrapText="1"/>
    </xf>
    <xf numFmtId="0" fontId="17" fillId="9" borderId="3" xfId="12" applyFont="1" applyFill="1" applyBorder="1" applyAlignment="1">
      <alignment horizontal="center" vertical="center" wrapText="1"/>
    </xf>
    <xf numFmtId="0" fontId="17" fillId="9" borderId="62" xfId="27" applyFont="1" applyFill="1" applyBorder="1" applyAlignment="1">
      <alignment vertical="center" wrapText="1"/>
    </xf>
    <xf numFmtId="4" fontId="13" fillId="9" borderId="2" xfId="12" applyNumberFormat="1" applyFont="1" applyFill="1" applyBorder="1" applyAlignment="1">
      <alignment horizontal="right" vertical="center" wrapText="1"/>
    </xf>
    <xf numFmtId="43" fontId="36" fillId="9" borderId="3" xfId="31" applyFont="1" applyFill="1" applyBorder="1" applyAlignment="1">
      <alignment horizontal="right" vertical="center" wrapText="1"/>
    </xf>
    <xf numFmtId="4" fontId="13" fillId="9" borderId="62" xfId="12" applyNumberFormat="1" applyFont="1" applyFill="1" applyBorder="1" applyAlignment="1">
      <alignment horizontal="right" vertical="center" wrapText="1"/>
    </xf>
    <xf numFmtId="166" fontId="13" fillId="9" borderId="2" xfId="31" applyNumberFormat="1" applyFont="1" applyFill="1" applyBorder="1" applyAlignment="1">
      <alignment vertical="center" wrapText="1"/>
    </xf>
    <xf numFmtId="0" fontId="17" fillId="30" borderId="13" xfId="12" applyFont="1" applyFill="1" applyBorder="1" applyAlignment="1">
      <alignment horizontal="center" wrapText="1"/>
    </xf>
    <xf numFmtId="0" fontId="17" fillId="30" borderId="14" xfId="12" applyFont="1" applyFill="1" applyBorder="1" applyAlignment="1">
      <alignment horizontal="left" wrapText="1"/>
    </xf>
    <xf numFmtId="166" fontId="13" fillId="30" borderId="15" xfId="12" applyNumberFormat="1" applyFont="1" applyFill="1" applyBorder="1" applyAlignment="1">
      <alignment horizontal="center" wrapText="1"/>
    </xf>
    <xf numFmtId="166" fontId="17" fillId="30" borderId="15" xfId="31" applyNumberFormat="1" applyFont="1" applyFill="1" applyBorder="1" applyAlignment="1">
      <alignment horizontal="left" wrapText="1"/>
    </xf>
    <xf numFmtId="166" fontId="36" fillId="30" borderId="16" xfId="12" applyNumberFormat="1" applyFont="1" applyFill="1" applyBorder="1" applyAlignment="1">
      <alignment horizontal="center" wrapText="1"/>
    </xf>
    <xf numFmtId="0" fontId="17" fillId="30" borderId="9" xfId="12" applyFont="1" applyFill="1" applyBorder="1" applyAlignment="1">
      <alignment horizontal="center" wrapText="1"/>
    </xf>
    <xf numFmtId="0" fontId="17" fillId="30" borderId="10" xfId="12" applyFont="1" applyFill="1" applyBorder="1" applyAlignment="1">
      <alignment horizontal="left" wrapText="1"/>
    </xf>
    <xf numFmtId="166" fontId="13" fillId="30" borderId="1" xfId="12" applyNumberFormat="1" applyFont="1" applyFill="1" applyBorder="1" applyAlignment="1">
      <alignment horizontal="center" wrapText="1"/>
    </xf>
    <xf numFmtId="166" fontId="17" fillId="30" borderId="1" xfId="31" applyNumberFormat="1" applyFont="1" applyFill="1" applyBorder="1" applyAlignment="1">
      <alignment horizontal="left" wrapText="1"/>
    </xf>
    <xf numFmtId="166" fontId="36" fillId="30" borderId="8" xfId="12" applyNumberFormat="1" applyFont="1" applyFill="1" applyBorder="1" applyAlignment="1">
      <alignment horizontal="center" wrapText="1"/>
    </xf>
    <xf numFmtId="0" fontId="17" fillId="30" borderId="19" xfId="12" applyFont="1" applyFill="1" applyBorder="1" applyAlignment="1">
      <alignment horizontal="center" wrapText="1"/>
    </xf>
    <xf numFmtId="0" fontId="17" fillId="30" borderId="49" xfId="12" applyFont="1" applyFill="1" applyBorder="1" applyAlignment="1">
      <alignment horizontal="left" wrapText="1"/>
    </xf>
    <xf numFmtId="166" fontId="13" fillId="30" borderId="12" xfId="12" applyNumberFormat="1" applyFont="1" applyFill="1" applyBorder="1" applyAlignment="1">
      <alignment horizontal="center" wrapText="1"/>
    </xf>
    <xf numFmtId="166" fontId="17" fillId="30" borderId="12" xfId="31" applyNumberFormat="1" applyFont="1" applyFill="1" applyBorder="1" applyAlignment="1">
      <alignment horizontal="left" wrapText="1"/>
    </xf>
    <xf numFmtId="166" fontId="36" fillId="30" borderId="11" xfId="12" applyNumberFormat="1" applyFont="1" applyFill="1" applyBorder="1" applyAlignment="1">
      <alignment horizontal="center" wrapText="1"/>
    </xf>
    <xf numFmtId="0" fontId="17" fillId="30" borderId="62" xfId="12" applyFont="1" applyFill="1" applyBorder="1" applyAlignment="1">
      <alignment horizontal="center" wrapText="1"/>
    </xf>
    <xf numFmtId="0" fontId="17" fillId="30" borderId="24" xfId="12" applyFont="1" applyFill="1" applyBorder="1" applyAlignment="1">
      <alignment horizontal="left" wrapText="1"/>
    </xf>
    <xf numFmtId="166" fontId="13" fillId="30" borderId="2" xfId="12" applyNumberFormat="1" applyFont="1" applyFill="1" applyBorder="1" applyAlignment="1">
      <alignment horizontal="center" wrapText="1"/>
    </xf>
    <xf numFmtId="166" fontId="17" fillId="30" borderId="2" xfId="31" applyNumberFormat="1" applyFont="1" applyFill="1" applyBorder="1" applyAlignment="1">
      <alignment horizontal="left" wrapText="1"/>
    </xf>
    <xf numFmtId="166" fontId="36" fillId="30" borderId="3" xfId="12" applyNumberFormat="1" applyFont="1" applyFill="1" applyBorder="1" applyAlignment="1">
      <alignment horizontal="center" wrapText="1"/>
    </xf>
    <xf numFmtId="174" fontId="13" fillId="0" borderId="0" xfId="31" applyNumberFormat="1" applyFont="1" applyFill="1" applyBorder="1" applyAlignment="1">
      <alignment horizontal="center" wrapText="1"/>
    </xf>
    <xf numFmtId="174" fontId="29" fillId="0" borderId="0" xfId="12" applyNumberFormat="1" applyFont="1" applyBorder="1" applyAlignment="1">
      <alignment horizontal="center" wrapText="1"/>
    </xf>
    <xf numFmtId="0" fontId="36" fillId="7" borderId="1" xfId="25" applyFont="1" applyFill="1" applyBorder="1" applyAlignment="1">
      <alignment vertical="center" wrapText="1"/>
    </xf>
    <xf numFmtId="0" fontId="36" fillId="7" borderId="9" xfId="25" applyFont="1" applyFill="1" applyBorder="1" applyAlignment="1">
      <alignment vertical="center" wrapText="1"/>
    </xf>
    <xf numFmtId="4" fontId="13" fillId="7" borderId="9" xfId="0" applyNumberFormat="1" applyFont="1" applyFill="1" applyBorder="1" applyAlignment="1">
      <alignment horizontal="right" vertical="center" wrapText="1"/>
    </xf>
    <xf numFmtId="4" fontId="13" fillId="7" borderId="9" xfId="0" applyNumberFormat="1" applyFont="1" applyFill="1" applyBorder="1" applyAlignment="1">
      <alignment horizontal="right" vertical="center"/>
    </xf>
    <xf numFmtId="166" fontId="29" fillId="0" borderId="0" xfId="31" applyNumberFormat="1" applyFont="1" applyBorder="1" applyAlignment="1">
      <alignment wrapText="1"/>
    </xf>
    <xf numFmtId="0" fontId="101" fillId="9" borderId="21" xfId="27" applyFont="1" applyFill="1" applyBorder="1" applyAlignment="1">
      <alignment vertical="center" wrapText="1"/>
    </xf>
    <xf numFmtId="4" fontId="27" fillId="6" borderId="55" xfId="12" applyNumberFormat="1" applyFont="1" applyFill="1" applyBorder="1" applyAlignment="1">
      <alignment horizontal="center" vertical="center" wrapText="1"/>
    </xf>
    <xf numFmtId="166" fontId="17" fillId="6" borderId="25" xfId="31" applyNumberFormat="1" applyFont="1" applyFill="1" applyBorder="1" applyAlignment="1">
      <alignment vertical="center" wrapText="1"/>
    </xf>
    <xf numFmtId="166" fontId="13" fillId="6" borderId="25" xfId="31" applyNumberFormat="1" applyFont="1" applyFill="1" applyBorder="1" applyAlignment="1">
      <alignment vertical="top" wrapText="1"/>
    </xf>
    <xf numFmtId="166" fontId="17" fillId="6" borderId="22" xfId="31" applyNumberFormat="1" applyFont="1" applyFill="1" applyBorder="1" applyAlignment="1">
      <alignment horizontal="left" vertical="center" wrapText="1"/>
    </xf>
    <xf numFmtId="166" fontId="13" fillId="6" borderId="22" xfId="31" applyNumberFormat="1" applyFont="1" applyFill="1" applyBorder="1" applyAlignment="1">
      <alignment horizontal="left" vertical="center" wrapText="1"/>
    </xf>
    <xf numFmtId="166" fontId="17" fillId="6" borderId="22" xfId="31" applyNumberFormat="1" applyFont="1" applyFill="1" applyBorder="1" applyAlignment="1">
      <alignment vertical="center" wrapText="1"/>
    </xf>
    <xf numFmtId="43" fontId="13" fillId="6" borderId="22" xfId="31" applyFont="1" applyFill="1" applyBorder="1" applyAlignment="1">
      <alignment horizontal="left" vertical="center" wrapText="1"/>
    </xf>
    <xf numFmtId="166" fontId="13" fillId="6" borderId="22" xfId="31" applyNumberFormat="1" applyFont="1" applyFill="1" applyBorder="1" applyAlignment="1">
      <alignment vertical="center" wrapText="1"/>
    </xf>
    <xf numFmtId="166" fontId="17" fillId="6" borderId="22" xfId="31" applyNumberFormat="1" applyFont="1" applyFill="1" applyBorder="1" applyAlignment="1">
      <alignment horizontal="right" vertical="center"/>
    </xf>
    <xf numFmtId="166" fontId="13" fillId="6" borderId="22" xfId="31" applyNumberFormat="1" applyFont="1" applyFill="1" applyBorder="1" applyAlignment="1">
      <alignment horizontal="right" vertical="center"/>
    </xf>
    <xf numFmtId="166" fontId="17" fillId="6" borderId="50" xfId="31" applyNumberFormat="1" applyFont="1" applyFill="1" applyBorder="1" applyAlignment="1">
      <alignment vertical="center" wrapText="1"/>
    </xf>
    <xf numFmtId="166" fontId="17" fillId="28" borderId="71" xfId="31" applyNumberFormat="1" applyFont="1" applyFill="1" applyBorder="1" applyAlignment="1">
      <alignment horizontal="left" wrapText="1"/>
    </xf>
    <xf numFmtId="4" fontId="27" fillId="8" borderId="34" xfId="12" applyNumberFormat="1" applyFont="1" applyFill="1" applyBorder="1" applyAlignment="1">
      <alignment horizontal="center" vertical="center" wrapText="1"/>
    </xf>
    <xf numFmtId="166" fontId="17" fillId="8" borderId="22" xfId="31" applyNumberFormat="1" applyFont="1" applyFill="1" applyBorder="1" applyAlignment="1">
      <alignment horizontal="left" vertical="center" wrapText="1"/>
    </xf>
    <xf numFmtId="166" fontId="13" fillId="8" borderId="22" xfId="31" applyNumberFormat="1" applyFont="1" applyFill="1" applyBorder="1" applyAlignment="1">
      <alignment horizontal="left" vertical="center" wrapText="1"/>
    </xf>
    <xf numFmtId="43" fontId="13" fillId="8" borderId="22" xfId="31" applyFont="1" applyFill="1" applyBorder="1" applyAlignment="1">
      <alignment horizontal="left" vertical="center" wrapText="1"/>
    </xf>
    <xf numFmtId="43" fontId="17" fillId="8" borderId="22" xfId="31" applyFont="1" applyFill="1" applyBorder="1" applyAlignment="1">
      <alignment horizontal="left" vertical="center" wrapText="1"/>
    </xf>
    <xf numFmtId="166" fontId="17" fillId="29" borderId="26" xfId="31" applyNumberFormat="1" applyFont="1" applyFill="1" applyBorder="1" applyAlignment="1">
      <alignment horizontal="left" vertical="center" wrapText="1"/>
    </xf>
    <xf numFmtId="166" fontId="13" fillId="8" borderId="50" xfId="31" applyNumberFormat="1" applyFont="1" applyFill="1" applyBorder="1" applyAlignment="1">
      <alignment horizontal="left" vertical="center" wrapText="1"/>
    </xf>
    <xf numFmtId="166" fontId="17" fillId="29" borderId="22" xfId="31" applyNumberFormat="1" applyFont="1" applyFill="1" applyBorder="1" applyAlignment="1">
      <alignment horizontal="left" vertical="center" wrapText="1"/>
    </xf>
    <xf numFmtId="166" fontId="13" fillId="8" borderId="56" xfId="31" applyNumberFormat="1" applyFont="1" applyFill="1" applyBorder="1" applyAlignment="1">
      <alignment horizontal="left" vertical="center" wrapText="1"/>
    </xf>
    <xf numFmtId="166" fontId="13" fillId="8" borderId="26" xfId="31" applyNumberFormat="1" applyFont="1" applyFill="1" applyBorder="1" applyAlignment="1">
      <alignment horizontal="left" vertical="center" wrapText="1"/>
    </xf>
    <xf numFmtId="166" fontId="17" fillId="29" borderId="34" xfId="31" applyNumberFormat="1" applyFont="1" applyFill="1" applyBorder="1" applyAlignment="1">
      <alignment horizontal="left" wrapText="1"/>
    </xf>
    <xf numFmtId="166" fontId="17" fillId="29" borderId="22" xfId="31" applyNumberFormat="1" applyFont="1" applyFill="1" applyBorder="1" applyAlignment="1">
      <alignment horizontal="left" wrapText="1"/>
    </xf>
    <xf numFmtId="166" fontId="17" fillId="29" borderId="50" xfId="31" applyNumberFormat="1" applyFont="1" applyFill="1" applyBorder="1" applyAlignment="1">
      <alignment horizontal="left" wrapText="1"/>
    </xf>
    <xf numFmtId="166" fontId="17" fillId="29" borderId="23" xfId="31" applyNumberFormat="1" applyFont="1" applyFill="1" applyBorder="1" applyAlignment="1">
      <alignment horizontal="left" wrapText="1"/>
    </xf>
    <xf numFmtId="4" fontId="27" fillId="9" borderId="34" xfId="12" applyNumberFormat="1" applyFont="1" applyFill="1" applyBorder="1" applyAlignment="1">
      <alignment horizontal="center" vertical="center" wrapText="1"/>
    </xf>
    <xf numFmtId="166" fontId="17" fillId="9" borderId="22" xfId="31" applyNumberFormat="1" applyFont="1" applyFill="1" applyBorder="1" applyAlignment="1">
      <alignment horizontal="left" vertical="center" wrapText="1"/>
    </xf>
    <xf numFmtId="166" fontId="13" fillId="9" borderId="22" xfId="31" applyNumberFormat="1" applyFont="1" applyFill="1" applyBorder="1" applyAlignment="1">
      <alignment horizontal="left" vertical="center" wrapText="1"/>
    </xf>
    <xf numFmtId="166" fontId="17" fillId="9" borderId="22" xfId="31" applyNumberFormat="1" applyFont="1" applyFill="1" applyBorder="1" applyAlignment="1">
      <alignment vertical="center"/>
    </xf>
    <xf numFmtId="166" fontId="17" fillId="9" borderId="22" xfId="31" applyNumberFormat="1" applyFont="1" applyFill="1" applyBorder="1" applyAlignment="1">
      <alignment vertical="center" wrapText="1"/>
    </xf>
    <xf numFmtId="166" fontId="17" fillId="30" borderId="22" xfId="31" applyNumberFormat="1" applyFont="1" applyFill="1" applyBorder="1" applyAlignment="1">
      <alignment vertical="center" wrapText="1"/>
    </xf>
    <xf numFmtId="166" fontId="13" fillId="9" borderId="22" xfId="31" applyNumberFormat="1" applyFont="1" applyFill="1" applyBorder="1" applyAlignment="1">
      <alignment vertical="center" wrapText="1"/>
    </xf>
    <xf numFmtId="166" fontId="17" fillId="30" borderId="56" xfId="31" applyNumberFormat="1" applyFont="1" applyFill="1" applyBorder="1" applyAlignment="1">
      <alignment vertical="center" wrapText="1"/>
    </xf>
    <xf numFmtId="166" fontId="13" fillId="9" borderId="23" xfId="31" applyNumberFormat="1" applyFont="1" applyFill="1" applyBorder="1" applyAlignment="1">
      <alignment vertical="center" wrapText="1"/>
    </xf>
    <xf numFmtId="166" fontId="17" fillId="30" borderId="34" xfId="31" applyNumberFormat="1" applyFont="1" applyFill="1" applyBorder="1" applyAlignment="1">
      <alignment horizontal="left" wrapText="1"/>
    </xf>
    <xf numFmtId="166" fontId="17" fillId="30" borderId="22" xfId="31" applyNumberFormat="1" applyFont="1" applyFill="1" applyBorder="1" applyAlignment="1">
      <alignment horizontal="left" wrapText="1"/>
    </xf>
    <xf numFmtId="166" fontId="17" fillId="30" borderId="50" xfId="31" applyNumberFormat="1" applyFont="1" applyFill="1" applyBorder="1" applyAlignment="1">
      <alignment horizontal="left" wrapText="1"/>
    </xf>
    <xf numFmtId="166" fontId="17" fillId="30" borderId="23" xfId="31" applyNumberFormat="1" applyFont="1" applyFill="1" applyBorder="1" applyAlignment="1">
      <alignment horizontal="left" wrapText="1"/>
    </xf>
    <xf numFmtId="166" fontId="27" fillId="28" borderId="6" xfId="30" applyNumberFormat="1" applyFont="1" applyFill="1" applyBorder="1" applyAlignment="1">
      <alignment horizontal="left" vertical="center" wrapText="1"/>
    </xf>
    <xf numFmtId="166" fontId="27" fillId="28" borderId="22" xfId="30" applyNumberFormat="1" applyFont="1" applyFill="1" applyBorder="1" applyAlignment="1">
      <alignment horizontal="left" vertical="center" wrapText="1"/>
    </xf>
    <xf numFmtId="166" fontId="27" fillId="29" borderId="6" xfId="30" applyNumberFormat="1" applyFont="1" applyFill="1" applyBorder="1" applyAlignment="1">
      <alignment horizontal="left" vertical="center" wrapText="1"/>
    </xf>
    <xf numFmtId="166" fontId="27" fillId="29" borderId="56" xfId="30" applyNumberFormat="1" applyFont="1" applyFill="1" applyBorder="1" applyAlignment="1">
      <alignment horizontal="left" vertical="center" wrapText="1"/>
    </xf>
    <xf numFmtId="166" fontId="27" fillId="30" borderId="6" xfId="30" applyNumberFormat="1" applyFont="1" applyFill="1" applyBorder="1" applyAlignment="1">
      <alignment horizontal="left" vertical="center" wrapText="1"/>
    </xf>
    <xf numFmtId="166" fontId="27" fillId="30" borderId="56" xfId="30" applyNumberFormat="1" applyFont="1" applyFill="1" applyBorder="1" applyAlignment="1">
      <alignment horizontal="left" vertical="center" wrapText="1"/>
    </xf>
    <xf numFmtId="4" fontId="29" fillId="9" borderId="72" xfId="12" applyNumberFormat="1" applyFont="1" applyFill="1" applyBorder="1" applyAlignment="1">
      <alignment horizontal="center" vertical="center" wrapText="1"/>
    </xf>
    <xf numFmtId="4" fontId="29" fillId="30" borderId="32" xfId="12" applyNumberFormat="1" applyFont="1" applyFill="1" applyBorder="1" applyAlignment="1">
      <alignment horizontal="center" vertical="center" wrapText="1"/>
    </xf>
    <xf numFmtId="166" fontId="13" fillId="9" borderId="25" xfId="31" applyNumberFormat="1" applyFont="1" applyFill="1" applyBorder="1" applyAlignment="1">
      <alignment horizontal="left" vertical="center" wrapText="1"/>
    </xf>
    <xf numFmtId="166" fontId="13" fillId="9" borderId="25" xfId="31" applyNumberFormat="1" applyFont="1" applyFill="1" applyBorder="1" applyAlignment="1">
      <alignment vertical="center" wrapText="1"/>
    </xf>
    <xf numFmtId="166" fontId="13" fillId="9" borderId="25" xfId="31" applyNumberFormat="1" applyFont="1" applyFill="1" applyBorder="1" applyAlignment="1">
      <alignment vertical="top" wrapText="1"/>
    </xf>
    <xf numFmtId="166" fontId="13" fillId="9" borderId="32" xfId="31" applyNumberFormat="1" applyFont="1" applyFill="1" applyBorder="1" applyAlignment="1">
      <alignment horizontal="left" vertical="center" wrapText="1"/>
    </xf>
    <xf numFmtId="166" fontId="13" fillId="9" borderId="9" xfId="31" applyNumberFormat="1" applyFont="1" applyFill="1" applyBorder="1" applyAlignment="1">
      <alignment vertical="center" wrapText="1"/>
    </xf>
    <xf numFmtId="166" fontId="13" fillId="9" borderId="9" xfId="31" applyNumberFormat="1" applyFont="1" applyFill="1" applyBorder="1" applyAlignment="1">
      <alignment horizontal="left" vertical="center" wrapText="1"/>
    </xf>
    <xf numFmtId="166" fontId="13" fillId="30" borderId="25" xfId="31" applyNumberFormat="1" applyFont="1" applyFill="1" applyBorder="1" applyAlignment="1">
      <alignment vertical="center" wrapText="1"/>
    </xf>
    <xf numFmtId="166" fontId="13" fillId="30" borderId="32" xfId="31" applyNumberFormat="1" applyFont="1" applyFill="1" applyBorder="1" applyAlignment="1">
      <alignment vertical="center" wrapText="1"/>
    </xf>
    <xf numFmtId="166" fontId="13" fillId="9" borderId="55" xfId="31" applyNumberFormat="1" applyFont="1" applyFill="1" applyBorder="1" applyAlignment="1">
      <alignment vertical="center" wrapText="1"/>
    </xf>
    <xf numFmtId="166" fontId="13" fillId="30" borderId="72" xfId="31" applyNumberFormat="1" applyFont="1" applyFill="1" applyBorder="1" applyAlignment="1">
      <alignment wrapText="1"/>
    </xf>
    <xf numFmtId="166" fontId="13" fillId="30" borderId="25" xfId="31" applyNumberFormat="1" applyFont="1" applyFill="1" applyBorder="1" applyAlignment="1">
      <alignment wrapText="1"/>
    </xf>
    <xf numFmtId="166" fontId="13" fillId="30" borderId="47" xfId="31" applyNumberFormat="1" applyFont="1" applyFill="1" applyBorder="1" applyAlignment="1">
      <alignment wrapText="1"/>
    </xf>
    <xf numFmtId="166" fontId="17" fillId="30" borderId="55" xfId="31" applyNumberFormat="1" applyFont="1" applyFill="1" applyBorder="1" applyAlignment="1">
      <alignment wrapText="1"/>
    </xf>
    <xf numFmtId="166" fontId="27" fillId="28" borderId="32" xfId="30" applyNumberFormat="1" applyFont="1" applyFill="1" applyBorder="1" applyAlignment="1">
      <alignment horizontal="left" vertical="center" wrapText="1"/>
    </xf>
    <xf numFmtId="0" fontId="13" fillId="13" borderId="12" xfId="7" applyFont="1" applyFill="1" applyBorder="1" applyAlignment="1">
      <alignment wrapText="1"/>
    </xf>
    <xf numFmtId="0" fontId="13" fillId="13" borderId="46" xfId="7" applyFont="1" applyFill="1" applyBorder="1" applyAlignment="1">
      <alignment horizontal="center" wrapText="1"/>
    </xf>
    <xf numFmtId="2" fontId="13" fillId="12" borderId="52" xfId="7" applyNumberFormat="1" applyFont="1" applyFill="1" applyBorder="1" applyAlignment="1">
      <alignment horizontal="center" wrapText="1"/>
    </xf>
    <xf numFmtId="4" fontId="13" fillId="13" borderId="26" xfId="7" applyNumberFormat="1" applyFont="1" applyFill="1" applyBorder="1" applyAlignment="1">
      <alignment horizontal="center" wrapText="1"/>
    </xf>
    <xf numFmtId="4" fontId="13" fillId="13" borderId="40" xfId="7" applyNumberFormat="1" applyFont="1" applyFill="1" applyBorder="1" applyAlignment="1">
      <alignment horizontal="center" wrapText="1"/>
    </xf>
    <xf numFmtId="171" fontId="13" fillId="13" borderId="52" xfId="7" applyNumberFormat="1" applyFont="1" applyFill="1" applyBorder="1" applyAlignment="1">
      <alignment horizontal="center" wrapText="1"/>
    </xf>
    <xf numFmtId="4" fontId="13" fillId="13" borderId="70" xfId="7" applyNumberFormat="1" applyFont="1" applyFill="1" applyBorder="1" applyAlignment="1">
      <alignment horizontal="center" wrapText="1"/>
    </xf>
    <xf numFmtId="4" fontId="13" fillId="13" borderId="41" xfId="7" applyNumberFormat="1" applyFont="1" applyFill="1" applyBorder="1" applyAlignment="1">
      <alignment horizontal="center" wrapText="1"/>
    </xf>
    <xf numFmtId="4" fontId="13" fillId="11" borderId="41" xfId="7" applyNumberFormat="1" applyFont="1" applyFill="1" applyBorder="1" applyAlignment="1">
      <alignment horizontal="center" wrapText="1"/>
    </xf>
    <xf numFmtId="0" fontId="13" fillId="14" borderId="9" xfId="7" applyFont="1" applyFill="1" applyBorder="1" applyAlignment="1">
      <alignment horizontal="center"/>
    </xf>
    <xf numFmtId="49" fontId="13" fillId="14" borderId="9" xfId="7" applyNumberFormat="1" applyFont="1" applyFill="1" applyBorder="1" applyAlignment="1">
      <alignment horizontal="center" wrapText="1"/>
    </xf>
    <xf numFmtId="0" fontId="13" fillId="13" borderId="25" xfId="7" applyFont="1" applyFill="1" applyBorder="1" applyAlignment="1">
      <alignment wrapText="1"/>
    </xf>
    <xf numFmtId="0" fontId="13" fillId="14" borderId="22" xfId="7" applyFont="1" applyFill="1" applyBorder="1" applyAlignment="1">
      <alignment horizontal="center" vertical="center"/>
    </xf>
    <xf numFmtId="2" fontId="13" fillId="14" borderId="22" xfId="7" applyNumberFormat="1" applyFont="1" applyFill="1" applyBorder="1" applyAlignment="1">
      <alignment horizontal="center" wrapText="1"/>
    </xf>
    <xf numFmtId="2" fontId="17" fillId="14" borderId="22" xfId="7" applyNumberFormat="1" applyFont="1" applyFill="1" applyBorder="1" applyAlignment="1">
      <alignment horizontal="center" wrapText="1"/>
    </xf>
    <xf numFmtId="2" fontId="13" fillId="14" borderId="27" xfId="7" applyNumberFormat="1" applyFont="1" applyFill="1" applyBorder="1" applyAlignment="1">
      <alignment horizontal="center" wrapText="1"/>
    </xf>
    <xf numFmtId="165" fontId="47" fillId="3" borderId="30" xfId="7" applyNumberFormat="1" applyFont="1" applyFill="1" applyBorder="1" applyAlignment="1"/>
    <xf numFmtId="165" fontId="47" fillId="3" borderId="0" xfId="7" applyNumberFormat="1" applyFont="1" applyFill="1" applyAlignment="1">
      <alignment horizontal="left"/>
    </xf>
    <xf numFmtId="1" fontId="56" fillId="0" borderId="0" xfId="7" applyNumberFormat="1" applyFont="1" applyBorder="1" applyAlignment="1">
      <alignment horizontal="left"/>
    </xf>
    <xf numFmtId="3" fontId="56" fillId="0" borderId="0" xfId="7" applyNumberFormat="1" applyFont="1" applyBorder="1" applyAlignment="1">
      <alignment horizontal="center"/>
    </xf>
    <xf numFmtId="0" fontId="84" fillId="0" borderId="0" xfId="7" applyFont="1"/>
    <xf numFmtId="1" fontId="56" fillId="0" borderId="0" xfId="7" applyNumberFormat="1" applyFont="1" applyBorder="1" applyAlignment="1">
      <alignment horizontal="center"/>
    </xf>
    <xf numFmtId="4" fontId="56" fillId="0" borderId="1" xfId="7" applyNumberFormat="1" applyFont="1" applyFill="1" applyBorder="1" applyAlignment="1">
      <alignment horizontal="center" vertical="center" wrapText="1"/>
    </xf>
    <xf numFmtId="4" fontId="56" fillId="0" borderId="1" xfId="7" applyNumberFormat="1" applyFont="1" applyFill="1" applyBorder="1" applyAlignment="1">
      <alignment horizontal="center" vertical="center"/>
    </xf>
    <xf numFmtId="4" fontId="56" fillId="0" borderId="4" xfId="7" applyNumberFormat="1" applyFont="1" applyFill="1" applyBorder="1" applyAlignment="1">
      <alignment horizontal="center" vertical="center"/>
    </xf>
    <xf numFmtId="4" fontId="56" fillId="0" borderId="8" xfId="7" applyNumberFormat="1" applyFont="1" applyFill="1" applyBorder="1" applyAlignment="1">
      <alignment horizontal="center" vertical="center"/>
    </xf>
    <xf numFmtId="0" fontId="56" fillId="0" borderId="0" xfId="7" applyFont="1" applyFill="1"/>
    <xf numFmtId="3" fontId="56" fillId="4" borderId="6" xfId="7" applyNumberFormat="1" applyFont="1" applyFill="1" applyBorder="1" applyAlignment="1">
      <alignment horizontal="center" vertical="center" wrapText="1"/>
    </xf>
    <xf numFmtId="0" fontId="56" fillId="20" borderId="4" xfId="7" applyFont="1" applyFill="1" applyBorder="1" applyAlignment="1">
      <alignment horizontal="center" vertical="center" wrapText="1"/>
    </xf>
    <xf numFmtId="4" fontId="56" fillId="20" borderId="1" xfId="7" applyNumberFormat="1" applyFont="1" applyFill="1" applyBorder="1" applyAlignment="1">
      <alignment horizontal="center" vertical="center" wrapText="1"/>
    </xf>
    <xf numFmtId="4" fontId="56" fillId="20" borderId="6" xfId="7" applyNumberFormat="1" applyFont="1" applyFill="1" applyBorder="1" applyAlignment="1">
      <alignment horizontal="center" vertical="center" wrapText="1"/>
    </xf>
    <xf numFmtId="0" fontId="56" fillId="20" borderId="6" xfId="7" applyFont="1" applyFill="1" applyBorder="1" applyAlignment="1">
      <alignment horizontal="center" vertical="center" wrapText="1"/>
    </xf>
    <xf numFmtId="3" fontId="56" fillId="20" borderId="6" xfId="7" applyNumberFormat="1" applyFont="1" applyFill="1" applyBorder="1" applyAlignment="1">
      <alignment horizontal="center" vertical="center" wrapText="1"/>
    </xf>
    <xf numFmtId="4" fontId="56" fillId="20" borderId="1" xfId="7" applyNumberFormat="1" applyFont="1" applyFill="1" applyBorder="1" applyAlignment="1">
      <alignment horizontal="center" vertical="center"/>
    </xf>
    <xf numFmtId="4" fontId="56" fillId="20" borderId="6" xfId="7" applyNumberFormat="1" applyFont="1" applyFill="1" applyBorder="1" applyAlignment="1">
      <alignment horizontal="center" vertical="center"/>
    </xf>
    <xf numFmtId="4" fontId="56" fillId="20" borderId="4" xfId="7" applyNumberFormat="1" applyFont="1" applyFill="1" applyBorder="1" applyAlignment="1">
      <alignment horizontal="center" vertical="center"/>
    </xf>
    <xf numFmtId="4" fontId="56" fillId="20" borderId="8" xfId="7" applyNumberFormat="1" applyFont="1" applyFill="1" applyBorder="1" applyAlignment="1">
      <alignment horizontal="center" vertical="center"/>
    </xf>
    <xf numFmtId="0" fontId="56" fillId="20" borderId="32" xfId="7" applyFont="1" applyFill="1" applyBorder="1" applyAlignment="1">
      <alignment horizontal="center" vertical="center" wrapText="1"/>
    </xf>
    <xf numFmtId="1" fontId="55" fillId="0" borderId="4" xfId="7" applyNumberFormat="1" applyFont="1" applyFill="1" applyBorder="1" applyAlignment="1">
      <alignment horizontal="center" vertical="center"/>
    </xf>
    <xf numFmtId="1" fontId="55" fillId="0" borderId="1" xfId="7" applyNumberFormat="1" applyFont="1" applyFill="1" applyBorder="1" applyAlignment="1">
      <alignment horizontal="left" vertical="center"/>
    </xf>
    <xf numFmtId="1" fontId="55" fillId="0" borderId="4" xfId="7" applyNumberFormat="1" applyFont="1" applyFill="1" applyBorder="1" applyAlignment="1">
      <alignment horizontal="center" wrapText="1"/>
    </xf>
    <xf numFmtId="4" fontId="55" fillId="0" borderId="1" xfId="7" applyNumberFormat="1" applyFont="1" applyFill="1" applyBorder="1" applyAlignment="1">
      <alignment horizontal="center" vertical="center"/>
    </xf>
    <xf numFmtId="4" fontId="55" fillId="0" borderId="1" xfId="7" applyNumberFormat="1" applyFont="1" applyFill="1" applyBorder="1" applyAlignment="1">
      <alignment horizontal="center" vertical="center" wrapText="1"/>
    </xf>
    <xf numFmtId="4" fontId="55" fillId="16" borderId="1" xfId="7" applyNumberFormat="1" applyFont="1" applyFill="1" applyBorder="1" applyAlignment="1">
      <alignment horizontal="center" vertical="center" wrapText="1"/>
    </xf>
    <xf numFmtId="4" fontId="55" fillId="0" borderId="6" xfId="7" applyNumberFormat="1" applyFont="1" applyFill="1" applyBorder="1" applyAlignment="1">
      <alignment horizontal="center" vertical="center" wrapText="1"/>
    </xf>
    <xf numFmtId="4" fontId="56" fillId="0" borderId="6" xfId="7" applyNumberFormat="1" applyFont="1" applyFill="1" applyBorder="1" applyAlignment="1">
      <alignment horizontal="center" vertical="center" wrapText="1"/>
    </xf>
    <xf numFmtId="3" fontId="56" fillId="0" borderId="1" xfId="7" applyNumberFormat="1" applyFont="1" applyFill="1" applyBorder="1" applyAlignment="1">
      <alignment horizontal="center" vertical="center" wrapText="1"/>
    </xf>
    <xf numFmtId="4" fontId="55" fillId="0" borderId="6" xfId="7" applyNumberFormat="1" applyFont="1" applyFill="1" applyBorder="1" applyAlignment="1">
      <alignment horizontal="center"/>
    </xf>
    <xf numFmtId="4" fontId="55" fillId="0" borderId="4" xfId="7" applyNumberFormat="1" applyFont="1" applyFill="1" applyBorder="1" applyAlignment="1">
      <alignment horizontal="center"/>
    </xf>
    <xf numFmtId="0" fontId="55" fillId="0" borderId="1" xfId="7" applyFont="1" applyFill="1" applyBorder="1" applyAlignment="1">
      <alignment horizontal="center"/>
    </xf>
    <xf numFmtId="4" fontId="55" fillId="0" borderId="8" xfId="7" applyNumberFormat="1" applyFont="1" applyFill="1" applyBorder="1" applyAlignment="1">
      <alignment horizontal="center"/>
    </xf>
    <xf numFmtId="4" fontId="55" fillId="0" borderId="1" xfId="7" applyNumberFormat="1" applyFont="1" applyFill="1" applyBorder="1" applyAlignment="1">
      <alignment horizontal="center"/>
    </xf>
    <xf numFmtId="4" fontId="56" fillId="0" borderId="38" xfId="7" applyNumberFormat="1" applyFont="1" applyFill="1" applyBorder="1" applyAlignment="1">
      <alignment horizontal="center" vertical="center" wrapText="1"/>
    </xf>
    <xf numFmtId="0" fontId="55" fillId="0" borderId="0" xfId="7" applyFont="1" applyFill="1"/>
    <xf numFmtId="1" fontId="56" fillId="6" borderId="4" xfId="7" applyNumberFormat="1" applyFont="1" applyFill="1" applyBorder="1" applyAlignment="1">
      <alignment horizontal="center" vertical="center"/>
    </xf>
    <xf numFmtId="1" fontId="56" fillId="6" borderId="1" xfId="7" applyNumberFormat="1" applyFont="1" applyFill="1" applyBorder="1" applyAlignment="1">
      <alignment horizontal="left"/>
    </xf>
    <xf numFmtId="3" fontId="56" fillId="6" borderId="6" xfId="7" applyNumberFormat="1" applyFont="1" applyFill="1" applyBorder="1" applyAlignment="1">
      <alignment horizontal="center" vertical="center" wrapText="1"/>
    </xf>
    <xf numFmtId="4" fontId="56" fillId="6" borderId="6" xfId="7" applyNumberFormat="1" applyFont="1" applyFill="1" applyBorder="1" applyAlignment="1">
      <alignment horizontal="center" vertical="center" wrapText="1"/>
    </xf>
    <xf numFmtId="4" fontId="56" fillId="6" borderId="1" xfId="7" applyNumberFormat="1" applyFont="1" applyFill="1" applyBorder="1" applyAlignment="1">
      <alignment horizontal="center" vertical="center" wrapText="1"/>
    </xf>
    <xf numFmtId="4" fontId="56" fillId="6" borderId="9" xfId="7" applyNumberFormat="1" applyFont="1" applyFill="1" applyBorder="1" applyAlignment="1">
      <alignment horizontal="center" vertical="center" wrapText="1"/>
    </xf>
    <xf numFmtId="4" fontId="56" fillId="6" borderId="8" xfId="7" applyNumberFormat="1" applyFont="1" applyFill="1" applyBorder="1" applyAlignment="1">
      <alignment horizontal="center" vertical="center" wrapText="1"/>
    </xf>
    <xf numFmtId="4" fontId="56" fillId="6" borderId="21" xfId="7" applyNumberFormat="1" applyFont="1" applyFill="1" applyBorder="1" applyAlignment="1">
      <alignment horizontal="center" vertical="center" wrapText="1"/>
    </xf>
    <xf numFmtId="0" fontId="85" fillId="0" borderId="0" xfId="7" applyFont="1"/>
    <xf numFmtId="0" fontId="84" fillId="0" borderId="0" xfId="7" applyFont="1" applyFill="1"/>
    <xf numFmtId="3" fontId="56" fillId="6" borderId="1" xfId="7" applyNumberFormat="1" applyFont="1" applyFill="1" applyBorder="1" applyAlignment="1">
      <alignment horizontal="center" wrapText="1"/>
    </xf>
    <xf numFmtId="4" fontId="56" fillId="6" borderId="1" xfId="7" applyNumberFormat="1" applyFont="1" applyFill="1" applyBorder="1" applyAlignment="1">
      <alignment horizontal="center" wrapText="1"/>
    </xf>
    <xf numFmtId="4" fontId="56" fillId="6" borderId="9" xfId="7" applyNumberFormat="1" applyFont="1" applyFill="1" applyBorder="1" applyAlignment="1">
      <alignment horizontal="center" wrapText="1"/>
    </xf>
    <xf numFmtId="4" fontId="56" fillId="6" borderId="3" xfId="7" applyNumberFormat="1" applyFont="1" applyFill="1" applyBorder="1" applyAlignment="1">
      <alignment horizontal="center" wrapText="1"/>
    </xf>
    <xf numFmtId="4" fontId="56" fillId="6" borderId="2" xfId="7" applyNumberFormat="1" applyFont="1" applyFill="1" applyBorder="1" applyAlignment="1">
      <alignment horizontal="center" wrapText="1"/>
    </xf>
    <xf numFmtId="0" fontId="56" fillId="20" borderId="4" xfId="9" applyFont="1" applyFill="1" applyBorder="1" applyAlignment="1">
      <alignment horizontal="center" vertical="center" wrapText="1"/>
    </xf>
    <xf numFmtId="4" fontId="56" fillId="20" borderId="1" xfId="9" applyNumberFormat="1" applyFont="1" applyFill="1" applyBorder="1" applyAlignment="1">
      <alignment horizontal="center" vertical="center" wrapText="1"/>
    </xf>
    <xf numFmtId="4" fontId="56" fillId="20" borderId="6" xfId="9" applyNumberFormat="1" applyFont="1" applyFill="1" applyBorder="1" applyAlignment="1">
      <alignment horizontal="center" vertical="center" wrapText="1"/>
    </xf>
    <xf numFmtId="0" fontId="56" fillId="20" borderId="6" xfId="9" applyFont="1" applyFill="1" applyBorder="1" applyAlignment="1">
      <alignment horizontal="center" vertical="center" wrapText="1"/>
    </xf>
    <xf numFmtId="3" fontId="56" fillId="20" borderId="6" xfId="9" applyNumberFormat="1" applyFont="1" applyFill="1" applyBorder="1" applyAlignment="1">
      <alignment horizontal="center" vertical="center" wrapText="1"/>
    </xf>
    <xf numFmtId="4" fontId="56" fillId="20" borderId="1" xfId="9" applyNumberFormat="1" applyFont="1" applyFill="1" applyBorder="1" applyAlignment="1">
      <alignment horizontal="center" vertical="center"/>
    </xf>
    <xf numFmtId="4" fontId="56" fillId="20" borderId="6" xfId="9" applyNumberFormat="1" applyFont="1" applyFill="1" applyBorder="1" applyAlignment="1">
      <alignment horizontal="center" vertical="center"/>
    </xf>
    <xf numFmtId="4" fontId="56" fillId="20" borderId="4" xfId="9" applyNumberFormat="1" applyFont="1" applyFill="1" applyBorder="1" applyAlignment="1">
      <alignment horizontal="center" vertical="center"/>
    </xf>
    <xf numFmtId="4" fontId="56" fillId="20" borderId="8" xfId="9" applyNumberFormat="1" applyFont="1" applyFill="1" applyBorder="1" applyAlignment="1">
      <alignment horizontal="center" vertical="center"/>
    </xf>
    <xf numFmtId="0" fontId="56" fillId="0" borderId="0" xfId="9" applyFont="1"/>
    <xf numFmtId="0" fontId="55" fillId="0" borderId="6" xfId="9" applyFont="1" applyFill="1" applyBorder="1" applyAlignment="1">
      <alignment horizontal="center" wrapText="1"/>
    </xf>
    <xf numFmtId="1" fontId="55" fillId="0" borderId="4" xfId="9" applyNumberFormat="1" applyFont="1" applyFill="1" applyBorder="1" applyAlignment="1">
      <alignment horizontal="center" wrapText="1"/>
    </xf>
    <xf numFmtId="4" fontId="55" fillId="0" borderId="1" xfId="9" applyNumberFormat="1" applyFont="1" applyFill="1" applyBorder="1" applyAlignment="1">
      <alignment horizontal="center" vertical="center"/>
    </xf>
    <xf numFmtId="3" fontId="56" fillId="0" borderId="1" xfId="9" applyNumberFormat="1" applyFont="1" applyFill="1" applyBorder="1" applyAlignment="1">
      <alignment horizontal="center" vertical="center" wrapText="1"/>
    </xf>
    <xf numFmtId="4" fontId="55" fillId="0" borderId="1" xfId="9" applyNumberFormat="1" applyFont="1" applyFill="1" applyBorder="1" applyAlignment="1">
      <alignment horizontal="center"/>
    </xf>
    <xf numFmtId="0" fontId="55" fillId="0" borderId="1" xfId="9" applyFont="1" applyFill="1" applyBorder="1" applyAlignment="1">
      <alignment horizontal="center"/>
    </xf>
    <xf numFmtId="4" fontId="55" fillId="0" borderId="6" xfId="9" applyNumberFormat="1" applyFont="1" applyFill="1" applyBorder="1" applyAlignment="1">
      <alignment horizontal="center"/>
    </xf>
    <xf numFmtId="4" fontId="55" fillId="0" borderId="4" xfId="9" applyNumberFormat="1" applyFont="1" applyFill="1" applyBorder="1" applyAlignment="1">
      <alignment horizontal="center"/>
    </xf>
    <xf numFmtId="4" fontId="55" fillId="0" borderId="8" xfId="9" applyNumberFormat="1" applyFont="1" applyFill="1" applyBorder="1" applyAlignment="1">
      <alignment horizontal="center"/>
    </xf>
    <xf numFmtId="1" fontId="56" fillId="6" borderId="4" xfId="9" applyNumberFormat="1" applyFont="1" applyFill="1" applyBorder="1" applyAlignment="1">
      <alignment horizontal="center" vertical="center"/>
    </xf>
    <xf numFmtId="1" fontId="56" fillId="6" borderId="1" xfId="9" applyNumberFormat="1" applyFont="1" applyFill="1" applyBorder="1" applyAlignment="1">
      <alignment horizontal="left"/>
    </xf>
    <xf numFmtId="4" fontId="56" fillId="6" borderId="1" xfId="9" applyNumberFormat="1" applyFont="1" applyFill="1" applyBorder="1" applyAlignment="1">
      <alignment horizontal="center" vertical="center" wrapText="1"/>
    </xf>
    <xf numFmtId="4" fontId="56" fillId="6" borderId="6" xfId="9" applyNumberFormat="1" applyFont="1" applyFill="1" applyBorder="1" applyAlignment="1">
      <alignment horizontal="center" vertical="center" wrapText="1"/>
    </xf>
    <xf numFmtId="4" fontId="56" fillId="6" borderId="9" xfId="9" applyNumberFormat="1" applyFont="1" applyFill="1" applyBorder="1" applyAlignment="1">
      <alignment horizontal="center" vertical="center" wrapText="1"/>
    </xf>
    <xf numFmtId="4" fontId="56" fillId="6" borderId="8" xfId="9" applyNumberFormat="1" applyFont="1" applyFill="1" applyBorder="1" applyAlignment="1">
      <alignment horizontal="center" vertical="center" wrapText="1"/>
    </xf>
    <xf numFmtId="0" fontId="85" fillId="0" borderId="0" xfId="9" applyFont="1"/>
    <xf numFmtId="1" fontId="84" fillId="0" borderId="0" xfId="7" applyNumberFormat="1" applyFont="1"/>
    <xf numFmtId="3" fontId="84" fillId="0" borderId="0" xfId="7" applyNumberFormat="1" applyFont="1"/>
    <xf numFmtId="0" fontId="84" fillId="0" borderId="0" xfId="7" applyFont="1" applyAlignment="1">
      <alignment horizontal="center" vertical="center"/>
    </xf>
    <xf numFmtId="4" fontId="84" fillId="0" borderId="0" xfId="7" applyNumberFormat="1" applyFont="1"/>
    <xf numFmtId="0" fontId="84" fillId="0" borderId="0" xfId="7" applyFont="1" applyAlignment="1">
      <alignment horizontal="center"/>
    </xf>
    <xf numFmtId="0" fontId="48" fillId="0" borderId="0" xfId="7" applyFont="1" applyAlignment="1">
      <alignment horizontal="center" wrapText="1"/>
    </xf>
    <xf numFmtId="0" fontId="22" fillId="0" borderId="1" xfId="12" applyFont="1" applyFill="1" applyBorder="1" applyAlignment="1">
      <alignment horizontal="center" vertical="center" wrapText="1"/>
    </xf>
    <xf numFmtId="0" fontId="51" fillId="4" borderId="1" xfId="7" applyNumberFormat="1" applyFont="1" applyFill="1" applyBorder="1" applyAlignment="1" applyProtection="1">
      <alignment horizontal="center" vertical="center"/>
    </xf>
    <xf numFmtId="0" fontId="50" fillId="4" borderId="1" xfId="7" applyNumberFormat="1" applyFont="1" applyFill="1" applyBorder="1" applyAlignment="1" applyProtection="1">
      <alignment horizontal="center" vertical="center"/>
    </xf>
    <xf numFmtId="49" fontId="50" fillId="4" borderId="1" xfId="7" applyNumberFormat="1" applyFont="1" applyFill="1" applyBorder="1" applyAlignment="1" applyProtection="1">
      <alignment horizontal="center"/>
    </xf>
    <xf numFmtId="0" fontId="48" fillId="0" borderId="0" xfId="7" applyFont="1"/>
    <xf numFmtId="49" fontId="13" fillId="16" borderId="1" xfId="7" applyNumberFormat="1" applyFont="1" applyFill="1" applyBorder="1" applyAlignment="1">
      <alignment horizontal="left" wrapText="1"/>
    </xf>
    <xf numFmtId="0" fontId="13" fillId="16" borderId="1" xfId="7" applyFont="1" applyFill="1" applyBorder="1" applyAlignment="1" applyProtection="1">
      <alignment horizontal="left" vertical="center" wrapText="1"/>
    </xf>
    <xf numFmtId="0" fontId="18" fillId="13" borderId="1" xfId="7" applyFont="1" applyFill="1" applyBorder="1" applyAlignment="1">
      <alignment wrapText="1"/>
    </xf>
    <xf numFmtId="4" fontId="27" fillId="6" borderId="56" xfId="12" applyNumberFormat="1" applyFont="1" applyFill="1" applyBorder="1" applyAlignment="1">
      <alignment horizontal="center" vertical="center" wrapText="1"/>
    </xf>
    <xf numFmtId="0" fontId="17" fillId="9" borderId="56" xfId="0" applyFont="1" applyFill="1" applyBorder="1" applyAlignment="1">
      <alignment horizontal="center" vertical="center" wrapText="1"/>
    </xf>
    <xf numFmtId="0" fontId="17" fillId="0" borderId="0" xfId="7" applyFont="1" applyAlignment="1">
      <alignment horizontal="center"/>
    </xf>
    <xf numFmtId="0" fontId="0" fillId="0" borderId="1" xfId="0" applyBorder="1"/>
    <xf numFmtId="0" fontId="13" fillId="0" borderId="1" xfId="0" applyFont="1" applyBorder="1"/>
    <xf numFmtId="0" fontId="13" fillId="0" borderId="1" xfId="0" applyFont="1" applyBorder="1" applyAlignment="1">
      <alignment horizontal="center"/>
    </xf>
    <xf numFmtId="14" fontId="13" fillId="0" borderId="1" xfId="0" applyNumberFormat="1" applyFont="1" applyBorder="1" applyAlignment="1">
      <alignment horizontal="center"/>
    </xf>
    <xf numFmtId="14" fontId="13" fillId="0" borderId="1" xfId="0" applyNumberFormat="1" applyFont="1" applyBorder="1" applyAlignment="1">
      <alignment horizontal="center" wrapText="1"/>
    </xf>
    <xf numFmtId="0" fontId="13" fillId="0" borderId="1" xfId="0" applyFont="1" applyBorder="1" applyAlignment="1">
      <alignment horizontal="center" wrapText="1"/>
    </xf>
    <xf numFmtId="2" fontId="13" fillId="0" borderId="1" xfId="0" applyNumberFormat="1" applyFont="1" applyBorder="1" applyAlignment="1">
      <alignment horizontal="center"/>
    </xf>
    <xf numFmtId="14" fontId="13" fillId="0" borderId="1" xfId="0" applyNumberFormat="1" applyFont="1" applyBorder="1" applyAlignment="1">
      <alignment horizontal="left"/>
    </xf>
    <xf numFmtId="14" fontId="13" fillId="0" borderId="1" xfId="0" applyNumberFormat="1" applyFont="1" applyBorder="1" applyAlignment="1">
      <alignment horizontal="left" wrapText="1"/>
    </xf>
    <xf numFmtId="0" fontId="13" fillId="0" borderId="1" xfId="0" applyFont="1" applyBorder="1" applyAlignment="1">
      <alignment horizontal="left" wrapText="1"/>
    </xf>
    <xf numFmtId="0" fontId="7" fillId="17" borderId="1" xfId="0" applyFont="1" applyFill="1" applyBorder="1" applyAlignment="1">
      <alignment horizontal="center" vertical="center" wrapText="1"/>
    </xf>
    <xf numFmtId="0" fontId="7" fillId="17" borderId="1" xfId="0" applyFont="1" applyFill="1" applyBorder="1" applyAlignment="1">
      <alignment horizontal="center" vertical="center"/>
    </xf>
    <xf numFmtId="49" fontId="109" fillId="13" borderId="1" xfId="7" applyNumberFormat="1" applyFont="1" applyFill="1" applyBorder="1" applyAlignment="1">
      <alignment horizontal="left" vertical="center" wrapText="1"/>
    </xf>
    <xf numFmtId="0" fontId="120" fillId="0" borderId="0" xfId="0" applyFont="1"/>
    <xf numFmtId="0" fontId="0" fillId="0" borderId="0" xfId="0" applyAlignment="1">
      <alignment horizontal="center" vertical="center"/>
    </xf>
    <xf numFmtId="14"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165" fontId="7" fillId="17" borderId="1"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0" fillId="0" borderId="1" xfId="0" applyBorder="1" applyAlignment="1">
      <alignment horizontal="center" vertical="center"/>
    </xf>
    <xf numFmtId="0" fontId="17" fillId="16" borderId="1" xfId="7" applyFont="1" applyFill="1" applyBorder="1" applyAlignment="1">
      <alignment wrapText="1"/>
    </xf>
    <xf numFmtId="49" fontId="13" fillId="16" borderId="1" xfId="0" applyNumberFormat="1" applyFont="1" applyFill="1" applyBorder="1" applyAlignment="1">
      <alignment horizontal="left" wrapText="1"/>
    </xf>
    <xf numFmtId="0" fontId="17" fillId="14" borderId="53" xfId="7" applyFont="1" applyFill="1" applyBorder="1" applyAlignment="1">
      <alignment wrapText="1"/>
    </xf>
    <xf numFmtId="0" fontId="17" fillId="13" borderId="3" xfId="7" applyFont="1" applyFill="1" applyBorder="1" applyAlignment="1">
      <alignment wrapText="1"/>
    </xf>
    <xf numFmtId="0" fontId="17" fillId="0" borderId="0" xfId="0" applyFont="1" applyFill="1" applyAlignment="1">
      <alignment horizontal="left"/>
    </xf>
    <xf numFmtId="0" fontId="17" fillId="0" borderId="0" xfId="0" applyFont="1" applyFill="1" applyAlignment="1">
      <alignment horizontal="center"/>
    </xf>
    <xf numFmtId="0" fontId="17" fillId="9" borderId="71" xfId="0" applyFont="1" applyFill="1" applyBorder="1" applyAlignment="1">
      <alignment horizontal="left" vertical="center"/>
    </xf>
    <xf numFmtId="3" fontId="13" fillId="24" borderId="22" xfId="0" applyNumberFormat="1" applyFont="1" applyFill="1" applyBorder="1" applyAlignment="1">
      <alignment horizontal="right" wrapText="1"/>
    </xf>
    <xf numFmtId="3" fontId="17" fillId="9" borderId="22" xfId="0" applyNumberFormat="1" applyFont="1" applyFill="1" applyBorder="1" applyAlignment="1">
      <alignment horizontal="right" wrapText="1"/>
    </xf>
    <xf numFmtId="172" fontId="13" fillId="24" borderId="22" xfId="34" applyNumberFormat="1" applyFont="1" applyFill="1" applyBorder="1" applyAlignment="1">
      <alignment horizontal="right" wrapText="1"/>
    </xf>
    <xf numFmtId="172" fontId="17" fillId="9" borderId="23" xfId="0" applyNumberFormat="1" applyFont="1" applyFill="1" applyBorder="1" applyAlignment="1">
      <alignment horizontal="right" wrapText="1"/>
    </xf>
    <xf numFmtId="0" fontId="17" fillId="5" borderId="43" xfId="7" applyFont="1" applyFill="1" applyBorder="1" applyAlignment="1">
      <alignment horizontal="center" vertical="center" wrapText="1"/>
    </xf>
    <xf numFmtId="165" fontId="17" fillId="3" borderId="1" xfId="0" applyNumberFormat="1" applyFont="1" applyFill="1" applyBorder="1" applyAlignment="1">
      <alignment horizontal="center"/>
    </xf>
    <xf numFmtId="43" fontId="122" fillId="0" borderId="0" xfId="0" applyNumberFormat="1" applyFont="1"/>
    <xf numFmtId="43" fontId="122" fillId="0" borderId="0" xfId="30" applyNumberFormat="1" applyFont="1"/>
    <xf numFmtId="0" fontId="17" fillId="5" borderId="5" xfId="7" applyFont="1" applyFill="1" applyBorder="1" applyAlignment="1">
      <alignment horizontal="center" vertical="center" wrapText="1"/>
    </xf>
    <xf numFmtId="165" fontId="111" fillId="3" borderId="0" xfId="7" applyNumberFormat="1" applyFont="1" applyFill="1" applyBorder="1" applyAlignment="1">
      <alignment horizontal="right"/>
    </xf>
    <xf numFmtId="0" fontId="17" fillId="12" borderId="5" xfId="7" applyFont="1" applyFill="1" applyBorder="1" applyAlignment="1">
      <alignment horizontal="center" vertical="center" wrapText="1"/>
    </xf>
    <xf numFmtId="0" fontId="13" fillId="11" borderId="10" xfId="7" applyFont="1" applyFill="1" applyBorder="1" applyAlignment="1">
      <alignment horizontal="center" vertical="center" wrapText="1"/>
    </xf>
    <xf numFmtId="4" fontId="17" fillId="11" borderId="10" xfId="7" applyNumberFormat="1" applyFont="1" applyFill="1" applyBorder="1" applyAlignment="1">
      <alignment horizontal="center"/>
    </xf>
    <xf numFmtId="4" fontId="17" fillId="11" borderId="10" xfId="7" applyNumberFormat="1" applyFont="1" applyFill="1" applyBorder="1" applyAlignment="1">
      <alignment horizontal="center" wrapText="1"/>
    </xf>
    <xf numFmtId="4" fontId="17" fillId="12" borderId="10" xfId="7" applyNumberFormat="1" applyFont="1" applyFill="1" applyBorder="1" applyAlignment="1">
      <alignment horizontal="center" wrapText="1"/>
    </xf>
    <xf numFmtId="4" fontId="13" fillId="11" borderId="10" xfId="7" applyNumberFormat="1" applyFont="1" applyFill="1" applyBorder="1" applyAlignment="1">
      <alignment horizontal="center" wrapText="1"/>
    </xf>
    <xf numFmtId="4" fontId="13" fillId="12" borderId="10" xfId="7" applyNumberFormat="1" applyFont="1" applyFill="1" applyBorder="1" applyAlignment="1">
      <alignment horizontal="center" wrapText="1"/>
    </xf>
    <xf numFmtId="4" fontId="13" fillId="11" borderId="49" xfId="7" applyNumberFormat="1" applyFont="1" applyFill="1" applyBorder="1" applyAlignment="1">
      <alignment horizontal="center" wrapText="1"/>
    </xf>
    <xf numFmtId="0" fontId="13" fillId="5" borderId="10" xfId="7" applyFont="1" applyFill="1" applyBorder="1" applyAlignment="1">
      <alignment horizontal="center" vertical="center" wrapText="1"/>
    </xf>
    <xf numFmtId="4" fontId="17" fillId="5" borderId="10" xfId="7" applyNumberFormat="1" applyFont="1" applyFill="1" applyBorder="1" applyAlignment="1">
      <alignment horizontal="center"/>
    </xf>
    <xf numFmtId="4" fontId="17" fillId="5" borderId="18" xfId="7" applyNumberFormat="1" applyFont="1" applyFill="1" applyBorder="1" applyAlignment="1">
      <alignment horizontal="center"/>
    </xf>
    <xf numFmtId="4" fontId="17" fillId="5" borderId="10" xfId="7" applyNumberFormat="1" applyFont="1" applyFill="1" applyBorder="1" applyAlignment="1">
      <alignment horizontal="center" wrapText="1"/>
    </xf>
    <xf numFmtId="4" fontId="13" fillId="5" borderId="10" xfId="7" applyNumberFormat="1" applyFont="1" applyFill="1" applyBorder="1" applyAlignment="1">
      <alignment horizontal="center" wrapText="1"/>
    </xf>
    <xf numFmtId="4" fontId="17" fillId="5" borderId="18" xfId="7" applyNumberFormat="1" applyFont="1" applyFill="1" applyBorder="1" applyAlignment="1">
      <alignment horizontal="center" wrapText="1"/>
    </xf>
    <xf numFmtId="4" fontId="17" fillId="5" borderId="49" xfId="7" applyNumberFormat="1" applyFont="1" applyFill="1" applyBorder="1" applyAlignment="1">
      <alignment horizontal="center" wrapText="1"/>
    </xf>
    <xf numFmtId="4" fontId="13" fillId="5" borderId="49" xfId="7" applyNumberFormat="1" applyFont="1" applyFill="1" applyBorder="1" applyAlignment="1">
      <alignment horizontal="center" wrapText="1"/>
    </xf>
    <xf numFmtId="4" fontId="13" fillId="5" borderId="24" xfId="7" applyNumberFormat="1" applyFont="1" applyFill="1" applyBorder="1" applyAlignment="1">
      <alignment horizontal="center" wrapText="1"/>
    </xf>
    <xf numFmtId="0" fontId="17" fillId="14" borderId="5" xfId="7" applyFont="1" applyFill="1" applyBorder="1" applyAlignment="1">
      <alignment horizontal="center" vertical="center" wrapText="1"/>
    </xf>
    <xf numFmtId="0" fontId="13" fillId="14" borderId="10" xfId="7" applyFont="1" applyFill="1" applyBorder="1" applyAlignment="1">
      <alignment horizontal="center" vertical="center" wrapText="1"/>
    </xf>
    <xf numFmtId="4" fontId="17" fillId="14" borderId="10" xfId="7" applyNumberFormat="1" applyFont="1" applyFill="1" applyBorder="1" applyAlignment="1">
      <alignment horizontal="center"/>
    </xf>
    <xf numFmtId="4" fontId="17" fillId="14" borderId="18" xfId="7" applyNumberFormat="1" applyFont="1" applyFill="1" applyBorder="1" applyAlignment="1">
      <alignment horizontal="center"/>
    </xf>
    <xf numFmtId="4" fontId="17" fillId="14" borderId="10" xfId="7" applyNumberFormat="1" applyFont="1" applyFill="1" applyBorder="1" applyAlignment="1">
      <alignment horizontal="center" wrapText="1"/>
    </xf>
    <xf numFmtId="4" fontId="13" fillId="14" borderId="10" xfId="7" applyNumberFormat="1" applyFont="1" applyFill="1" applyBorder="1" applyAlignment="1">
      <alignment horizontal="center" wrapText="1"/>
    </xf>
    <xf numFmtId="4" fontId="17" fillId="14" borderId="18" xfId="7" applyNumberFormat="1" applyFont="1" applyFill="1" applyBorder="1" applyAlignment="1">
      <alignment horizontal="center" wrapText="1"/>
    </xf>
    <xf numFmtId="4" fontId="13" fillId="14" borderId="5" xfId="7" applyNumberFormat="1" applyFont="1" applyFill="1" applyBorder="1" applyAlignment="1">
      <alignment horizontal="center" wrapText="1"/>
    </xf>
    <xf numFmtId="4" fontId="17" fillId="14" borderId="5" xfId="7" applyNumberFormat="1" applyFont="1" applyFill="1" applyBorder="1" applyAlignment="1">
      <alignment horizontal="center"/>
    </xf>
    <xf numFmtId="4" fontId="17" fillId="14" borderId="54" xfId="7" applyNumberFormat="1" applyFont="1" applyFill="1" applyBorder="1" applyAlignment="1">
      <alignment horizontal="center" wrapText="1"/>
    </xf>
    <xf numFmtId="0" fontId="17" fillId="5" borderId="38" xfId="7" applyFont="1" applyFill="1" applyBorder="1" applyAlignment="1">
      <alignment horizontal="center" vertical="center"/>
    </xf>
    <xf numFmtId="0" fontId="17" fillId="5" borderId="6" xfId="7" applyFont="1" applyFill="1" applyBorder="1" applyAlignment="1">
      <alignment horizontal="center" vertical="center"/>
    </xf>
    <xf numFmtId="0" fontId="17" fillId="5" borderId="6" xfId="7" applyFont="1" applyFill="1" applyBorder="1" applyAlignment="1">
      <alignment horizontal="center" vertical="center" wrapText="1"/>
    </xf>
    <xf numFmtId="0" fontId="17" fillId="5" borderId="38" xfId="7" applyFont="1" applyFill="1" applyBorder="1" applyAlignment="1">
      <alignment horizontal="center" vertical="center" wrapText="1"/>
    </xf>
    <xf numFmtId="171" fontId="17" fillId="13" borderId="21" xfId="7" applyNumberFormat="1" applyFont="1" applyFill="1" applyBorder="1" applyAlignment="1">
      <alignment horizontal="center" wrapText="1"/>
    </xf>
    <xf numFmtId="171" fontId="13" fillId="13" borderId="21" xfId="7" applyNumberFormat="1" applyFont="1" applyFill="1" applyBorder="1" applyAlignment="1">
      <alignment horizontal="center" wrapText="1"/>
    </xf>
    <xf numFmtId="171" fontId="17" fillId="5" borderId="21" xfId="7" applyNumberFormat="1" applyFont="1" applyFill="1" applyBorder="1" applyAlignment="1">
      <alignment horizontal="center" wrapText="1"/>
    </xf>
    <xf numFmtId="171" fontId="17" fillId="4" borderId="21" xfId="7" applyNumberFormat="1" applyFont="1" applyFill="1" applyBorder="1" applyAlignment="1">
      <alignment horizontal="center" wrapText="1"/>
    </xf>
    <xf numFmtId="171" fontId="17" fillId="5" borderId="51" xfId="7" applyNumberFormat="1" applyFont="1" applyFill="1" applyBorder="1" applyAlignment="1">
      <alignment horizontal="center" wrapText="1"/>
    </xf>
    <xf numFmtId="171" fontId="13" fillId="13" borderId="51" xfId="7" applyNumberFormat="1" applyFont="1" applyFill="1" applyBorder="1" applyAlignment="1">
      <alignment horizontal="center" wrapText="1"/>
    </xf>
    <xf numFmtId="171" fontId="17" fillId="5" borderId="8" xfId="7" applyNumberFormat="1" applyFont="1" applyFill="1" applyBorder="1" applyAlignment="1">
      <alignment horizontal="center"/>
    </xf>
    <xf numFmtId="171" fontId="17" fillId="13" borderId="8" xfId="7" applyNumberFormat="1" applyFont="1" applyFill="1" applyBorder="1" applyAlignment="1">
      <alignment horizontal="center"/>
    </xf>
    <xf numFmtId="171" fontId="13" fillId="13" borderId="3" xfId="7" applyNumberFormat="1" applyFont="1" applyFill="1" applyBorder="1" applyAlignment="1">
      <alignment horizontal="center" wrapText="1"/>
    </xf>
    <xf numFmtId="0" fontId="13" fillId="32" borderId="10" xfId="7" applyFont="1" applyFill="1" applyBorder="1" applyAlignment="1">
      <alignment horizontal="center" vertical="center"/>
    </xf>
    <xf numFmtId="171" fontId="17" fillId="32" borderId="10" xfId="7" applyNumberFormat="1" applyFont="1" applyFill="1" applyBorder="1" applyAlignment="1">
      <alignment horizontal="center"/>
    </xf>
    <xf numFmtId="171" fontId="17" fillId="32" borderId="10" xfId="7" applyNumberFormat="1" applyFont="1" applyFill="1" applyBorder="1" applyAlignment="1">
      <alignment horizontal="center" wrapText="1"/>
    </xf>
    <xf numFmtId="171" fontId="13" fillId="32" borderId="10" xfId="7" applyNumberFormat="1" applyFont="1" applyFill="1" applyBorder="1" applyAlignment="1">
      <alignment horizontal="center" wrapText="1"/>
    </xf>
    <xf numFmtId="171" fontId="17" fillId="32" borderId="18" xfId="7" applyNumberFormat="1" applyFont="1" applyFill="1" applyBorder="1" applyAlignment="1">
      <alignment horizontal="center" wrapText="1"/>
    </xf>
    <xf numFmtId="171" fontId="17" fillId="32" borderId="49" xfId="7" applyNumberFormat="1" applyFont="1" applyFill="1" applyBorder="1" applyAlignment="1">
      <alignment horizontal="center" wrapText="1"/>
    </xf>
    <xf numFmtId="171" fontId="13" fillId="32" borderId="49" xfId="7" applyNumberFormat="1" applyFont="1" applyFill="1" applyBorder="1" applyAlignment="1">
      <alignment horizontal="center" wrapText="1"/>
    </xf>
    <xf numFmtId="171" fontId="13" fillId="32" borderId="24" xfId="7" applyNumberFormat="1" applyFont="1" applyFill="1" applyBorder="1" applyAlignment="1">
      <alignment horizontal="center" wrapText="1"/>
    </xf>
    <xf numFmtId="171" fontId="17" fillId="12" borderId="8" xfId="7" applyNumberFormat="1" applyFont="1" applyFill="1" applyBorder="1" applyAlignment="1">
      <alignment horizontal="center"/>
    </xf>
    <xf numFmtId="171" fontId="17" fillId="12" borderId="8" xfId="7" applyNumberFormat="1" applyFont="1" applyFill="1" applyBorder="1" applyAlignment="1">
      <alignment horizontal="center" wrapText="1"/>
    </xf>
    <xf numFmtId="0" fontId="17" fillId="12" borderId="40" xfId="7" applyFont="1" applyFill="1" applyBorder="1" applyAlignment="1">
      <alignment horizontal="center" vertical="center" wrapText="1"/>
    </xf>
    <xf numFmtId="0" fontId="17" fillId="12" borderId="38" xfId="7" applyFont="1" applyFill="1" applyBorder="1" applyAlignment="1">
      <alignment horizontal="center" vertical="center" wrapText="1"/>
    </xf>
    <xf numFmtId="0" fontId="13" fillId="33" borderId="10" xfId="7" applyFont="1" applyFill="1" applyBorder="1" applyAlignment="1">
      <alignment horizontal="center" vertical="center"/>
    </xf>
    <xf numFmtId="171" fontId="17" fillId="33" borderId="10" xfId="7" applyNumberFormat="1" applyFont="1" applyFill="1" applyBorder="1" applyAlignment="1">
      <alignment horizontal="center"/>
    </xf>
    <xf numFmtId="171" fontId="17" fillId="33" borderId="10" xfId="7" applyNumberFormat="1" applyFont="1" applyFill="1" applyBorder="1" applyAlignment="1">
      <alignment horizontal="center" wrapText="1"/>
    </xf>
    <xf numFmtId="171" fontId="13" fillId="33" borderId="10" xfId="7" applyNumberFormat="1" applyFont="1" applyFill="1" applyBorder="1" applyAlignment="1">
      <alignment horizontal="center" wrapText="1"/>
    </xf>
    <xf numFmtId="171" fontId="13" fillId="33" borderId="49" xfId="7" applyNumberFormat="1" applyFont="1" applyFill="1" applyBorder="1" applyAlignment="1">
      <alignment horizontal="center" wrapText="1"/>
    </xf>
    <xf numFmtId="0" fontId="17" fillId="14" borderId="38" xfId="7" applyFont="1" applyFill="1" applyBorder="1" applyAlignment="1">
      <alignment horizontal="center" vertical="center" wrapText="1"/>
    </xf>
    <xf numFmtId="0" fontId="17" fillId="14" borderId="43" xfId="7" applyFont="1" applyFill="1" applyBorder="1" applyAlignment="1">
      <alignment horizontal="center" vertical="center" wrapText="1"/>
    </xf>
    <xf numFmtId="171" fontId="17" fillId="14" borderId="8" xfId="7" applyNumberFormat="1" applyFont="1" applyFill="1" applyBorder="1" applyAlignment="1">
      <alignment horizontal="center"/>
    </xf>
    <xf numFmtId="171" fontId="17" fillId="14" borderId="8" xfId="7" applyNumberFormat="1" applyFont="1" applyFill="1" applyBorder="1" applyAlignment="1">
      <alignment horizontal="center" wrapText="1"/>
    </xf>
    <xf numFmtId="171" fontId="17" fillId="14" borderId="53" xfId="7" applyNumberFormat="1" applyFont="1" applyFill="1" applyBorder="1" applyAlignment="1">
      <alignment horizontal="center" wrapText="1"/>
    </xf>
    <xf numFmtId="0" fontId="13" fillId="34" borderId="10" xfId="7" applyFont="1" applyFill="1" applyBorder="1" applyAlignment="1">
      <alignment horizontal="center" vertical="center"/>
    </xf>
    <xf numFmtId="171" fontId="17" fillId="34" borderId="18" xfId="7" applyNumberFormat="1" applyFont="1" applyFill="1" applyBorder="1" applyAlignment="1">
      <alignment horizontal="center"/>
    </xf>
    <xf numFmtId="171" fontId="17" fillId="34" borderId="10" xfId="7" applyNumberFormat="1" applyFont="1" applyFill="1" applyBorder="1" applyAlignment="1">
      <alignment horizontal="center"/>
    </xf>
    <xf numFmtId="171" fontId="17" fillId="34" borderId="10" xfId="7" applyNumberFormat="1" applyFont="1" applyFill="1" applyBorder="1" applyAlignment="1">
      <alignment horizontal="center" wrapText="1"/>
    </xf>
    <xf numFmtId="171" fontId="13" fillId="34" borderId="10" xfId="7" applyNumberFormat="1" applyFont="1" applyFill="1" applyBorder="1" applyAlignment="1">
      <alignment horizontal="center" wrapText="1"/>
    </xf>
    <xf numFmtId="171" fontId="17" fillId="34" borderId="18" xfId="7" applyNumberFormat="1" applyFont="1" applyFill="1" applyBorder="1" applyAlignment="1">
      <alignment horizontal="center" wrapText="1"/>
    </xf>
    <xf numFmtId="171" fontId="17" fillId="34" borderId="54" xfId="7" applyNumberFormat="1" applyFont="1" applyFill="1" applyBorder="1" applyAlignment="1">
      <alignment horizontal="center" wrapText="1"/>
    </xf>
    <xf numFmtId="0" fontId="63" fillId="0" borderId="0" xfId="0" applyFont="1" applyAlignment="1">
      <alignment horizontal="center" vertical="center"/>
    </xf>
    <xf numFmtId="0" fontId="0" fillId="0" borderId="0" xfId="0" applyFill="1"/>
    <xf numFmtId="0" fontId="48" fillId="0" borderId="1" xfId="7" applyFont="1" applyFill="1" applyBorder="1" applyAlignment="1">
      <alignment horizontal="center" vertical="center" wrapText="1"/>
    </xf>
    <xf numFmtId="49" fontId="13" fillId="14" borderId="73" xfId="7" applyNumberFormat="1" applyFont="1" applyFill="1" applyBorder="1" applyAlignment="1">
      <alignment horizontal="center" wrapText="1"/>
    </xf>
    <xf numFmtId="0" fontId="17" fillId="15" borderId="15" xfId="7" applyFont="1" applyFill="1" applyBorder="1" applyAlignment="1">
      <alignment horizontal="center" vertical="center" wrapText="1"/>
    </xf>
    <xf numFmtId="0" fontId="17" fillId="15" borderId="14" xfId="7" applyFont="1" applyFill="1" applyBorder="1" applyAlignment="1">
      <alignment horizontal="center" vertical="center" wrapText="1"/>
    </xf>
    <xf numFmtId="0" fontId="17" fillId="15" borderId="17" xfId="7" applyFont="1" applyFill="1" applyBorder="1" applyAlignment="1">
      <alignment horizontal="center" vertical="center" textRotation="90" wrapText="1"/>
    </xf>
    <xf numFmtId="0" fontId="17" fillId="15" borderId="34" xfId="7" applyFont="1" applyFill="1" applyBorder="1" applyAlignment="1">
      <alignment horizontal="center" vertical="top" wrapText="1"/>
    </xf>
    <xf numFmtId="0" fontId="17" fillId="15" borderId="48" xfId="7" applyFont="1" applyFill="1" applyBorder="1" applyAlignment="1">
      <alignment horizontal="center" vertical="top" wrapText="1"/>
    </xf>
    <xf numFmtId="0" fontId="17" fillId="15" borderId="15" xfId="7" applyFont="1" applyFill="1" applyBorder="1" applyAlignment="1">
      <alignment horizontal="center" vertical="top" wrapText="1"/>
    </xf>
    <xf numFmtId="0" fontId="17" fillId="15" borderId="14" xfId="7" applyFont="1" applyFill="1" applyBorder="1" applyAlignment="1">
      <alignment horizontal="center" vertical="top" wrapText="1"/>
    </xf>
    <xf numFmtId="0" fontId="17" fillId="15" borderId="17" xfId="7" applyFont="1" applyFill="1" applyBorder="1" applyAlignment="1">
      <alignment horizontal="center" vertical="top" wrapText="1"/>
    </xf>
    <xf numFmtId="0" fontId="13" fillId="15" borderId="18" xfId="7" applyFont="1" applyFill="1" applyBorder="1" applyAlignment="1">
      <alignment horizontal="center"/>
    </xf>
    <xf numFmtId="4" fontId="17" fillId="15" borderId="21" xfId="7" applyNumberFormat="1" applyFont="1" applyFill="1" applyBorder="1" applyAlignment="1">
      <alignment horizontal="center"/>
    </xf>
    <xf numFmtId="4" fontId="17" fillId="15" borderId="1" xfId="7" applyNumberFormat="1" applyFont="1" applyFill="1" applyBorder="1" applyAlignment="1">
      <alignment horizontal="center"/>
    </xf>
    <xf numFmtId="4" fontId="17" fillId="15" borderId="10" xfId="7" applyNumberFormat="1" applyFont="1" applyFill="1" applyBorder="1" applyAlignment="1">
      <alignment horizontal="center"/>
    </xf>
    <xf numFmtId="0" fontId="13" fillId="15" borderId="21" xfId="7" applyFont="1" applyFill="1" applyBorder="1" applyAlignment="1">
      <alignment horizontal="center" vertical="center"/>
    </xf>
    <xf numFmtId="0" fontId="13" fillId="15" borderId="1" xfId="7" applyFont="1" applyFill="1" applyBorder="1" applyAlignment="1">
      <alignment horizontal="center" vertical="center"/>
    </xf>
    <xf numFmtId="0" fontId="13" fillId="15" borderId="18" xfId="7" applyFont="1" applyFill="1" applyBorder="1" applyAlignment="1">
      <alignment horizontal="center" vertical="center"/>
    </xf>
    <xf numFmtId="4" fontId="17" fillId="15" borderId="18" xfId="7" applyNumberFormat="1" applyFont="1" applyFill="1" applyBorder="1" applyAlignment="1">
      <alignment horizontal="center"/>
    </xf>
    <xf numFmtId="4" fontId="17" fillId="15" borderId="21" xfId="7" applyNumberFormat="1" applyFont="1" applyFill="1" applyBorder="1" applyAlignment="1">
      <alignment horizontal="center" wrapText="1"/>
    </xf>
    <xf numFmtId="4" fontId="17" fillId="15" borderId="1" xfId="7" applyNumberFormat="1" applyFont="1" applyFill="1" applyBorder="1" applyAlignment="1">
      <alignment horizontal="center" wrapText="1"/>
    </xf>
    <xf numFmtId="4" fontId="17" fillId="15" borderId="18" xfId="7" applyNumberFormat="1" applyFont="1" applyFill="1" applyBorder="1" applyAlignment="1">
      <alignment horizontal="center" wrapText="1"/>
    </xf>
    <xf numFmtId="4" fontId="17" fillId="15" borderId="35" xfId="7" applyNumberFormat="1" applyFont="1" applyFill="1" applyBorder="1" applyAlignment="1">
      <alignment horizontal="center" wrapText="1"/>
    </xf>
    <xf numFmtId="4" fontId="17" fillId="15" borderId="2" xfId="7" applyNumberFormat="1" applyFont="1" applyFill="1" applyBorder="1" applyAlignment="1">
      <alignment horizontal="center" wrapText="1"/>
    </xf>
    <xf numFmtId="4" fontId="17" fillId="15" borderId="36" xfId="7" applyNumberFormat="1" applyFont="1" applyFill="1" applyBorder="1" applyAlignment="1">
      <alignment horizontal="center" wrapText="1"/>
    </xf>
    <xf numFmtId="0" fontId="13" fillId="13" borderId="16" xfId="7" applyFont="1" applyFill="1" applyBorder="1" applyAlignment="1">
      <alignment wrapText="1"/>
    </xf>
    <xf numFmtId="0" fontId="13" fillId="13" borderId="44" xfId="7" applyFont="1" applyFill="1" applyBorder="1" applyAlignment="1">
      <alignment horizontal="center" wrapText="1"/>
    </xf>
    <xf numFmtId="0" fontId="17" fillId="13" borderId="44" xfId="7" applyFont="1" applyFill="1" applyBorder="1" applyAlignment="1">
      <alignment horizontal="center" wrapText="1"/>
    </xf>
    <xf numFmtId="49" fontId="13" fillId="13" borderId="45" xfId="7" applyNumberFormat="1" applyFont="1" applyFill="1" applyBorder="1" applyAlignment="1">
      <alignment horizontal="center" wrapText="1"/>
    </xf>
    <xf numFmtId="4" fontId="17" fillId="13" borderId="29" xfId="7" applyNumberFormat="1" applyFont="1" applyFill="1" applyBorder="1" applyAlignment="1">
      <alignment horizontal="center" wrapText="1"/>
    </xf>
    <xf numFmtId="165" fontId="47" fillId="3" borderId="31" xfId="7" applyNumberFormat="1" applyFont="1" applyFill="1" applyBorder="1" applyAlignment="1">
      <alignment wrapText="1"/>
    </xf>
    <xf numFmtId="49" fontId="13" fillId="13" borderId="62" xfId="7" applyNumberFormat="1" applyFont="1" applyFill="1" applyBorder="1" applyAlignment="1">
      <alignment horizontal="center" wrapText="1"/>
    </xf>
    <xf numFmtId="49" fontId="13" fillId="12" borderId="9" xfId="7" applyNumberFormat="1" applyFont="1" applyFill="1" applyBorder="1" applyAlignment="1">
      <alignment horizontal="center"/>
    </xf>
    <xf numFmtId="0" fontId="13" fillId="12" borderId="18" xfId="7" applyFont="1" applyFill="1" applyBorder="1" applyAlignment="1">
      <alignment horizontal="center" wrapText="1"/>
    </xf>
    <xf numFmtId="171" fontId="13" fillId="33" borderId="46" xfId="7" applyNumberFormat="1" applyFont="1" applyFill="1" applyBorder="1" applyAlignment="1">
      <alignment horizontal="center" wrapText="1"/>
    </xf>
    <xf numFmtId="4" fontId="13" fillId="11" borderId="46" xfId="7" applyNumberFormat="1" applyFont="1" applyFill="1" applyBorder="1" applyAlignment="1">
      <alignment horizontal="center" wrapText="1"/>
    </xf>
    <xf numFmtId="0" fontId="17" fillId="12" borderId="53" xfId="7" applyFont="1" applyFill="1" applyBorder="1" applyAlignment="1">
      <alignment wrapText="1"/>
    </xf>
    <xf numFmtId="0" fontId="13" fillId="12" borderId="28" xfId="7" applyFont="1" applyFill="1" applyBorder="1" applyAlignment="1">
      <alignment horizontal="center" wrapText="1"/>
    </xf>
    <xf numFmtId="0" fontId="17" fillId="12" borderId="28" xfId="7" applyFont="1" applyFill="1" applyBorder="1" applyAlignment="1">
      <alignment horizontal="center" wrapText="1"/>
    </xf>
    <xf numFmtId="49" fontId="13" fillId="12" borderId="54" xfId="7" applyNumberFormat="1" applyFont="1" applyFill="1" applyBorder="1" applyAlignment="1">
      <alignment horizontal="center" wrapText="1"/>
    </xf>
    <xf numFmtId="2" fontId="17" fillId="12" borderId="59" xfId="7" applyNumberFormat="1" applyFont="1" applyFill="1" applyBorder="1" applyAlignment="1">
      <alignment horizontal="center" wrapText="1"/>
    </xf>
    <xf numFmtId="4" fontId="17" fillId="12" borderId="27" xfId="7" applyNumberFormat="1" applyFont="1" applyFill="1" applyBorder="1" applyAlignment="1">
      <alignment horizontal="center" wrapText="1"/>
    </xf>
    <xf numFmtId="4" fontId="17" fillId="12" borderId="53" xfId="7" applyNumberFormat="1" applyFont="1" applyFill="1" applyBorder="1" applyAlignment="1">
      <alignment horizontal="center" wrapText="1"/>
    </xf>
    <xf numFmtId="171" fontId="17" fillId="12" borderId="59" xfId="7" applyNumberFormat="1" applyFont="1" applyFill="1" applyBorder="1" applyAlignment="1">
      <alignment horizontal="center" wrapText="1"/>
    </xf>
    <xf numFmtId="171" fontId="17" fillId="33" borderId="54" xfId="7" applyNumberFormat="1" applyFont="1" applyFill="1" applyBorder="1" applyAlignment="1">
      <alignment horizontal="center" wrapText="1"/>
    </xf>
    <xf numFmtId="4" fontId="17" fillId="12" borderId="58" xfId="7" applyNumberFormat="1" applyFont="1" applyFill="1" applyBorder="1" applyAlignment="1">
      <alignment horizontal="center" wrapText="1"/>
    </xf>
    <xf numFmtId="4" fontId="17" fillId="12" borderId="28" xfId="7" applyNumberFormat="1" applyFont="1" applyFill="1" applyBorder="1" applyAlignment="1">
      <alignment horizontal="center" wrapText="1"/>
    </xf>
    <xf numFmtId="4" fontId="17" fillId="12" borderId="54" xfId="7" applyNumberFormat="1" applyFont="1" applyFill="1" applyBorder="1" applyAlignment="1">
      <alignment horizontal="center" wrapText="1"/>
    </xf>
    <xf numFmtId="0" fontId="13" fillId="4" borderId="1" xfId="7" applyFont="1" applyFill="1" applyBorder="1" applyAlignment="1">
      <alignment wrapText="1"/>
    </xf>
    <xf numFmtId="0" fontId="13" fillId="4" borderId="1" xfId="7" applyFont="1" applyFill="1" applyBorder="1" applyAlignment="1">
      <alignment horizontal="center" wrapText="1"/>
    </xf>
    <xf numFmtId="4" fontId="13" fillId="4" borderId="1" xfId="7" applyNumberFormat="1" applyFont="1" applyFill="1" applyBorder="1" applyAlignment="1">
      <alignment horizontal="left" wrapText="1"/>
    </xf>
    <xf numFmtId="0" fontId="109" fillId="4" borderId="1" xfId="7" applyFont="1" applyFill="1" applyBorder="1" applyAlignment="1">
      <alignment wrapText="1"/>
    </xf>
    <xf numFmtId="169" fontId="42" fillId="0" borderId="0" xfId="7" applyNumberFormat="1" applyFont="1" applyAlignment="1">
      <alignment vertical="center" wrapText="1"/>
    </xf>
    <xf numFmtId="0" fontId="99" fillId="0" borderId="0" xfId="7" applyFont="1" applyAlignment="1">
      <alignment horizontal="center" vertical="center" wrapText="1"/>
    </xf>
    <xf numFmtId="49" fontId="42" fillId="0" borderId="0" xfId="7" applyNumberFormat="1" applyFont="1" applyAlignment="1">
      <alignment horizontal="center" vertical="center" wrapText="1"/>
    </xf>
    <xf numFmtId="0" fontId="9" fillId="0" borderId="0" xfId="15"/>
    <xf numFmtId="49" fontId="18" fillId="0" borderId="6" xfId="15" applyNumberFormat="1" applyFont="1" applyBorder="1" applyAlignment="1">
      <alignment horizontal="center" vertical="center" wrapText="1"/>
    </xf>
    <xf numFmtId="169" fontId="18" fillId="0" borderId="6" xfId="15" applyNumberFormat="1" applyFont="1" applyBorder="1" applyAlignment="1">
      <alignment vertical="center" wrapText="1"/>
    </xf>
    <xf numFmtId="0" fontId="18" fillId="0" borderId="6" xfId="23" applyFont="1" applyBorder="1" applyAlignment="1">
      <alignment horizontal="center" vertical="center" wrapText="1"/>
    </xf>
    <xf numFmtId="49" fontId="7" fillId="0" borderId="6" xfId="15" applyNumberFormat="1" applyFont="1" applyBorder="1" applyAlignment="1">
      <alignment horizontal="center" vertical="center" wrapText="1"/>
    </xf>
    <xf numFmtId="49" fontId="7" fillId="0" borderId="4" xfId="15" applyNumberFormat="1" applyFont="1" applyBorder="1" applyAlignment="1">
      <alignment horizontal="center" vertical="center" wrapText="1"/>
    </xf>
    <xf numFmtId="49" fontId="18" fillId="0" borderId="4" xfId="15" applyNumberFormat="1" applyFont="1" applyBorder="1" applyAlignment="1">
      <alignment horizontal="center" vertical="center"/>
    </xf>
    <xf numFmtId="169" fontId="18" fillId="0" borderId="4" xfId="15" applyNumberFormat="1" applyFont="1" applyBorder="1" applyAlignment="1">
      <alignment horizontal="center" vertical="center"/>
    </xf>
    <xf numFmtId="1" fontId="7" fillId="0" borderId="1" xfId="15" applyNumberFormat="1" applyFont="1" applyBorder="1" applyAlignment="1">
      <alignment horizontal="center" vertical="center"/>
    </xf>
    <xf numFmtId="49" fontId="7" fillId="0" borderId="4" xfId="15" applyNumberFormat="1" applyFont="1" applyBorder="1" applyAlignment="1">
      <alignment horizontal="center" vertical="center"/>
    </xf>
    <xf numFmtId="0" fontId="35" fillId="0" borderId="0" xfId="15" applyFont="1"/>
    <xf numFmtId="49" fontId="18" fillId="0" borderId="32" xfId="15" applyNumberFormat="1" applyFont="1" applyBorder="1" applyAlignment="1">
      <alignment horizontal="center" vertical="center"/>
    </xf>
    <xf numFmtId="3" fontId="7" fillId="0" borderId="4" xfId="15" applyNumberFormat="1" applyFont="1" applyBorder="1" applyAlignment="1">
      <alignment horizontal="center" vertical="center"/>
    </xf>
    <xf numFmtId="169" fontId="7" fillId="0" borderId="4" xfId="15" applyNumberFormat="1" applyFont="1" applyBorder="1" applyAlignment="1">
      <alignment horizontal="right" vertical="center"/>
    </xf>
    <xf numFmtId="49" fontId="7" fillId="0" borderId="0" xfId="15" applyNumberFormat="1" applyFont="1" applyBorder="1" applyAlignment="1">
      <alignment horizontal="center" vertical="center"/>
    </xf>
    <xf numFmtId="1" fontId="7" fillId="0" borderId="0" xfId="15" applyNumberFormat="1" applyFont="1" applyBorder="1" applyAlignment="1">
      <alignment horizontal="center" vertical="center"/>
    </xf>
    <xf numFmtId="49" fontId="18" fillId="0" borderId="1" xfId="7" applyNumberFormat="1" applyFont="1" applyFill="1" applyBorder="1" applyAlignment="1"/>
    <xf numFmtId="4" fontId="7" fillId="0" borderId="1" xfId="38" applyNumberFormat="1" applyFont="1" applyFill="1" applyBorder="1" applyAlignment="1">
      <alignment horizontal="center" vertical="center"/>
    </xf>
    <xf numFmtId="4" fontId="7" fillId="0" borderId="9" xfId="38" applyNumberFormat="1" applyFont="1" applyFill="1" applyBorder="1" applyAlignment="1">
      <alignment horizontal="center" vertical="center"/>
    </xf>
    <xf numFmtId="0" fontId="123" fillId="0" borderId="0" xfId="38" applyFill="1"/>
    <xf numFmtId="49" fontId="18" fillId="0" borderId="0" xfId="7" applyNumberFormat="1" applyFont="1" applyAlignment="1"/>
    <xf numFmtId="169" fontId="18" fillId="0" borderId="0" xfId="7" applyNumberFormat="1" applyFont="1" applyAlignment="1"/>
    <xf numFmtId="0" fontId="112" fillId="0" borderId="0" xfId="38" applyFont="1" applyFill="1"/>
    <xf numFmtId="0" fontId="4" fillId="0" borderId="0" xfId="39" applyFill="1"/>
    <xf numFmtId="0" fontId="112" fillId="0" borderId="0" xfId="39" applyFont="1" applyFill="1"/>
    <xf numFmtId="0" fontId="55" fillId="0" borderId="38" xfId="7" applyFont="1" applyFill="1" applyBorder="1" applyAlignment="1">
      <alignment horizontal="center" wrapText="1"/>
    </xf>
    <xf numFmtId="0" fontId="55" fillId="0" borderId="6" xfId="7" applyFont="1" applyFill="1" applyBorder="1" applyAlignment="1">
      <alignment horizontal="center" wrapText="1"/>
    </xf>
    <xf numFmtId="3" fontId="55" fillId="0" borderId="38" xfId="7" applyNumberFormat="1" applyFont="1" applyFill="1" applyBorder="1" applyAlignment="1">
      <alignment horizontal="center" wrapText="1"/>
    </xf>
    <xf numFmtId="3" fontId="55" fillId="0" borderId="6" xfId="7" applyNumberFormat="1" applyFont="1" applyFill="1" applyBorder="1" applyAlignment="1">
      <alignment horizontal="center" wrapText="1"/>
    </xf>
    <xf numFmtId="3" fontId="55" fillId="0" borderId="4" xfId="7" applyNumberFormat="1" applyFont="1" applyFill="1" applyBorder="1" applyAlignment="1">
      <alignment horizontal="center" wrapText="1"/>
    </xf>
    <xf numFmtId="0" fontId="56" fillId="20" borderId="32" xfId="9" applyFont="1" applyFill="1" applyBorder="1" applyAlignment="1">
      <alignment horizontal="center" vertical="center" wrapText="1"/>
    </xf>
    <xf numFmtId="1" fontId="55" fillId="0" borderId="4" xfId="9" applyNumberFormat="1" applyFont="1" applyFill="1" applyBorder="1" applyAlignment="1">
      <alignment horizontal="center" vertical="center"/>
    </xf>
    <xf numFmtId="4" fontId="56" fillId="6" borderId="21" xfId="9" applyNumberFormat="1" applyFont="1" applyFill="1" applyBorder="1" applyAlignment="1">
      <alignment horizontal="center" vertical="center" wrapText="1"/>
    </xf>
    <xf numFmtId="0" fontId="43" fillId="0" borderId="0" xfId="0" applyFont="1"/>
    <xf numFmtId="0" fontId="86" fillId="0" borderId="0" xfId="0" applyFont="1" applyAlignment="1">
      <alignment horizontal="center"/>
    </xf>
    <xf numFmtId="0" fontId="48" fillId="0" borderId="0" xfId="0" applyFont="1"/>
    <xf numFmtId="0" fontId="8" fillId="0" borderId="1" xfId="0" applyFont="1" applyBorder="1"/>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48" fillId="0" borderId="1" xfId="0" applyFont="1" applyBorder="1" applyAlignment="1">
      <alignment horizontal="center" vertical="center"/>
    </xf>
    <xf numFmtId="0" fontId="89" fillId="0" borderId="6" xfId="0" applyFont="1" applyBorder="1" applyAlignment="1">
      <alignment horizontal="center" vertical="center"/>
    </xf>
    <xf numFmtId="2" fontId="8" fillId="0" borderId="1" xfId="0" applyNumberFormat="1" applyFont="1" applyBorder="1" applyAlignment="1">
      <alignment horizontal="center" vertical="center"/>
    </xf>
    <xf numFmtId="2" fontId="48" fillId="0" borderId="1" xfId="0" applyNumberFormat="1" applyFont="1" applyBorder="1" applyAlignment="1">
      <alignment horizontal="center" vertical="center"/>
    </xf>
    <xf numFmtId="0" fontId="89" fillId="0" borderId="41" xfId="0" applyFont="1" applyBorder="1" applyAlignment="1">
      <alignment horizontal="center" vertical="center"/>
    </xf>
    <xf numFmtId="0" fontId="89" fillId="0" borderId="1" xfId="0" applyFont="1" applyBorder="1" applyAlignment="1">
      <alignment horizontal="center" vertical="center"/>
    </xf>
    <xf numFmtId="0" fontId="48" fillId="0" borderId="1" xfId="0" applyFont="1" applyBorder="1"/>
    <xf numFmtId="0" fontId="88" fillId="0" borderId="6" xfId="0" applyFont="1" applyBorder="1" applyAlignment="1">
      <alignment horizontal="center" vertical="center"/>
    </xf>
    <xf numFmtId="0" fontId="8" fillId="0" borderId="0" xfId="0" applyFont="1" applyAlignment="1">
      <alignment horizontal="center" vertical="center"/>
    </xf>
    <xf numFmtId="2" fontId="8" fillId="0" borderId="0" xfId="0" applyNumberFormat="1" applyFont="1" applyAlignment="1">
      <alignment horizontal="center" vertical="center"/>
    </xf>
    <xf numFmtId="0" fontId="48" fillId="0" borderId="0" xfId="0" applyFont="1" applyAlignment="1">
      <alignment horizontal="center" vertical="center"/>
    </xf>
    <xf numFmtId="0" fontId="88" fillId="0" borderId="1" xfId="0" applyFont="1" applyBorder="1" applyAlignment="1">
      <alignment horizontal="center" vertical="center"/>
    </xf>
    <xf numFmtId="2" fontId="48" fillId="0" borderId="0" xfId="0" applyNumberFormat="1" applyFont="1" applyAlignment="1">
      <alignment horizontal="center" vertical="center"/>
    </xf>
    <xf numFmtId="0" fontId="88" fillId="0" borderId="0" xfId="0" applyFont="1" applyBorder="1" applyAlignment="1">
      <alignment vertical="center"/>
    </xf>
    <xf numFmtId="175" fontId="48" fillId="0" borderId="0" xfId="0" applyNumberFormat="1" applyFont="1"/>
    <xf numFmtId="175" fontId="48" fillId="0" borderId="0" xfId="0" applyNumberFormat="1" applyFont="1" applyAlignment="1">
      <alignment horizontal="center" vertical="center"/>
    </xf>
    <xf numFmtId="0" fontId="48" fillId="0" borderId="0" xfId="0" applyFont="1" applyBorder="1"/>
    <xf numFmtId="0" fontId="48" fillId="0" borderId="0" xfId="0" applyFont="1" applyBorder="1" applyAlignment="1">
      <alignment horizontal="center" vertical="center"/>
    </xf>
    <xf numFmtId="2" fontId="48" fillId="0" borderId="0" xfId="0" applyNumberFormat="1" applyFont="1"/>
    <xf numFmtId="0" fontId="48" fillId="0" borderId="0" xfId="0" applyFont="1" applyBorder="1" applyAlignment="1"/>
    <xf numFmtId="2" fontId="8" fillId="0" borderId="1" xfId="0" applyNumberFormat="1" applyFont="1" applyBorder="1" applyAlignment="1"/>
    <xf numFmtId="2" fontId="8" fillId="0" borderId="0" xfId="0" applyNumberFormat="1" applyFont="1" applyBorder="1" applyAlignment="1"/>
    <xf numFmtId="2" fontId="8" fillId="0" borderId="0" xfId="0" applyNumberFormat="1" applyFont="1" applyBorder="1" applyAlignment="1">
      <alignment horizontal="center"/>
    </xf>
    <xf numFmtId="165" fontId="8" fillId="0" borderId="0" xfId="0" applyNumberFormat="1" applyFont="1" applyBorder="1" applyAlignment="1"/>
    <xf numFmtId="2" fontId="48" fillId="0" borderId="1" xfId="0" applyNumberFormat="1" applyFont="1" applyBorder="1" applyAlignment="1"/>
    <xf numFmtId="2" fontId="48" fillId="0" borderId="0" xfId="0" applyNumberFormat="1" applyFont="1" applyBorder="1" applyAlignment="1"/>
    <xf numFmtId="0" fontId="17"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3" fontId="13" fillId="0" borderId="1"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0" fontId="113" fillId="0" borderId="0" xfId="0" applyFont="1" applyFill="1"/>
    <xf numFmtId="0" fontId="103" fillId="0" borderId="1" xfId="0" applyFont="1" applyFill="1" applyBorder="1" applyAlignment="1">
      <alignment horizontal="center" vertical="center"/>
    </xf>
    <xf numFmtId="0" fontId="103" fillId="0" borderId="1" xfId="0" applyFont="1" applyFill="1" applyBorder="1" applyAlignment="1">
      <alignment wrapText="1"/>
    </xf>
    <xf numFmtId="2" fontId="103" fillId="0" borderId="1" xfId="0" applyNumberFormat="1" applyFont="1" applyFill="1" applyBorder="1" applyAlignment="1">
      <alignment horizontal="center" vertical="center"/>
    </xf>
    <xf numFmtId="0" fontId="115" fillId="0" borderId="0" xfId="0" applyFont="1" applyFill="1"/>
    <xf numFmtId="0" fontId="113"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169" fontId="114" fillId="0" borderId="1" xfId="0" applyNumberFormat="1" applyFont="1" applyFill="1" applyBorder="1" applyAlignment="1">
      <alignment horizontal="center" vertical="center"/>
    </xf>
    <xf numFmtId="0" fontId="103" fillId="0" borderId="6" xfId="0" applyFont="1" applyFill="1" applyBorder="1" applyAlignment="1">
      <alignment horizontal="center" vertical="center"/>
    </xf>
    <xf numFmtId="0" fontId="103" fillId="0" borderId="6" xfId="0" applyFont="1" applyFill="1" applyBorder="1" applyAlignment="1">
      <alignment wrapText="1"/>
    </xf>
    <xf numFmtId="4" fontId="115" fillId="0" borderId="6" xfId="0" applyNumberFormat="1" applyFont="1" applyFill="1" applyBorder="1" applyAlignment="1">
      <alignment horizontal="center" vertical="center"/>
    </xf>
    <xf numFmtId="2" fontId="103" fillId="0" borderId="6" xfId="0" applyNumberFormat="1" applyFont="1" applyFill="1" applyBorder="1" applyAlignment="1">
      <alignment horizontal="center" vertical="center"/>
    </xf>
    <xf numFmtId="4" fontId="115" fillId="0" borderId="1" xfId="0" applyNumberFormat="1" applyFont="1" applyFill="1" applyBorder="1" applyAlignment="1">
      <alignment horizontal="center" vertical="center"/>
    </xf>
    <xf numFmtId="0" fontId="113" fillId="0" borderId="1" xfId="0" applyFont="1" applyFill="1" applyBorder="1" applyAlignment="1">
      <alignment wrapText="1"/>
    </xf>
    <xf numFmtId="0" fontId="103" fillId="0" borderId="1" xfId="0" applyFont="1" applyFill="1" applyBorder="1" applyAlignment="1">
      <alignment horizontal="left" vertical="center" wrapText="1"/>
    </xf>
    <xf numFmtId="169" fontId="103" fillId="0" borderId="1" xfId="0" applyNumberFormat="1" applyFont="1" applyFill="1" applyBorder="1" applyAlignment="1">
      <alignment horizontal="center" vertical="center"/>
    </xf>
    <xf numFmtId="0" fontId="103" fillId="0" borderId="1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13" fillId="0" borderId="67" xfId="0" applyFont="1" applyFill="1" applyBorder="1"/>
    <xf numFmtId="0" fontId="103" fillId="0" borderId="66" xfId="0" applyFont="1" applyFill="1" applyBorder="1"/>
    <xf numFmtId="165" fontId="103" fillId="0" borderId="66" xfId="0" applyNumberFormat="1" applyFont="1" applyFill="1" applyBorder="1" applyAlignment="1">
      <alignment horizontal="center" vertical="center"/>
    </xf>
    <xf numFmtId="2" fontId="103" fillId="0" borderId="66" xfId="0" applyNumberFormat="1" applyFont="1" applyFill="1" applyBorder="1" applyAlignment="1">
      <alignment horizontal="center" vertical="center"/>
    </xf>
    <xf numFmtId="0" fontId="113" fillId="0" borderId="79" xfId="0" applyFont="1" applyFill="1" applyBorder="1"/>
    <xf numFmtId="0" fontId="103" fillId="0" borderId="0" xfId="0" applyFont="1" applyFill="1" applyBorder="1"/>
    <xf numFmtId="165" fontId="103" fillId="0" borderId="0" xfId="0" applyNumberFormat="1" applyFont="1" applyFill="1" applyBorder="1" applyAlignment="1">
      <alignment horizontal="center" vertical="center"/>
    </xf>
    <xf numFmtId="2" fontId="103" fillId="0" borderId="0" xfId="0" applyNumberFormat="1" applyFont="1" applyFill="1" applyBorder="1" applyAlignment="1">
      <alignment horizontal="center" vertical="center"/>
    </xf>
    <xf numFmtId="0" fontId="103" fillId="0" borderId="44" xfId="0" applyFont="1" applyFill="1" applyBorder="1"/>
    <xf numFmtId="0" fontId="116" fillId="0" borderId="0" xfId="0" applyFont="1" applyFill="1"/>
    <xf numFmtId="0" fontId="103" fillId="0" borderId="1" xfId="0" applyFont="1" applyFill="1" applyBorder="1"/>
    <xf numFmtId="0" fontId="0" fillId="0" borderId="1" xfId="0" applyFill="1" applyBorder="1"/>
    <xf numFmtId="0" fontId="13" fillId="0" borderId="12" xfId="0" applyFont="1" applyFill="1" applyBorder="1" applyAlignment="1">
      <alignment horizontal="center" vertical="center" wrapText="1"/>
    </xf>
    <xf numFmtId="4" fontId="17" fillId="0" borderId="12" xfId="0" applyNumberFormat="1" applyFont="1" applyFill="1" applyBorder="1" applyAlignment="1">
      <alignment horizontal="center" vertical="center" wrapText="1"/>
    </xf>
    <xf numFmtId="0" fontId="13" fillId="0" borderId="1" xfId="0" applyFont="1" applyFill="1" applyBorder="1" applyAlignment="1">
      <alignment vertical="center" wrapText="1"/>
    </xf>
    <xf numFmtId="43" fontId="0" fillId="0" borderId="1" xfId="0" applyNumberFormat="1" applyFill="1" applyBorder="1"/>
    <xf numFmtId="4" fontId="29" fillId="0" borderId="1" xfId="0" applyNumberFormat="1" applyFont="1" applyFill="1" applyBorder="1" applyAlignment="1">
      <alignment vertical="center" wrapText="1"/>
    </xf>
    <xf numFmtId="0" fontId="0" fillId="0" borderId="12" xfId="0" applyFill="1" applyBorder="1"/>
    <xf numFmtId="176" fontId="0" fillId="0" borderId="1" xfId="0" applyNumberFormat="1" applyFill="1" applyBorder="1"/>
    <xf numFmtId="4" fontId="0" fillId="0" borderId="1" xfId="0" applyNumberFormat="1" applyFill="1" applyBorder="1"/>
    <xf numFmtId="0" fontId="103" fillId="0" borderId="41" xfId="0" applyFont="1" applyFill="1" applyBorder="1"/>
    <xf numFmtId="0" fontId="81" fillId="0" borderId="0" xfId="3" applyFont="1" applyFill="1" applyBorder="1" applyAlignment="1">
      <alignment horizontal="center" wrapText="1"/>
    </xf>
    <xf numFmtId="0" fontId="13" fillId="21" borderId="1" xfId="0" applyFont="1" applyFill="1" applyBorder="1" applyAlignment="1">
      <alignment horizontal="center" vertical="center" wrapText="1"/>
    </xf>
    <xf numFmtId="0" fontId="17" fillId="21" borderId="1" xfId="0" applyFont="1" applyFill="1" applyBorder="1" applyAlignment="1">
      <alignment horizontal="left" vertical="center" wrapText="1"/>
    </xf>
    <xf numFmtId="0" fontId="29" fillId="21" borderId="1" xfId="0" applyFont="1" applyFill="1" applyBorder="1" applyAlignment="1">
      <alignment horizontal="center" vertical="center"/>
    </xf>
    <xf numFmtId="1" fontId="113" fillId="0" borderId="1" xfId="0" applyNumberFormat="1" applyFont="1" applyFill="1" applyBorder="1" applyAlignment="1">
      <alignment horizontal="center" vertical="center"/>
    </xf>
    <xf numFmtId="169" fontId="113" fillId="0" borderId="1" xfId="0" applyNumberFormat="1" applyFont="1" applyFill="1" applyBorder="1" applyAlignment="1">
      <alignment horizontal="center" vertical="center"/>
    </xf>
    <xf numFmtId="2" fontId="113" fillId="0" borderId="1" xfId="0" applyNumberFormat="1" applyFont="1" applyFill="1" applyBorder="1" applyAlignment="1">
      <alignment horizontal="center"/>
    </xf>
    <xf numFmtId="0" fontId="113" fillId="0" borderId="1" xfId="0" applyFont="1" applyFill="1" applyBorder="1" applyAlignment="1">
      <alignment horizontal="center"/>
    </xf>
    <xf numFmtId="169" fontId="113" fillId="0" borderId="1" xfId="0" applyNumberFormat="1" applyFont="1" applyFill="1" applyBorder="1" applyAlignment="1">
      <alignment horizontal="center"/>
    </xf>
    <xf numFmtId="0" fontId="113" fillId="0" borderId="1" xfId="0" applyFont="1" applyFill="1" applyBorder="1" applyAlignment="1">
      <alignment horizontal="left" vertical="top" wrapText="1"/>
    </xf>
    <xf numFmtId="0" fontId="13" fillId="0" borderId="12" xfId="0" applyFont="1" applyFill="1" applyBorder="1" applyAlignment="1">
      <alignment horizontal="left" vertical="top" wrapText="1"/>
    </xf>
    <xf numFmtId="0" fontId="113" fillId="0" borderId="1" xfId="0" applyFont="1" applyFill="1" applyBorder="1"/>
    <xf numFmtId="165" fontId="103" fillId="0" borderId="1" xfId="0" applyNumberFormat="1" applyFont="1" applyFill="1" applyBorder="1" applyAlignment="1">
      <alignment horizontal="center" vertical="center"/>
    </xf>
    <xf numFmtId="0" fontId="113" fillId="0" borderId="41" xfId="0" applyFont="1" applyFill="1" applyBorder="1"/>
    <xf numFmtId="2" fontId="0" fillId="0" borderId="1" xfId="0" applyNumberFormat="1" applyFill="1" applyBorder="1"/>
    <xf numFmtId="2" fontId="0" fillId="0" borderId="0" xfId="0" applyNumberFormat="1" applyFill="1"/>
    <xf numFmtId="0" fontId="113" fillId="0" borderId="0" xfId="0" applyFont="1" applyFill="1" applyAlignment="1">
      <alignment horizontal="center" vertical="center"/>
    </xf>
    <xf numFmtId="0" fontId="13" fillId="0" borderId="1" xfId="0" applyFont="1" applyFill="1" applyBorder="1" applyAlignment="1">
      <alignment vertical="top" wrapText="1"/>
    </xf>
    <xf numFmtId="0" fontId="29" fillId="0" borderId="1" xfId="0" applyFont="1" applyFill="1" applyBorder="1" applyAlignment="1">
      <alignment vertical="center" wrapText="1"/>
    </xf>
    <xf numFmtId="4" fontId="29" fillId="0" borderId="1" xfId="0" applyNumberFormat="1" applyFont="1" applyFill="1" applyBorder="1" applyAlignment="1">
      <alignment horizontal="center" vertical="center" wrapText="1"/>
    </xf>
    <xf numFmtId="3" fontId="113" fillId="0" borderId="0" xfId="0" applyNumberFormat="1" applyFont="1" applyFill="1"/>
    <xf numFmtId="0" fontId="15" fillId="0" borderId="0" xfId="11" applyFont="1"/>
    <xf numFmtId="0" fontId="17" fillId="0" borderId="0" xfId="7" applyFont="1" applyFill="1" applyBorder="1" applyAlignment="1">
      <alignment horizontal="center"/>
    </xf>
    <xf numFmtId="0" fontId="13" fillId="0" borderId="0" xfId="7" applyFont="1" applyFill="1" applyBorder="1"/>
    <xf numFmtId="2" fontId="13" fillId="0" borderId="0" xfId="7" applyNumberFormat="1" applyFont="1" applyFill="1"/>
    <xf numFmtId="0" fontId="13" fillId="0" borderId="0" xfId="7" applyFont="1" applyFill="1" applyAlignment="1">
      <alignment horizontal="center" vertical="center"/>
    </xf>
    <xf numFmtId="0" fontId="13" fillId="0" borderId="0" xfId="7" applyFont="1" applyFill="1" applyAlignment="1">
      <alignment horizontal="center"/>
    </xf>
    <xf numFmtId="1" fontId="13" fillId="0" borderId="0" xfId="7" applyNumberFormat="1" applyFont="1" applyFill="1" applyAlignment="1">
      <alignment horizontal="center"/>
    </xf>
    <xf numFmtId="2" fontId="13" fillId="0" borderId="0" xfId="7" applyNumberFormat="1" applyFont="1" applyFill="1" applyBorder="1"/>
    <xf numFmtId="1" fontId="13" fillId="0" borderId="0" xfId="7" applyNumberFormat="1" applyFont="1" applyFill="1" applyBorder="1" applyAlignment="1">
      <alignment horizontal="center"/>
    </xf>
    <xf numFmtId="0" fontId="17" fillId="0" borderId="0" xfId="7" applyFont="1" applyFill="1" applyBorder="1"/>
    <xf numFmtId="4" fontId="13" fillId="0" borderId="0" xfId="7" applyNumberFormat="1" applyFont="1" applyFill="1"/>
    <xf numFmtId="0" fontId="13" fillId="0" borderId="0" xfId="7" applyFont="1" applyFill="1" applyBorder="1" applyAlignment="1">
      <alignment horizontal="center"/>
    </xf>
    <xf numFmtId="177" fontId="13" fillId="0" borderId="0" xfId="7" applyNumberFormat="1" applyFont="1" applyFill="1" applyBorder="1"/>
    <xf numFmtId="4" fontId="13" fillId="0" borderId="0" xfId="7" applyNumberFormat="1" applyFont="1" applyFill="1" applyBorder="1" applyAlignment="1">
      <alignment horizontal="center"/>
    </xf>
    <xf numFmtId="2" fontId="13" fillId="0" borderId="0" xfId="7" applyNumberFormat="1" applyFont="1" applyFill="1" applyBorder="1" applyAlignment="1">
      <alignment horizontal="center"/>
    </xf>
    <xf numFmtId="0" fontId="13" fillId="0" borderId="0" xfId="7" applyFont="1" applyFill="1" applyBorder="1" applyAlignment="1">
      <alignment horizontal="center" vertical="center"/>
    </xf>
    <xf numFmtId="2" fontId="17" fillId="0" borderId="0" xfId="7" applyNumberFormat="1" applyFont="1" applyFill="1" applyBorder="1"/>
    <xf numFmtId="177" fontId="17" fillId="0" borderId="0" xfId="7" applyNumberFormat="1" applyFont="1" applyFill="1" applyBorder="1"/>
    <xf numFmtId="4" fontId="13" fillId="0" borderId="0" xfId="7" applyNumberFormat="1" applyFont="1" applyFill="1" applyBorder="1"/>
    <xf numFmtId="0" fontId="13" fillId="0" borderId="0" xfId="7" applyFont="1" applyFill="1" applyBorder="1" applyAlignment="1">
      <alignment horizontal="left"/>
    </xf>
    <xf numFmtId="178" fontId="13" fillId="0" borderId="0" xfId="7" applyNumberFormat="1" applyFont="1" applyFill="1" applyBorder="1"/>
    <xf numFmtId="179" fontId="13" fillId="0" borderId="0" xfId="7" applyNumberFormat="1" applyFont="1" applyFill="1" applyBorder="1"/>
    <xf numFmtId="4" fontId="13" fillId="0" borderId="0" xfId="7" applyNumberFormat="1" applyFont="1" applyFill="1" applyBorder="1" applyAlignment="1">
      <alignment horizontal="right"/>
    </xf>
    <xf numFmtId="2" fontId="13" fillId="0" borderId="0" xfId="7" applyNumberFormat="1" applyFont="1" applyFill="1" applyBorder="1" applyAlignment="1">
      <alignment horizontal="right"/>
    </xf>
    <xf numFmtId="1" fontId="17" fillId="0" borderId="0" xfId="7" applyNumberFormat="1" applyFont="1" applyFill="1" applyBorder="1" applyAlignment="1">
      <alignment horizontal="center"/>
    </xf>
    <xf numFmtId="1" fontId="17" fillId="0" borderId="0" xfId="7" applyNumberFormat="1" applyFont="1" applyFill="1" applyAlignment="1">
      <alignment horizontal="center"/>
    </xf>
    <xf numFmtId="49" fontId="13" fillId="4" borderId="10" xfId="7" applyNumberFormat="1" applyFont="1" applyFill="1" applyBorder="1" applyAlignment="1">
      <alignment horizontal="center" wrapText="1"/>
    </xf>
    <xf numFmtId="4" fontId="13" fillId="0" borderId="0" xfId="8" applyNumberFormat="1" applyFont="1" applyFill="1" applyAlignment="1">
      <alignment horizontal="center" vertical="center"/>
    </xf>
    <xf numFmtId="4" fontId="109" fillId="0" borderId="0" xfId="8" applyNumberFormat="1" applyFont="1" applyFill="1" applyAlignment="1">
      <alignment horizontal="center" vertical="center"/>
    </xf>
    <xf numFmtId="4" fontId="29" fillId="0" borderId="0" xfId="8" applyNumberFormat="1" applyFont="1" applyFill="1" applyAlignment="1">
      <alignment horizontal="center" vertical="center"/>
    </xf>
    <xf numFmtId="0" fontId="7" fillId="9" borderId="0" xfId="40" applyFont="1" applyFill="1"/>
    <xf numFmtId="4" fontId="13" fillId="3" borderId="0" xfId="8" applyNumberFormat="1" applyFont="1" applyFill="1" applyAlignment="1">
      <alignment horizontal="center" vertical="center"/>
    </xf>
    <xf numFmtId="4" fontId="13" fillId="0" borderId="0" xfId="8" applyNumberFormat="1" applyFont="1" applyFill="1" applyAlignment="1">
      <alignment horizontal="center" vertical="center" wrapText="1"/>
    </xf>
    <xf numFmtId="14" fontId="17" fillId="3" borderId="0" xfId="8" applyNumberFormat="1" applyFont="1" applyFill="1" applyAlignment="1">
      <alignment horizontal="center" vertical="center"/>
    </xf>
    <xf numFmtId="14" fontId="17" fillId="0" borderId="0" xfId="8" applyNumberFormat="1" applyFont="1" applyFill="1" applyAlignment="1">
      <alignment horizontal="center" vertical="center"/>
    </xf>
    <xf numFmtId="14" fontId="101" fillId="3" borderId="0" xfId="8" applyNumberFormat="1" applyFont="1" applyFill="1" applyAlignment="1">
      <alignment horizontal="center" vertical="center"/>
    </xf>
    <xf numFmtId="0" fontId="133" fillId="0" borderId="0" xfId="8" applyNumberFormat="1" applyFont="1" applyFill="1" applyBorder="1" applyAlignment="1">
      <alignment horizontal="center" vertical="center"/>
    </xf>
    <xf numFmtId="4" fontId="133" fillId="0" borderId="0" xfId="8" applyNumberFormat="1" applyFont="1" applyFill="1" applyBorder="1" applyAlignment="1">
      <alignment horizontal="center" vertical="center"/>
    </xf>
    <xf numFmtId="49" fontId="48" fillId="3" borderId="0" xfId="8" applyNumberFormat="1" applyFont="1" applyFill="1" applyBorder="1" applyAlignment="1">
      <alignment horizontal="center" vertical="center" wrapText="1"/>
    </xf>
    <xf numFmtId="49" fontId="48" fillId="3" borderId="0" xfId="8" applyNumberFormat="1" applyFont="1" applyFill="1" applyBorder="1" applyAlignment="1">
      <alignment horizontal="center" vertical="center"/>
    </xf>
    <xf numFmtId="4" fontId="48" fillId="3" borderId="0" xfId="8" applyNumberFormat="1" applyFont="1" applyFill="1" applyBorder="1" applyAlignment="1">
      <alignment horizontal="center" vertical="center"/>
    </xf>
    <xf numFmtId="4" fontId="133" fillId="3" borderId="0" xfId="8" applyNumberFormat="1" applyFont="1" applyFill="1" applyBorder="1" applyAlignment="1">
      <alignment horizontal="center" vertical="center"/>
    </xf>
    <xf numFmtId="4" fontId="7" fillId="20" borderId="72" xfId="8" applyNumberFormat="1" applyFont="1" applyFill="1" applyBorder="1" applyAlignment="1">
      <alignment horizontal="center" vertical="center" wrapText="1"/>
    </xf>
    <xf numFmtId="4" fontId="7" fillId="20" borderId="21" xfId="8" applyNumberFormat="1" applyFont="1" applyFill="1" applyBorder="1" applyAlignment="1">
      <alignment horizontal="center" vertical="center" wrapText="1"/>
    </xf>
    <xf numFmtId="4" fontId="7" fillId="9" borderId="8" xfId="8" applyNumberFormat="1" applyFont="1" applyFill="1" applyBorder="1" applyAlignment="1">
      <alignment horizontal="center" vertical="center" wrapText="1"/>
    </xf>
    <xf numFmtId="4" fontId="66" fillId="9" borderId="9" xfId="8" applyNumberFormat="1" applyFont="1" applyFill="1" applyBorder="1" applyAlignment="1">
      <alignment horizontal="center" vertical="center" wrapText="1"/>
    </xf>
    <xf numFmtId="4" fontId="66" fillId="0" borderId="10" xfId="8" applyNumberFormat="1" applyFont="1" applyFill="1" applyBorder="1" applyAlignment="1">
      <alignment horizontal="center" vertical="center" wrapText="1"/>
    </xf>
    <xf numFmtId="180" fontId="7" fillId="3" borderId="1" xfId="8" applyNumberFormat="1" applyFont="1" applyFill="1" applyBorder="1" applyAlignment="1">
      <alignment horizontal="center" vertical="center" wrapText="1"/>
    </xf>
    <xf numFmtId="0" fontId="7" fillId="3" borderId="21" xfId="8" applyNumberFormat="1" applyFont="1" applyFill="1" applyBorder="1" applyAlignment="1">
      <alignment horizontal="center" vertical="center" wrapText="1"/>
    </xf>
    <xf numFmtId="4" fontId="7" fillId="3" borderId="1" xfId="8" applyNumberFormat="1" applyFont="1" applyFill="1" applyBorder="1" applyAlignment="1">
      <alignment horizontal="center" vertical="center"/>
    </xf>
    <xf numFmtId="4" fontId="7" fillId="3" borderId="9" xfId="8" applyNumberFormat="1" applyFont="1" applyFill="1" applyBorder="1" applyAlignment="1">
      <alignment horizontal="center" vertical="center"/>
    </xf>
    <xf numFmtId="4" fontId="104" fillId="3" borderId="10" xfId="8" applyNumberFormat="1" applyFont="1" applyFill="1" applyBorder="1" applyAlignment="1">
      <alignment horizontal="center" vertical="center" wrapText="1"/>
    </xf>
    <xf numFmtId="4" fontId="7" fillId="3" borderId="8" xfId="8" applyNumberFormat="1" applyFont="1" applyFill="1" applyBorder="1" applyAlignment="1">
      <alignment horizontal="center" vertical="center" wrapText="1"/>
    </xf>
    <xf numFmtId="4" fontId="7" fillId="3" borderId="21" xfId="8" applyNumberFormat="1" applyFont="1" applyFill="1" applyBorder="1" applyAlignment="1">
      <alignment horizontal="center" vertical="center" wrapText="1"/>
    </xf>
    <xf numFmtId="2" fontId="7" fillId="3" borderId="10" xfId="8" applyNumberFormat="1" applyFont="1" applyFill="1" applyBorder="1" applyAlignment="1">
      <alignment horizontal="center" vertical="center"/>
    </xf>
    <xf numFmtId="180" fontId="7" fillId="3" borderId="1" xfId="8" applyNumberFormat="1" applyFont="1" applyFill="1" applyBorder="1" applyAlignment="1">
      <alignment horizontal="center" vertical="center"/>
    </xf>
    <xf numFmtId="49" fontId="7" fillId="9" borderId="21" xfId="8" applyNumberFormat="1" applyFont="1" applyFill="1" applyBorder="1" applyAlignment="1">
      <alignment horizontal="center" vertical="center"/>
    </xf>
    <xf numFmtId="4" fontId="7" fillId="9" borderId="9" xfId="8" applyNumberFormat="1" applyFont="1" applyFill="1" applyBorder="1" applyAlignment="1">
      <alignment horizontal="center" vertical="center"/>
    </xf>
    <xf numFmtId="4" fontId="7" fillId="9" borderId="10" xfId="8" applyNumberFormat="1" applyFont="1" applyFill="1" applyBorder="1" applyAlignment="1">
      <alignment horizontal="center" vertical="center"/>
    </xf>
    <xf numFmtId="4" fontId="7" fillId="9" borderId="8" xfId="8" applyNumberFormat="1" applyFont="1" applyFill="1" applyBorder="1" applyAlignment="1">
      <alignment horizontal="center" vertical="center"/>
    </xf>
    <xf numFmtId="4" fontId="7" fillId="9" borderId="21" xfId="8" applyNumberFormat="1" applyFont="1" applyFill="1" applyBorder="1" applyAlignment="1">
      <alignment horizontal="center" vertical="center"/>
    </xf>
    <xf numFmtId="49" fontId="7" fillId="9" borderId="10" xfId="8" applyNumberFormat="1" applyFont="1" applyFill="1" applyBorder="1" applyAlignment="1">
      <alignment horizontal="center" vertical="center"/>
    </xf>
    <xf numFmtId="43" fontId="59" fillId="27" borderId="9" xfId="41" applyFont="1" applyFill="1" applyBorder="1" applyAlignment="1">
      <alignment horizontal="right" wrapText="1"/>
    </xf>
    <xf numFmtId="180" fontId="134" fillId="27" borderId="1" xfId="41" applyNumberFormat="1" applyFont="1" applyFill="1" applyBorder="1" applyAlignment="1">
      <alignment horizontal="right" wrapText="1"/>
    </xf>
    <xf numFmtId="43" fontId="134" fillId="27" borderId="21" xfId="41" applyFont="1" applyFill="1" applyBorder="1" applyAlignment="1">
      <alignment horizontal="right" wrapText="1"/>
    </xf>
    <xf numFmtId="43" fontId="59" fillId="27" borderId="1" xfId="41" applyFont="1" applyFill="1" applyBorder="1" applyAlignment="1">
      <alignment horizontal="right" wrapText="1"/>
    </xf>
    <xf numFmtId="43" fontId="59" fillId="27" borderId="10" xfId="41" applyFont="1" applyFill="1" applyBorder="1" applyAlignment="1">
      <alignment horizontal="right" wrapText="1"/>
    </xf>
    <xf numFmtId="4" fontId="59" fillId="27" borderId="8" xfId="8" applyNumberFormat="1" applyFont="1" applyFill="1" applyBorder="1" applyAlignment="1">
      <alignment horizontal="right" wrapText="1"/>
    </xf>
    <xf numFmtId="4" fontId="59" fillId="27" borderId="1" xfId="8" applyNumberFormat="1" applyFont="1" applyFill="1" applyBorder="1" applyAlignment="1">
      <alignment horizontal="right" wrapText="1"/>
    </xf>
    <xf numFmtId="4" fontId="59" fillId="27" borderId="1" xfId="8" applyNumberFormat="1" applyFont="1" applyFill="1" applyBorder="1" applyAlignment="1">
      <alignment wrapText="1"/>
    </xf>
    <xf numFmtId="43" fontId="59" fillId="21" borderId="4" xfId="41" applyFont="1" applyFill="1" applyBorder="1" applyAlignment="1">
      <alignment horizontal="right" wrapText="1"/>
    </xf>
    <xf numFmtId="43" fontId="59" fillId="0" borderId="38" xfId="41" applyFont="1" applyFill="1" applyBorder="1" applyAlignment="1">
      <alignment horizontal="right" wrapText="1"/>
    </xf>
    <xf numFmtId="4" fontId="59" fillId="21" borderId="7" xfId="8" applyNumberFormat="1" applyFont="1" applyFill="1" applyBorder="1" applyAlignment="1">
      <alignment horizontal="right"/>
    </xf>
    <xf numFmtId="0" fontId="13" fillId="0" borderId="8" xfId="8" applyNumberFormat="1" applyFont="1" applyFill="1" applyBorder="1" applyAlignment="1">
      <alignment horizontal="center"/>
    </xf>
    <xf numFmtId="43" fontId="59" fillId="21" borderId="9" xfId="41" applyFont="1" applyFill="1" applyBorder="1" applyAlignment="1">
      <alignment horizontal="right" wrapText="1"/>
    </xf>
    <xf numFmtId="4" fontId="135" fillId="0" borderId="1" xfId="8" applyNumberFormat="1" applyFont="1" applyFill="1" applyBorder="1" applyAlignment="1">
      <alignment horizontal="right"/>
    </xf>
    <xf numFmtId="4" fontId="135" fillId="0" borderId="9" xfId="8" applyNumberFormat="1" applyFont="1" applyFill="1" applyBorder="1" applyAlignment="1">
      <alignment horizontal="right"/>
    </xf>
    <xf numFmtId="4" fontId="105" fillId="0" borderId="10" xfId="8" applyNumberFormat="1" applyFont="1" applyFill="1" applyBorder="1" applyAlignment="1">
      <alignment horizontal="right"/>
    </xf>
    <xf numFmtId="4" fontId="135" fillId="0" borderId="10" xfId="8" applyNumberFormat="1" applyFont="1" applyFill="1" applyBorder="1" applyAlignment="1">
      <alignment horizontal="center"/>
    </xf>
    <xf numFmtId="4" fontId="135" fillId="0" borderId="1" xfId="8" applyNumberFormat="1" applyFont="1" applyFill="1" applyBorder="1" applyAlignment="1">
      <alignment horizontal="center"/>
    </xf>
    <xf numFmtId="180" fontId="59" fillId="3" borderId="1" xfId="41" applyNumberFormat="1" applyFont="1" applyFill="1" applyBorder="1" applyAlignment="1">
      <alignment horizontal="right" wrapText="1"/>
    </xf>
    <xf numFmtId="4" fontId="59" fillId="3" borderId="21" xfId="8" applyNumberFormat="1" applyFont="1" applyFill="1" applyBorder="1" applyAlignment="1">
      <alignment horizontal="center"/>
    </xf>
    <xf numFmtId="4" fontId="135" fillId="3" borderId="38" xfId="8" applyNumberFormat="1" applyFont="1" applyFill="1" applyBorder="1" applyAlignment="1">
      <alignment horizontal="center"/>
    </xf>
    <xf numFmtId="4" fontId="135" fillId="3" borderId="21" xfId="8" applyNumberFormat="1" applyFont="1" applyFill="1" applyBorder="1" applyAlignment="1">
      <alignment horizontal="center"/>
    </xf>
    <xf numFmtId="4" fontId="135" fillId="3" borderId="6" xfId="8" applyNumberFormat="1" applyFont="1" applyFill="1" applyBorder="1" applyAlignment="1">
      <alignment horizontal="center"/>
    </xf>
    <xf numFmtId="4" fontId="135" fillId="3" borderId="1" xfId="8" applyNumberFormat="1" applyFont="1" applyFill="1" applyBorder="1" applyAlignment="1">
      <alignment horizontal="center"/>
    </xf>
    <xf numFmtId="2" fontId="17" fillId="0" borderId="0" xfId="8" applyNumberFormat="1" applyFont="1" applyFill="1" applyBorder="1"/>
    <xf numFmtId="2" fontId="17" fillId="0" borderId="0" xfId="8" applyNumberFormat="1" applyFont="1" applyFill="1"/>
    <xf numFmtId="4" fontId="59" fillId="27" borderId="8" xfId="8" applyNumberFormat="1" applyFont="1" applyFill="1" applyBorder="1" applyAlignment="1">
      <alignment horizontal="right"/>
    </xf>
    <xf numFmtId="0" fontId="13" fillId="0" borderId="7" xfId="8" applyNumberFormat="1" applyFont="1" applyFill="1" applyBorder="1" applyAlignment="1">
      <alignment horizontal="center" wrapText="1"/>
    </xf>
    <xf numFmtId="43" fontId="59" fillId="21" borderId="25" xfId="41" applyFont="1" applyFill="1" applyBorder="1" applyAlignment="1">
      <alignment horizontal="right" wrapText="1"/>
    </xf>
    <xf numFmtId="4" fontId="59" fillId="0" borderId="8" xfId="8" applyNumberFormat="1" applyFont="1" applyFill="1" applyBorder="1" applyAlignment="1">
      <alignment horizontal="right"/>
    </xf>
    <xf numFmtId="4" fontId="135" fillId="0" borderId="9" xfId="8" applyNumberFormat="1" applyFont="1" applyFill="1" applyBorder="1" applyAlignment="1">
      <alignment horizontal="center"/>
    </xf>
    <xf numFmtId="0" fontId="29" fillId="0" borderId="0" xfId="8" applyNumberFormat="1" applyFont="1" applyFill="1" applyBorder="1" applyAlignment="1">
      <alignment horizontal="center"/>
    </xf>
    <xf numFmtId="4" fontId="27" fillId="0" borderId="0" xfId="8" applyNumberFormat="1" applyFont="1" applyFill="1" applyBorder="1"/>
    <xf numFmtId="2" fontId="29" fillId="0" borderId="0" xfId="8" applyNumberFormat="1" applyFont="1" applyFill="1" applyBorder="1"/>
    <xf numFmtId="0" fontId="29" fillId="0" borderId="0" xfId="8" applyNumberFormat="1" applyFont="1" applyFill="1" applyBorder="1" applyAlignment="1"/>
    <xf numFmtId="49" fontId="13" fillId="0" borderId="0" xfId="8" applyNumberFormat="1" applyFont="1" applyFill="1" applyBorder="1" applyAlignment="1">
      <alignment horizontal="left" wrapText="1"/>
    </xf>
    <xf numFmtId="4" fontId="13" fillId="0" borderId="0" xfId="8" applyNumberFormat="1" applyFont="1" applyFill="1" applyBorder="1" applyAlignment="1">
      <alignment horizontal="center" vertical="center"/>
    </xf>
    <xf numFmtId="4" fontId="109" fillId="0" borderId="0" xfId="8" applyNumberFormat="1" applyFont="1" applyFill="1" applyBorder="1" applyAlignment="1">
      <alignment horizontal="center" vertical="center"/>
    </xf>
    <xf numFmtId="4" fontId="29" fillId="0" borderId="0" xfId="8" applyNumberFormat="1" applyFont="1" applyFill="1" applyBorder="1" applyAlignment="1">
      <alignment horizontal="center" vertical="center"/>
    </xf>
    <xf numFmtId="0" fontId="2" fillId="0" borderId="0" xfId="42"/>
    <xf numFmtId="0" fontId="44" fillId="0" borderId="0" xfId="24" applyFont="1" applyFill="1" applyAlignment="1">
      <alignment horizontal="left" wrapText="1"/>
    </xf>
    <xf numFmtId="1" fontId="18" fillId="0" borderId="1" xfId="15" applyNumberFormat="1" applyFont="1" applyBorder="1" applyAlignment="1">
      <alignment horizontal="center" vertical="center"/>
    </xf>
    <xf numFmtId="1" fontId="18" fillId="0" borderId="1" xfId="15" applyNumberFormat="1" applyFont="1" applyFill="1" applyBorder="1" applyAlignment="1">
      <alignment horizontal="center" vertical="center"/>
    </xf>
    <xf numFmtId="1" fontId="7" fillId="0" borderId="1" xfId="15" applyNumberFormat="1" applyFont="1" applyFill="1" applyBorder="1" applyAlignment="1">
      <alignment horizontal="center" vertical="center"/>
    </xf>
    <xf numFmtId="1" fontId="7" fillId="0" borderId="1" xfId="15" applyNumberFormat="1" applyFont="1" applyFill="1" applyBorder="1" applyAlignment="1">
      <alignment horizontal="center" vertical="center" wrapText="1"/>
    </xf>
    <xf numFmtId="1" fontId="7" fillId="19" borderId="25" xfId="15" applyNumberFormat="1" applyFont="1" applyFill="1" applyBorder="1" applyAlignment="1">
      <alignment horizontal="center"/>
    </xf>
    <xf numFmtId="1" fontId="7" fillId="19" borderId="21" xfId="15" applyNumberFormat="1" applyFont="1" applyFill="1" applyBorder="1" applyAlignment="1">
      <alignment horizontal="center"/>
    </xf>
    <xf numFmtId="0" fontId="56" fillId="0" borderId="1" xfId="7" applyFont="1" applyFill="1" applyBorder="1" applyAlignment="1">
      <alignment horizontal="center" vertical="center" wrapText="1"/>
    </xf>
    <xf numFmtId="0" fontId="56" fillId="6" borderId="32" xfId="7" applyFont="1" applyFill="1" applyBorder="1" applyAlignment="1">
      <alignment horizontal="center" vertical="center" wrapText="1"/>
    </xf>
    <xf numFmtId="4" fontId="29" fillId="0" borderId="12" xfId="0" applyNumberFormat="1" applyFont="1" applyFill="1" applyBorder="1" applyAlignment="1">
      <alignment horizontal="center" vertical="center" wrapText="1"/>
    </xf>
    <xf numFmtId="4" fontId="29" fillId="0" borderId="6"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49" fontId="7" fillId="0" borderId="1" xfId="0" applyNumberFormat="1" applyFont="1" applyFill="1" applyBorder="1" applyAlignment="1">
      <alignment horizontal="center"/>
    </xf>
    <xf numFmtId="1" fontId="7" fillId="0" borderId="1" xfId="0" applyNumberFormat="1" applyFont="1" applyFill="1" applyBorder="1" applyAlignment="1">
      <alignment horizontal="left" wrapText="1"/>
    </xf>
    <xf numFmtId="49" fontId="18" fillId="0" borderId="1" xfId="0" applyNumberFormat="1" applyFont="1" applyFill="1" applyBorder="1" applyAlignment="1">
      <alignment horizontal="center"/>
    </xf>
    <xf numFmtId="4" fontId="18" fillId="0" borderId="1" xfId="0" applyNumberFormat="1" applyFont="1" applyFill="1" applyBorder="1" applyAlignment="1">
      <alignment horizontal="center" vertical="center" wrapText="1"/>
    </xf>
    <xf numFmtId="169" fontId="18" fillId="0" borderId="1" xfId="0" applyNumberFormat="1" applyFont="1" applyFill="1" applyBorder="1" applyAlignment="1">
      <alignment vertical="center" wrapText="1"/>
    </xf>
    <xf numFmtId="4" fontId="18" fillId="0" borderId="1" xfId="0" applyNumberFormat="1" applyFont="1" applyFill="1" applyBorder="1" applyAlignment="1">
      <alignment horizontal="center" vertical="center"/>
    </xf>
    <xf numFmtId="0" fontId="112" fillId="0" borderId="0" xfId="0" applyFont="1" applyFill="1"/>
    <xf numFmtId="0" fontId="112" fillId="0" borderId="32" xfId="0" applyFont="1" applyFill="1" applyBorder="1"/>
    <xf numFmtId="0" fontId="112" fillId="0" borderId="0" xfId="0" applyFont="1" applyFill="1" applyAlignment="1">
      <alignment horizontal="right"/>
    </xf>
    <xf numFmtId="1" fontId="7" fillId="0" borderId="0" xfId="15" applyNumberFormat="1" applyFont="1" applyFill="1" applyAlignment="1">
      <alignment horizontal="left"/>
    </xf>
    <xf numFmtId="0" fontId="30" fillId="0" borderId="0" xfId="0" applyFont="1" applyFill="1" applyAlignment="1"/>
    <xf numFmtId="49" fontId="7" fillId="0" borderId="4" xfId="15" applyNumberFormat="1" applyFont="1" applyFill="1" applyBorder="1" applyAlignment="1">
      <alignment horizontal="center" vertical="center"/>
    </xf>
    <xf numFmtId="49" fontId="7" fillId="0" borderId="9" xfId="15" applyNumberFormat="1" applyFont="1" applyFill="1" applyBorder="1" applyAlignment="1">
      <alignment horizontal="center" vertical="center"/>
    </xf>
    <xf numFmtId="1" fontId="7" fillId="19" borderId="9" xfId="15" applyNumberFormat="1" applyFont="1" applyFill="1" applyBorder="1" applyAlignment="1">
      <alignment horizontal="left"/>
    </xf>
    <xf numFmtId="165" fontId="51" fillId="4" borderId="1" xfId="7" applyNumberFormat="1" applyFont="1" applyFill="1" applyBorder="1" applyAlignment="1" applyProtection="1">
      <alignment vertical="top"/>
    </xf>
    <xf numFmtId="0" fontId="51" fillId="4" borderId="1" xfId="7" applyNumberFormat="1" applyFont="1" applyFill="1" applyBorder="1" applyAlignment="1" applyProtection="1">
      <alignment vertical="top"/>
    </xf>
    <xf numFmtId="0" fontId="51" fillId="4" borderId="1" xfId="7" applyNumberFormat="1" applyFont="1" applyFill="1" applyBorder="1" applyAlignment="1" applyProtection="1">
      <alignment vertical="top" wrapText="1"/>
    </xf>
    <xf numFmtId="165" fontId="49" fillId="0" borderId="1" xfId="7" applyNumberFormat="1" applyFont="1" applyFill="1" applyBorder="1" applyAlignment="1" applyProtection="1">
      <alignment vertical="top"/>
    </xf>
    <xf numFmtId="0" fontId="49" fillId="0" borderId="1" xfId="7" applyNumberFormat="1" applyFont="1" applyFill="1" applyBorder="1" applyAlignment="1" applyProtection="1">
      <alignment vertical="top"/>
    </xf>
    <xf numFmtId="165" fontId="51" fillId="0" borderId="1" xfId="7" applyNumberFormat="1" applyFont="1" applyFill="1" applyBorder="1" applyAlignment="1" applyProtection="1">
      <alignment vertical="top"/>
    </xf>
    <xf numFmtId="165" fontId="49" fillId="4" borderId="1" xfId="7" applyNumberFormat="1" applyFont="1" applyFill="1" applyBorder="1" applyAlignment="1" applyProtection="1">
      <alignment vertical="top"/>
    </xf>
    <xf numFmtId="0" fontId="50" fillId="4" borderId="1" xfId="7" applyNumberFormat="1" applyFont="1" applyFill="1" applyBorder="1" applyAlignment="1" applyProtection="1">
      <alignment vertical="top"/>
    </xf>
    <xf numFmtId="165" fontId="50" fillId="4" borderId="1" xfId="7" applyNumberFormat="1" applyFont="1" applyFill="1" applyBorder="1" applyAlignment="1" applyProtection="1">
      <alignment vertical="top"/>
    </xf>
    <xf numFmtId="165" fontId="52" fillId="4" borderId="1" xfId="7" applyNumberFormat="1" applyFont="1" applyFill="1" applyBorder="1" applyAlignment="1" applyProtection="1">
      <alignment vertical="top"/>
    </xf>
    <xf numFmtId="0" fontId="52" fillId="4" borderId="1" xfId="7" applyNumberFormat="1" applyFont="1" applyFill="1" applyBorder="1" applyAlignment="1" applyProtection="1">
      <alignment vertical="top"/>
    </xf>
    <xf numFmtId="0" fontId="125" fillId="4" borderId="1" xfId="7" applyNumberFormat="1" applyFont="1" applyFill="1" applyBorder="1" applyAlignment="1" applyProtection="1">
      <alignment vertical="top" wrapText="1"/>
    </xf>
    <xf numFmtId="165" fontId="50" fillId="0" borderId="1" xfId="7" applyNumberFormat="1" applyFont="1" applyFill="1" applyBorder="1" applyAlignment="1" applyProtection="1">
      <alignment vertical="top"/>
    </xf>
    <xf numFmtId="0" fontId="51" fillId="0" borderId="1" xfId="7" applyNumberFormat="1" applyFont="1" applyFill="1" applyBorder="1" applyAlignment="1" applyProtection="1">
      <alignment vertical="top"/>
    </xf>
    <xf numFmtId="0" fontId="53" fillId="0" borderId="1" xfId="7" applyNumberFormat="1" applyFont="1" applyFill="1" applyBorder="1" applyAlignment="1" applyProtection="1">
      <alignment vertical="top"/>
    </xf>
    <xf numFmtId="0" fontId="50" fillId="0" borderId="1" xfId="7" applyNumberFormat="1" applyFont="1" applyFill="1" applyBorder="1" applyAlignment="1" applyProtection="1">
      <alignment vertical="top"/>
    </xf>
    <xf numFmtId="0" fontId="52" fillId="0" borderId="1" xfId="7" applyNumberFormat="1" applyFont="1" applyFill="1" applyBorder="1" applyAlignment="1" applyProtection="1">
      <alignment vertical="top"/>
    </xf>
    <xf numFmtId="165" fontId="52" fillId="0" borderId="1" xfId="7" applyNumberFormat="1" applyFont="1" applyFill="1" applyBorder="1" applyAlignment="1" applyProtection="1">
      <alignment vertical="top"/>
    </xf>
    <xf numFmtId="165" fontId="10" fillId="0" borderId="0" xfId="7" applyNumberFormat="1"/>
    <xf numFmtId="1" fontId="55" fillId="0" borderId="38" xfId="9" applyNumberFormat="1" applyFont="1" applyFill="1" applyBorder="1" applyAlignment="1">
      <alignment horizontal="center" wrapText="1"/>
    </xf>
    <xf numFmtId="0" fontId="84" fillId="0" borderId="0" xfId="9" applyFont="1" applyFill="1"/>
    <xf numFmtId="4" fontId="84" fillId="0" borderId="0" xfId="9" applyNumberFormat="1" applyFont="1" applyFill="1"/>
    <xf numFmtId="3" fontId="56" fillId="6" borderId="1" xfId="9" applyNumberFormat="1" applyFont="1" applyFill="1" applyBorder="1" applyAlignment="1">
      <alignment horizontal="center" vertical="center" wrapText="1"/>
    </xf>
    <xf numFmtId="43" fontId="1" fillId="0" borderId="1" xfId="35" applyFont="1" applyFill="1" applyBorder="1"/>
    <xf numFmtId="169" fontId="114" fillId="0" borderId="41" xfId="0" applyNumberFormat="1" applyFont="1" applyFill="1" applyBorder="1" applyAlignment="1">
      <alignment horizontal="center" vertical="center"/>
    </xf>
    <xf numFmtId="0" fontId="113" fillId="0" borderId="70" xfId="0" applyFont="1" applyFill="1" applyBorder="1" applyAlignment="1">
      <alignment horizontal="center" vertical="center"/>
    </xf>
    <xf numFmtId="0" fontId="13" fillId="0" borderId="41" xfId="0" applyFont="1" applyFill="1" applyBorder="1" applyAlignment="1">
      <alignment horizontal="left" vertical="center" wrapText="1"/>
    </xf>
    <xf numFmtId="4" fontId="115" fillId="0" borderId="41" xfId="0" applyNumberFormat="1" applyFont="1" applyFill="1" applyBorder="1" applyAlignment="1">
      <alignment horizontal="center" vertical="center"/>
    </xf>
    <xf numFmtId="0" fontId="115" fillId="0" borderId="0" xfId="0" applyFont="1" applyAlignment="1">
      <alignment horizontal="center" vertical="center" wrapText="1"/>
    </xf>
    <xf numFmtId="0" fontId="113" fillId="0" borderId="0" xfId="0" applyFont="1"/>
    <xf numFmtId="0" fontId="113" fillId="0" borderId="12"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horizontal="left" vertical="center" wrapText="1"/>
    </xf>
    <xf numFmtId="181" fontId="113" fillId="0" borderId="21" xfId="0" applyNumberFormat="1" applyFont="1" applyBorder="1" applyAlignment="1">
      <alignment horizontal="center" vertical="center" wrapText="1"/>
    </xf>
    <xf numFmtId="43" fontId="113" fillId="0" borderId="1" xfId="0" applyNumberFormat="1" applyFont="1" applyBorder="1" applyAlignment="1">
      <alignment horizontal="center" vertical="center" wrapText="1"/>
    </xf>
    <xf numFmtId="3" fontId="113" fillId="0" borderId="21" xfId="0" applyNumberFormat="1" applyFont="1" applyBorder="1" applyAlignment="1">
      <alignment horizontal="center" vertical="center" wrapText="1"/>
    </xf>
    <xf numFmtId="3" fontId="113" fillId="0" borderId="1" xfId="0" applyNumberFormat="1" applyFont="1" applyBorder="1" applyAlignment="1">
      <alignment horizontal="center" vertical="center" wrapText="1"/>
    </xf>
    <xf numFmtId="4" fontId="113" fillId="0" borderId="1" xfId="0" applyNumberFormat="1" applyFont="1" applyBorder="1" applyAlignment="1">
      <alignment horizontal="center" vertical="center" wrapText="1"/>
    </xf>
    <xf numFmtId="181" fontId="113" fillId="0" borderId="51" xfId="0" applyNumberFormat="1" applyFont="1" applyBorder="1" applyAlignment="1">
      <alignment horizontal="center" vertical="center" wrapText="1"/>
    </xf>
    <xf numFmtId="43" fontId="113" fillId="0" borderId="12" xfId="0" applyNumberFormat="1" applyFont="1" applyBorder="1" applyAlignment="1">
      <alignment horizontal="center" vertical="center" wrapText="1"/>
    </xf>
    <xf numFmtId="3" fontId="113" fillId="0" borderId="51" xfId="0" applyNumberFormat="1" applyFont="1" applyBorder="1" applyAlignment="1">
      <alignment horizontal="center" vertical="center" wrapText="1"/>
    </xf>
    <xf numFmtId="3" fontId="113" fillId="0" borderId="12" xfId="0" applyNumberFormat="1" applyFont="1" applyBorder="1" applyAlignment="1">
      <alignment horizontal="center" vertical="center" wrapText="1"/>
    </xf>
    <xf numFmtId="0" fontId="113" fillId="0" borderId="1" xfId="0" applyFont="1" applyBorder="1" applyAlignment="1">
      <alignment wrapText="1"/>
    </xf>
    <xf numFmtId="0" fontId="113" fillId="0" borderId="1" xfId="0" applyFont="1" applyBorder="1" applyAlignment="1">
      <alignment horizontal="center" vertical="top" wrapText="1"/>
    </xf>
    <xf numFmtId="43" fontId="113" fillId="0" borderId="1" xfId="30" applyFont="1" applyBorder="1" applyAlignment="1">
      <alignment horizontal="center" vertical="top" wrapText="1"/>
    </xf>
    <xf numFmtId="181" fontId="113" fillId="0" borderId="1" xfId="0" applyNumberFormat="1" applyFont="1" applyBorder="1" applyAlignment="1">
      <alignment horizontal="center" vertical="center" wrapText="1"/>
    </xf>
    <xf numFmtId="0" fontId="113" fillId="0" borderId="1" xfId="0" applyFont="1" applyBorder="1" applyAlignment="1">
      <alignment vertical="top" wrapText="1"/>
    </xf>
    <xf numFmtId="0" fontId="113" fillId="16" borderId="6" xfId="0" applyFont="1" applyFill="1" applyBorder="1" applyAlignment="1">
      <alignment horizontal="center" vertical="center" wrapText="1"/>
    </xf>
    <xf numFmtId="0" fontId="113" fillId="16" borderId="6" xfId="0" applyFont="1" applyFill="1" applyBorder="1" applyAlignment="1">
      <alignment horizontal="center" vertical="center"/>
    </xf>
    <xf numFmtId="181" fontId="113" fillId="16" borderId="1" xfId="0" applyNumberFormat="1" applyFont="1" applyFill="1" applyBorder="1" applyAlignment="1">
      <alignment horizontal="center" vertical="center"/>
    </xf>
    <xf numFmtId="3" fontId="113" fillId="16" borderId="1" xfId="0" applyNumberFormat="1" applyFont="1" applyFill="1" applyBorder="1" applyAlignment="1">
      <alignment horizontal="center" vertical="center"/>
    </xf>
    <xf numFmtId="0" fontId="113" fillId="0" borderId="1" xfId="0" applyFont="1" applyBorder="1" applyAlignment="1">
      <alignment horizontal="center" wrapText="1"/>
    </xf>
    <xf numFmtId="43" fontId="113" fillId="0" borderId="1" xfId="30" applyFont="1" applyBorder="1" applyAlignment="1">
      <alignment horizontal="center" wrapText="1"/>
    </xf>
    <xf numFmtId="4" fontId="113" fillId="0" borderId="1" xfId="0" applyNumberFormat="1" applyFont="1" applyBorder="1" applyAlignment="1">
      <alignment horizontal="center" wrapText="1"/>
    </xf>
    <xf numFmtId="0" fontId="113" fillId="16" borderId="1" xfId="0" applyFont="1" applyFill="1" applyBorder="1" applyAlignment="1">
      <alignment vertical="top" wrapText="1"/>
    </xf>
    <xf numFmtId="0" fontId="136" fillId="16" borderId="1" xfId="0" applyFont="1" applyFill="1" applyBorder="1"/>
    <xf numFmtId="0" fontId="113" fillId="16" borderId="1" xfId="0" applyFont="1" applyFill="1" applyBorder="1" applyAlignment="1">
      <alignment horizontal="center" wrapText="1"/>
    </xf>
    <xf numFmtId="181" fontId="136" fillId="16" borderId="1" xfId="0" applyNumberFormat="1" applyFont="1" applyFill="1" applyBorder="1"/>
    <xf numFmtId="0" fontId="127" fillId="0" borderId="0" xfId="0" applyFont="1" applyFill="1" applyAlignment="1">
      <alignment horizontal="left"/>
    </xf>
    <xf numFmtId="0" fontId="15" fillId="0" borderId="0" xfId="0" applyFont="1" applyFill="1"/>
    <xf numFmtId="2" fontId="15" fillId="0" borderId="0" xfId="0" applyNumberFormat="1" applyFont="1" applyFill="1"/>
    <xf numFmtId="0" fontId="15" fillId="0" borderId="0" xfId="0" applyFont="1" applyFill="1" applyAlignment="1">
      <alignment horizontal="center" vertical="center"/>
    </xf>
    <xf numFmtId="0" fontId="15" fillId="0" borderId="0" xfId="0" applyFont="1" applyFill="1" applyAlignment="1">
      <alignment horizontal="center"/>
    </xf>
    <xf numFmtId="1" fontId="15" fillId="0" borderId="0" xfId="0" applyNumberFormat="1" applyFont="1" applyFill="1" applyAlignment="1">
      <alignment horizontal="center"/>
    </xf>
    <xf numFmtId="0" fontId="36" fillId="0" borderId="2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81" fillId="0" borderId="1" xfId="0" applyFont="1" applyFill="1" applyBorder="1" applyAlignment="1">
      <alignment horizontal="center" vertical="center" wrapText="1"/>
    </xf>
    <xf numFmtId="0" fontId="15" fillId="35" borderId="0" xfId="0" applyFont="1" applyFill="1"/>
    <xf numFmtId="0" fontId="15" fillId="0" borderId="1" xfId="0" applyFont="1" applyFill="1" applyBorder="1" applyAlignment="1">
      <alignment wrapText="1"/>
    </xf>
    <xf numFmtId="4" fontId="13" fillId="0" borderId="21" xfId="0" applyNumberFormat="1" applyFont="1" applyFill="1" applyBorder="1" applyAlignment="1">
      <alignment wrapText="1"/>
    </xf>
    <xf numFmtId="0" fontId="13" fillId="0" borderId="1" xfId="0" applyFont="1" applyFill="1" applyBorder="1" applyAlignment="1">
      <alignment wrapText="1"/>
    </xf>
    <xf numFmtId="4" fontId="13" fillId="0" borderId="1" xfId="0" applyNumberFormat="1" applyFont="1" applyFill="1" applyBorder="1" applyAlignment="1">
      <alignment wrapText="1"/>
    </xf>
    <xf numFmtId="4" fontId="13" fillId="0" borderId="1" xfId="0" applyNumberFormat="1" applyFont="1" applyFill="1" applyBorder="1"/>
    <xf numFmtId="0" fontId="36" fillId="35" borderId="9" xfId="0" applyFont="1" applyFill="1" applyBorder="1" applyAlignment="1">
      <alignment horizontal="center" vertical="center" wrapText="1"/>
    </xf>
    <xf numFmtId="0" fontId="13" fillId="0" borderId="21" xfId="0" applyFont="1" applyFill="1" applyBorder="1" applyAlignment="1">
      <alignment wrapText="1"/>
    </xf>
    <xf numFmtId="0" fontId="13" fillId="0" borderId="1" xfId="0" applyFont="1" applyFill="1" applyBorder="1"/>
    <xf numFmtId="0" fontId="17" fillId="0" borderId="0" xfId="0" applyFont="1" applyFill="1" applyBorder="1" applyAlignment="1">
      <alignment horizontal="center"/>
    </xf>
    <xf numFmtId="0" fontId="129" fillId="0" borderId="0" xfId="0" applyFont="1" applyFill="1"/>
    <xf numFmtId="2" fontId="129" fillId="0" borderId="0" xfId="0" applyNumberFormat="1" applyFont="1" applyFill="1"/>
    <xf numFmtId="0" fontId="129" fillId="0" borderId="0" xfId="0" applyFont="1" applyFill="1" applyAlignment="1">
      <alignment horizontal="center" vertical="center"/>
    </xf>
    <xf numFmtId="0" fontId="129" fillId="0" borderId="0" xfId="0" applyFont="1" applyFill="1" applyAlignment="1">
      <alignment horizontal="center"/>
    </xf>
    <xf numFmtId="1" fontId="129" fillId="0" borderId="0" xfId="0" applyNumberFormat="1" applyFont="1" applyFill="1" applyAlignment="1">
      <alignment horizontal="center"/>
    </xf>
    <xf numFmtId="0" fontId="17" fillId="0" borderId="52" xfId="0" applyFont="1" applyFill="1" applyBorder="1" applyAlignment="1">
      <alignment horizontal="center"/>
    </xf>
    <xf numFmtId="0" fontId="17" fillId="0" borderId="20" xfId="0" applyFont="1" applyFill="1" applyBorder="1" applyAlignment="1">
      <alignment horizontal="center"/>
    </xf>
    <xf numFmtId="0" fontId="13" fillId="0" borderId="0" xfId="0" applyFont="1" applyFill="1" applyBorder="1"/>
    <xf numFmtId="0" fontId="13" fillId="0" borderId="52" xfId="0" applyFont="1" applyFill="1" applyBorder="1"/>
    <xf numFmtId="0" fontId="13" fillId="0" borderId="0" xfId="0" applyFont="1" applyFill="1"/>
    <xf numFmtId="2" fontId="13" fillId="0" borderId="0" xfId="0" applyNumberFormat="1" applyFont="1" applyFill="1"/>
    <xf numFmtId="0" fontId="13" fillId="0" borderId="0" xfId="0" applyFont="1" applyFill="1" applyAlignment="1">
      <alignment horizontal="center" vertical="center"/>
    </xf>
    <xf numFmtId="0" fontId="13" fillId="0" borderId="0" xfId="0" applyFont="1" applyFill="1" applyAlignment="1">
      <alignment horizontal="center"/>
    </xf>
    <xf numFmtId="1" fontId="13" fillId="0" borderId="0" xfId="0" applyNumberFormat="1" applyFont="1" applyFill="1" applyAlignment="1">
      <alignment horizontal="center"/>
    </xf>
    <xf numFmtId="2" fontId="17" fillId="0" borderId="0" xfId="0" applyNumberFormat="1" applyFont="1" applyFill="1" applyBorder="1" applyAlignment="1">
      <alignment horizontal="center"/>
    </xf>
    <xf numFmtId="0" fontId="17" fillId="36" borderId="1" xfId="0" applyFont="1" applyFill="1" applyBorder="1" applyAlignment="1">
      <alignment horizontal="center"/>
    </xf>
    <xf numFmtId="0" fontId="17" fillId="0" borderId="0"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36" borderId="12" xfId="0" applyFont="1" applyFill="1" applyBorder="1" applyAlignment="1">
      <alignment horizontal="center"/>
    </xf>
    <xf numFmtId="1" fontId="13" fillId="0" borderId="0" xfId="0" applyNumberFormat="1" applyFont="1" applyFill="1" applyBorder="1" applyAlignment="1"/>
    <xf numFmtId="2" fontId="13" fillId="0" borderId="0" xfId="0" applyNumberFormat="1" applyFont="1" applyFill="1" applyBorder="1" applyAlignment="1"/>
    <xf numFmtId="4" fontId="13" fillId="16" borderId="71" xfId="0" applyNumberFormat="1" applyFont="1" applyFill="1" applyBorder="1" applyAlignment="1">
      <alignment horizontal="center" wrapText="1"/>
    </xf>
    <xf numFmtId="1" fontId="13" fillId="16" borderId="29" xfId="0" applyNumberFormat="1" applyFont="1" applyFill="1" applyBorder="1" applyAlignment="1">
      <alignment horizontal="center"/>
    </xf>
    <xf numFmtId="0" fontId="17" fillId="0" borderId="80" xfId="0" applyFont="1" applyFill="1" applyBorder="1" applyAlignment="1">
      <alignment horizontal="center"/>
    </xf>
    <xf numFmtId="0" fontId="17" fillId="0" borderId="31" xfId="0" applyFont="1" applyFill="1" applyBorder="1" applyAlignment="1"/>
    <xf numFmtId="0" fontId="17" fillId="0" borderId="31" xfId="0" applyFont="1" applyFill="1" applyBorder="1" applyAlignment="1">
      <alignment horizontal="center"/>
    </xf>
    <xf numFmtId="2" fontId="17" fillId="0" borderId="31" xfId="0" applyNumberFormat="1" applyFont="1" applyFill="1" applyBorder="1" applyAlignment="1">
      <alignment horizontal="center"/>
    </xf>
    <xf numFmtId="0" fontId="17" fillId="36" borderId="2" xfId="0" applyFont="1" applyFill="1" applyBorder="1" applyAlignment="1">
      <alignment horizontal="center"/>
    </xf>
    <xf numFmtId="0" fontId="13" fillId="0" borderId="31" xfId="0" applyFont="1" applyFill="1" applyBorder="1"/>
    <xf numFmtId="0" fontId="13" fillId="0" borderId="59" xfId="0" applyFont="1" applyFill="1" applyBorder="1"/>
    <xf numFmtId="0" fontId="17" fillId="0" borderId="31" xfId="0" applyFont="1" applyFill="1" applyBorder="1" applyAlignment="1">
      <alignment horizontal="center" vertical="center" wrapText="1"/>
    </xf>
    <xf numFmtId="0" fontId="17" fillId="0" borderId="59" xfId="0" applyFont="1" applyFill="1" applyBorder="1" applyAlignment="1">
      <alignment horizontal="center" vertical="center" wrapText="1"/>
    </xf>
    <xf numFmtId="0" fontId="17" fillId="0" borderId="59" xfId="0" applyFont="1" applyFill="1" applyBorder="1" applyAlignment="1">
      <alignment horizontal="center"/>
    </xf>
    <xf numFmtId="3" fontId="13" fillId="0" borderId="59" xfId="0" applyNumberFormat="1" applyFont="1" applyFill="1" applyBorder="1"/>
    <xf numFmtId="0" fontId="17" fillId="36" borderId="28" xfId="0" applyFont="1" applyFill="1" applyBorder="1" applyAlignment="1">
      <alignment horizontal="center"/>
    </xf>
    <xf numFmtId="1" fontId="13" fillId="16" borderId="27" xfId="0" applyNumberFormat="1" applyFont="1" applyFill="1" applyBorder="1" applyAlignment="1">
      <alignment horizontal="center"/>
    </xf>
    <xf numFmtId="1" fontId="13" fillId="16" borderId="71" xfId="0" applyNumberFormat="1" applyFont="1" applyFill="1" applyBorder="1" applyAlignment="1">
      <alignment horizontal="center"/>
    </xf>
    <xf numFmtId="0" fontId="13" fillId="0" borderId="20" xfId="0" applyFont="1" applyFill="1" applyBorder="1" applyAlignment="1">
      <alignment horizontal="center"/>
    </xf>
    <xf numFmtId="0" fontId="13" fillId="0" borderId="0" xfId="0" applyFont="1" applyFill="1" applyBorder="1" applyAlignment="1"/>
    <xf numFmtId="2" fontId="13" fillId="0" borderId="0" xfId="0" applyNumberFormat="1" applyFont="1" applyFill="1" applyBorder="1"/>
    <xf numFmtId="1" fontId="13" fillId="36" borderId="67" xfId="0" applyNumberFormat="1" applyFont="1" applyFill="1" applyBorder="1" applyAlignment="1">
      <alignment horizontal="center"/>
    </xf>
    <xf numFmtId="0" fontId="13" fillId="22" borderId="30" xfId="0" applyFont="1" applyFill="1" applyBorder="1"/>
    <xf numFmtId="1" fontId="13" fillId="36" borderId="66" xfId="0" applyNumberFormat="1" applyFont="1" applyFill="1" applyBorder="1" applyAlignment="1">
      <alignment horizontal="center"/>
    </xf>
    <xf numFmtId="1" fontId="13" fillId="36" borderId="69" xfId="0" applyNumberFormat="1" applyFont="1" applyFill="1" applyBorder="1" applyAlignment="1">
      <alignment horizontal="center"/>
    </xf>
    <xf numFmtId="1" fontId="13" fillId="36" borderId="71" xfId="0" applyNumberFormat="1" applyFont="1" applyFill="1" applyBorder="1" applyAlignment="1">
      <alignment horizontal="center"/>
    </xf>
    <xf numFmtId="1" fontId="13" fillId="0" borderId="0" xfId="0" applyNumberFormat="1" applyFont="1" applyFill="1" applyBorder="1" applyAlignment="1">
      <alignment horizontal="center"/>
    </xf>
    <xf numFmtId="1" fontId="13" fillId="36" borderId="27" xfId="0" applyNumberFormat="1" applyFont="1" applyFill="1" applyBorder="1" applyAlignment="1">
      <alignment horizontal="center"/>
    </xf>
    <xf numFmtId="1" fontId="13" fillId="0" borderId="31" xfId="0" applyNumberFormat="1" applyFont="1" applyFill="1" applyBorder="1" applyAlignment="1">
      <alignment horizontal="center"/>
    </xf>
    <xf numFmtId="1" fontId="13" fillId="0" borderId="59" xfId="0" applyNumberFormat="1" applyFont="1" applyFill="1" applyBorder="1" applyAlignment="1">
      <alignment horizontal="center"/>
    </xf>
    <xf numFmtId="1" fontId="13" fillId="0" borderId="20" xfId="0" applyNumberFormat="1" applyFont="1" applyFill="1" applyBorder="1" applyAlignment="1">
      <alignment horizontal="center"/>
    </xf>
    <xf numFmtId="1" fontId="13" fillId="0" borderId="52" xfId="0" applyNumberFormat="1" applyFont="1" applyFill="1" applyBorder="1" applyAlignment="1">
      <alignment horizontal="center"/>
    </xf>
    <xf numFmtId="1" fontId="13" fillId="36" borderId="53" xfId="0" applyNumberFormat="1" applyFont="1" applyFill="1" applyBorder="1" applyAlignment="1">
      <alignment horizontal="center"/>
    </xf>
    <xf numFmtId="1" fontId="13" fillId="36" borderId="28" xfId="0" applyNumberFormat="1" applyFont="1" applyFill="1" applyBorder="1" applyAlignment="1">
      <alignment horizontal="center"/>
    </xf>
    <xf numFmtId="1" fontId="13" fillId="36" borderId="54" xfId="0" applyNumberFormat="1" applyFont="1" applyFill="1" applyBorder="1" applyAlignment="1">
      <alignment horizontal="center"/>
    </xf>
    <xf numFmtId="1" fontId="13" fillId="0" borderId="80" xfId="0" applyNumberFormat="1" applyFont="1" applyFill="1" applyBorder="1" applyAlignment="1">
      <alignment horizontal="center"/>
    </xf>
    <xf numFmtId="1" fontId="13" fillId="0" borderId="31" xfId="0" applyNumberFormat="1" applyFont="1" applyFill="1" applyBorder="1"/>
    <xf numFmtId="0" fontId="22" fillId="37" borderId="74" xfId="0" applyFont="1" applyFill="1" applyBorder="1" applyAlignment="1">
      <alignment vertical="center"/>
    </xf>
    <xf numFmtId="2" fontId="22" fillId="37" borderId="76" xfId="0" applyNumberFormat="1" applyFont="1" applyFill="1" applyBorder="1" applyAlignment="1">
      <alignment vertical="center"/>
    </xf>
    <xf numFmtId="0" fontId="22" fillId="37" borderId="67" xfId="0" applyFont="1" applyFill="1" applyBorder="1" applyAlignment="1">
      <alignment vertical="center"/>
    </xf>
    <xf numFmtId="2" fontId="22" fillId="37" borderId="68" xfId="0" applyNumberFormat="1" applyFont="1" applyFill="1" applyBorder="1" applyAlignment="1">
      <alignment vertical="center"/>
    </xf>
    <xf numFmtId="2" fontId="13" fillId="37" borderId="30" xfId="0" applyNumberFormat="1" applyFont="1" applyFill="1" applyBorder="1" applyAlignment="1">
      <alignment vertical="center"/>
    </xf>
    <xf numFmtId="0" fontId="17" fillId="37" borderId="80" xfId="0" applyFont="1" applyFill="1" applyBorder="1" applyAlignment="1">
      <alignment vertical="center" wrapText="1" shrinkToFit="1"/>
    </xf>
    <xf numFmtId="2" fontId="17" fillId="37" borderId="59" xfId="0" applyNumberFormat="1" applyFont="1" applyFill="1" applyBorder="1" applyAlignment="1">
      <alignment vertical="center" wrapText="1" shrinkToFit="1"/>
    </xf>
    <xf numFmtId="0" fontId="17" fillId="37" borderId="53" xfId="0" applyFont="1" applyFill="1" applyBorder="1" applyAlignment="1">
      <alignment vertical="center" wrapText="1" shrinkToFit="1"/>
    </xf>
    <xf numFmtId="2" fontId="17" fillId="37" borderId="73" xfId="0" applyNumberFormat="1" applyFont="1" applyFill="1" applyBorder="1" applyAlignment="1">
      <alignment vertical="center" wrapText="1" shrinkToFit="1"/>
    </xf>
    <xf numFmtId="0" fontId="13" fillId="38" borderId="1" xfId="0" applyFont="1" applyFill="1" applyBorder="1"/>
    <xf numFmtId="0" fontId="13" fillId="0" borderId="80" xfId="0" applyFont="1" applyFill="1" applyBorder="1" applyAlignment="1">
      <alignment horizontal="center"/>
    </xf>
    <xf numFmtId="0" fontId="13" fillId="0" borderId="28" xfId="0" applyFont="1" applyFill="1" applyBorder="1" applyAlignment="1">
      <alignment horizontal="center"/>
    </xf>
    <xf numFmtId="0" fontId="13" fillId="38" borderId="2" xfId="0" applyFont="1" applyFill="1" applyBorder="1"/>
    <xf numFmtId="0" fontId="13" fillId="38" borderId="2" xfId="0" applyFont="1" applyFill="1" applyBorder="1" applyAlignment="1">
      <alignment horizontal="center"/>
    </xf>
    <xf numFmtId="0" fontId="13" fillId="38" borderId="3" xfId="0" applyFont="1" applyFill="1" applyBorder="1"/>
    <xf numFmtId="0" fontId="13" fillId="0" borderId="7" xfId="0" applyFont="1" applyFill="1" applyBorder="1" applyAlignment="1">
      <alignment horizontal="center"/>
    </xf>
    <xf numFmtId="0" fontId="13" fillId="0" borderId="6" xfId="0" applyFont="1" applyFill="1" applyBorder="1"/>
    <xf numFmtId="0" fontId="13" fillId="0" borderId="6" xfId="0" applyFont="1" applyFill="1" applyBorder="1" applyAlignment="1">
      <alignment horizontal="center"/>
    </xf>
    <xf numFmtId="2" fontId="13" fillId="36" borderId="6" xfId="0" applyNumberFormat="1" applyFont="1" applyFill="1" applyBorder="1"/>
    <xf numFmtId="0" fontId="13" fillId="38" borderId="6" xfId="0" applyFont="1" applyFill="1" applyBorder="1"/>
    <xf numFmtId="0" fontId="13" fillId="0" borderId="6" xfId="0" applyFont="1" applyFill="1" applyBorder="1" applyAlignment="1">
      <alignment vertical="center" wrapText="1" shrinkToFit="1"/>
    </xf>
    <xf numFmtId="0" fontId="13" fillId="0" borderId="5" xfId="0" applyFont="1" applyFill="1" applyBorder="1"/>
    <xf numFmtId="0" fontId="13" fillId="38" borderId="7" xfId="0" applyFont="1" applyFill="1" applyBorder="1"/>
    <xf numFmtId="169" fontId="13" fillId="0" borderId="7" xfId="0" applyNumberFormat="1" applyFont="1" applyFill="1" applyBorder="1" applyAlignment="1">
      <alignment horizontal="center" vertical="center"/>
    </xf>
    <xf numFmtId="2" fontId="13" fillId="0" borderId="5" xfId="0" applyNumberFormat="1" applyFont="1" applyFill="1" applyBorder="1" applyAlignment="1">
      <alignment horizontal="center"/>
    </xf>
    <xf numFmtId="169" fontId="13" fillId="0" borderId="38" xfId="0" applyNumberFormat="1" applyFont="1" applyFill="1" applyBorder="1" applyAlignment="1">
      <alignment horizontal="center"/>
    </xf>
    <xf numFmtId="2" fontId="13" fillId="0" borderId="4" xfId="0" applyNumberFormat="1" applyFont="1" applyFill="1" applyBorder="1" applyAlignment="1">
      <alignment horizontal="center"/>
    </xf>
    <xf numFmtId="165" fontId="13" fillId="0" borderId="7" xfId="0" applyNumberFormat="1" applyFont="1" applyFill="1" applyBorder="1" applyAlignment="1">
      <alignment horizontal="center"/>
    </xf>
    <xf numFmtId="4" fontId="13" fillId="0" borderId="4" xfId="0" applyNumberFormat="1" applyFont="1" applyFill="1" applyBorder="1" applyAlignment="1">
      <alignment horizontal="center"/>
    </xf>
    <xf numFmtId="0" fontId="13" fillId="36" borderId="26" xfId="0" applyFont="1" applyFill="1" applyBorder="1" applyAlignment="1">
      <alignment horizontal="center" vertical="center"/>
    </xf>
    <xf numFmtId="169" fontId="13" fillId="0" borderId="70" xfId="0" applyNumberFormat="1" applyFont="1" applyFill="1" applyBorder="1" applyAlignment="1">
      <alignment horizontal="center" vertical="center" wrapText="1" shrinkToFit="1"/>
    </xf>
    <xf numFmtId="169" fontId="13" fillId="0" borderId="46" xfId="0" applyNumberFormat="1" applyFont="1" applyFill="1" applyBorder="1" applyAlignment="1">
      <alignment horizontal="center" vertical="center" wrapText="1" shrinkToFit="1"/>
    </xf>
    <xf numFmtId="169" fontId="13" fillId="0" borderId="40" xfId="0" applyNumberFormat="1" applyFont="1" applyFill="1" applyBorder="1" applyAlignment="1">
      <alignment horizontal="center" vertical="center" wrapText="1" shrinkToFit="1"/>
    </xf>
    <xf numFmtId="0" fontId="13" fillId="0" borderId="8" xfId="0" applyFont="1" applyFill="1" applyBorder="1" applyAlignment="1">
      <alignment horizontal="center"/>
    </xf>
    <xf numFmtId="0" fontId="13" fillId="0" borderId="1" xfId="0" applyFont="1" applyFill="1" applyBorder="1" applyAlignment="1">
      <alignment horizontal="center"/>
    </xf>
    <xf numFmtId="0" fontId="13" fillId="0" borderId="10" xfId="0" applyFont="1" applyFill="1" applyBorder="1"/>
    <xf numFmtId="169" fontId="13" fillId="0" borderId="8" xfId="0" applyNumberFormat="1" applyFont="1" applyFill="1" applyBorder="1" applyAlignment="1">
      <alignment horizontal="center" vertical="center"/>
    </xf>
    <xf numFmtId="2" fontId="13" fillId="0" borderId="10" xfId="0" applyNumberFormat="1" applyFont="1" applyFill="1" applyBorder="1" applyAlignment="1">
      <alignment horizontal="center"/>
    </xf>
    <xf numFmtId="169" fontId="13" fillId="0" borderId="21" xfId="0" applyNumberFormat="1" applyFont="1" applyFill="1" applyBorder="1" applyAlignment="1">
      <alignment horizontal="center"/>
    </xf>
    <xf numFmtId="2" fontId="13" fillId="0" borderId="9" xfId="0" applyNumberFormat="1" applyFont="1" applyFill="1" applyBorder="1" applyAlignment="1">
      <alignment horizontal="center"/>
    </xf>
    <xf numFmtId="165" fontId="13" fillId="0" borderId="8" xfId="0" applyNumberFormat="1" applyFont="1" applyFill="1" applyBorder="1" applyAlignment="1">
      <alignment horizontal="center"/>
    </xf>
    <xf numFmtId="4" fontId="13" fillId="0" borderId="9" xfId="0" applyNumberFormat="1" applyFont="1" applyFill="1" applyBorder="1" applyAlignment="1">
      <alignment horizontal="center"/>
    </xf>
    <xf numFmtId="4" fontId="13" fillId="0" borderId="21" xfId="0" applyNumberFormat="1" applyFont="1" applyFill="1" applyBorder="1" applyAlignment="1">
      <alignment horizontal="center"/>
    </xf>
    <xf numFmtId="4" fontId="13" fillId="0" borderId="10" xfId="0" applyNumberFormat="1" applyFont="1" applyFill="1" applyBorder="1" applyAlignment="1">
      <alignment horizontal="center"/>
    </xf>
    <xf numFmtId="4" fontId="13" fillId="0" borderId="11" xfId="0" applyNumberFormat="1" applyFont="1" applyFill="1" applyBorder="1" applyAlignment="1">
      <alignment horizontal="center" vertical="center" wrapText="1" shrinkToFit="1"/>
    </xf>
    <xf numFmtId="4" fontId="13" fillId="0" borderId="49" xfId="0" applyNumberFormat="1" applyFont="1" applyFill="1" applyBorder="1" applyAlignment="1">
      <alignment horizontal="center" vertical="center" wrapText="1" shrinkToFit="1"/>
    </xf>
    <xf numFmtId="0" fontId="13" fillId="0" borderId="9" xfId="0" applyFont="1" applyFill="1" applyBorder="1"/>
    <xf numFmtId="0" fontId="13" fillId="0" borderId="9" xfId="0" applyFont="1" applyFill="1" applyBorder="1" applyAlignment="1">
      <alignment wrapText="1"/>
    </xf>
    <xf numFmtId="0" fontId="13" fillId="0" borderId="9" xfId="0" applyFont="1" applyFill="1" applyBorder="1" applyAlignment="1">
      <alignment horizontal="center" wrapText="1"/>
    </xf>
    <xf numFmtId="0" fontId="13" fillId="0" borderId="9" xfId="0" applyFont="1" applyFill="1" applyBorder="1" applyAlignment="1">
      <alignment horizontal="center"/>
    </xf>
    <xf numFmtId="3" fontId="13" fillId="36" borderId="26" xfId="0" applyNumberFormat="1" applyFont="1" applyFill="1" applyBorder="1" applyAlignment="1">
      <alignment horizontal="center" vertical="center"/>
    </xf>
    <xf numFmtId="0" fontId="17" fillId="36" borderId="26" xfId="0" applyFont="1" applyFill="1" applyBorder="1" applyAlignment="1">
      <alignment horizontal="center" vertical="center"/>
    </xf>
    <xf numFmtId="0" fontId="17" fillId="0" borderId="0" xfId="0" applyFont="1" applyFill="1" applyBorder="1"/>
    <xf numFmtId="0" fontId="17" fillId="0" borderId="0" xfId="0" applyFont="1" applyFill="1"/>
    <xf numFmtId="0" fontId="13" fillId="37" borderId="8" xfId="0" applyFont="1" applyFill="1" applyBorder="1" applyAlignment="1">
      <alignment horizontal="center"/>
    </xf>
    <xf numFmtId="0" fontId="13" fillId="37" borderId="9" xfId="0" applyFont="1" applyFill="1" applyBorder="1"/>
    <xf numFmtId="0" fontId="13" fillId="37" borderId="9" xfId="0" applyFont="1" applyFill="1" applyBorder="1" applyAlignment="1">
      <alignment horizontal="center"/>
    </xf>
    <xf numFmtId="1" fontId="13" fillId="36" borderId="26" xfId="0" applyNumberFormat="1" applyFont="1" applyFill="1" applyBorder="1" applyAlignment="1">
      <alignment horizontal="center" vertical="center"/>
    </xf>
    <xf numFmtId="4" fontId="13" fillId="0" borderId="0" xfId="0" applyNumberFormat="1" applyFont="1" applyFill="1"/>
    <xf numFmtId="0" fontId="13" fillId="0" borderId="9" xfId="0" applyFont="1" applyFill="1" applyBorder="1" applyAlignment="1">
      <alignment horizontal="left" vertical="center" wrapText="1"/>
    </xf>
    <xf numFmtId="3" fontId="13" fillId="36" borderId="56" xfId="0" applyNumberFormat="1" applyFont="1" applyFill="1" applyBorder="1" applyAlignment="1">
      <alignment horizontal="center" vertical="center"/>
    </xf>
    <xf numFmtId="4" fontId="13" fillId="0" borderId="8" xfId="0" applyNumberFormat="1" applyFont="1" applyFill="1" applyBorder="1" applyAlignment="1">
      <alignment horizontal="center" vertical="center" wrapText="1" shrinkToFit="1"/>
    </xf>
    <xf numFmtId="4" fontId="13" fillId="0" borderId="10" xfId="0" applyNumberFormat="1" applyFont="1" applyFill="1" applyBorder="1" applyAlignment="1">
      <alignment horizontal="center" vertical="center" wrapText="1" shrinkToFit="1"/>
    </xf>
    <xf numFmtId="0" fontId="13" fillId="0" borderId="40" xfId="0" applyFont="1" applyFill="1" applyBorder="1" applyAlignment="1">
      <alignment horizontal="center"/>
    </xf>
    <xf numFmtId="0" fontId="13" fillId="0" borderId="41" xfId="0" applyFont="1" applyFill="1" applyBorder="1" applyAlignment="1">
      <alignment wrapText="1"/>
    </xf>
    <xf numFmtId="0" fontId="13" fillId="0" borderId="41" xfId="0" applyFont="1" applyFill="1" applyBorder="1" applyAlignment="1">
      <alignment horizontal="center"/>
    </xf>
    <xf numFmtId="2" fontId="13" fillId="0" borderId="10" xfId="0" applyNumberFormat="1" applyFont="1" applyFill="1" applyBorder="1" applyAlignment="1">
      <alignment horizontal="center" vertical="center"/>
    </xf>
    <xf numFmtId="169" fontId="13" fillId="0" borderId="21" xfId="0" applyNumberFormat="1" applyFont="1" applyFill="1" applyBorder="1" applyAlignment="1">
      <alignment horizontal="center" vertical="center"/>
    </xf>
    <xf numFmtId="2" fontId="13" fillId="0" borderId="9" xfId="0" applyNumberFormat="1" applyFont="1" applyFill="1" applyBorder="1" applyAlignment="1">
      <alignment horizontal="center" vertical="center"/>
    </xf>
    <xf numFmtId="165" fontId="13" fillId="0" borderId="8" xfId="0" applyNumberFormat="1" applyFont="1" applyFill="1" applyBorder="1" applyAlignment="1">
      <alignment horizontal="center" vertical="center"/>
    </xf>
    <xf numFmtId="4" fontId="13" fillId="0" borderId="9" xfId="0" applyNumberFormat="1" applyFont="1" applyFill="1" applyBorder="1" applyAlignment="1">
      <alignment horizontal="center" vertical="center"/>
    </xf>
    <xf numFmtId="4" fontId="13" fillId="0" borderId="21" xfId="0" applyNumberFormat="1" applyFont="1" applyFill="1" applyBorder="1" applyAlignment="1">
      <alignment horizontal="center" vertical="center"/>
    </xf>
    <xf numFmtId="0" fontId="17" fillId="0" borderId="67" xfId="0" applyFont="1" applyFill="1" applyBorder="1" applyAlignment="1">
      <alignment horizontal="center"/>
    </xf>
    <xf numFmtId="0" fontId="17" fillId="0" borderId="66" xfId="0" applyFont="1" applyFill="1" applyBorder="1"/>
    <xf numFmtId="0" fontId="13" fillId="0" borderId="66" xfId="0" applyFont="1" applyFill="1" applyBorder="1" applyAlignment="1">
      <alignment horizontal="center"/>
    </xf>
    <xf numFmtId="2" fontId="17" fillId="36" borderId="66" xfId="0" applyNumberFormat="1" applyFont="1" applyFill="1" applyBorder="1"/>
    <xf numFmtId="168" fontId="17" fillId="38" borderId="66" xfId="0" applyNumberFormat="1" applyFont="1" applyFill="1" applyBorder="1"/>
    <xf numFmtId="168" fontId="17" fillId="38" borderId="68" xfId="0" applyNumberFormat="1" applyFont="1" applyFill="1" applyBorder="1"/>
    <xf numFmtId="168" fontId="17" fillId="38" borderId="71" xfId="0" applyNumberFormat="1" applyFont="1" applyFill="1" applyBorder="1"/>
    <xf numFmtId="168" fontId="17" fillId="38" borderId="78" xfId="0" applyNumberFormat="1" applyFont="1" applyFill="1" applyBorder="1"/>
    <xf numFmtId="168" fontId="17" fillId="38" borderId="69" xfId="0" applyNumberFormat="1" applyFont="1" applyFill="1" applyBorder="1"/>
    <xf numFmtId="168" fontId="17" fillId="38" borderId="67" xfId="0" applyNumberFormat="1" applyFont="1" applyFill="1" applyBorder="1"/>
    <xf numFmtId="3" fontId="109" fillId="0" borderId="1" xfId="15" applyNumberFormat="1" applyFont="1" applyFill="1" applyBorder="1" applyAlignment="1">
      <alignment horizontal="center" vertical="center" wrapText="1"/>
    </xf>
    <xf numFmtId="0" fontId="37" fillId="0" borderId="0" xfId="0" applyFont="1" applyAlignment="1">
      <alignment horizontal="center"/>
    </xf>
    <xf numFmtId="43" fontId="62" fillId="0" borderId="64" xfId="30" applyFont="1" applyBorder="1" applyAlignment="1" applyProtection="1">
      <alignment horizontal="right" vertical="center" wrapText="1"/>
    </xf>
    <xf numFmtId="43" fontId="0" fillId="0" borderId="0" xfId="30" applyFont="1"/>
    <xf numFmtId="0" fontId="13" fillId="3" borderId="0" xfId="7" applyFont="1" applyFill="1"/>
    <xf numFmtId="0" fontId="13" fillId="3" borderId="0" xfId="7" applyFont="1" applyFill="1" applyAlignment="1">
      <alignment horizontal="left"/>
    </xf>
    <xf numFmtId="4" fontId="13" fillId="13" borderId="1" xfId="7" applyNumberFormat="1" applyFont="1" applyFill="1" applyBorder="1" applyAlignment="1">
      <alignment wrapText="1"/>
    </xf>
    <xf numFmtId="2" fontId="13" fillId="13" borderId="1" xfId="7" applyNumberFormat="1" applyFont="1" applyFill="1" applyBorder="1" applyAlignment="1">
      <alignment wrapText="1"/>
    </xf>
    <xf numFmtId="2" fontId="13" fillId="16" borderId="1" xfId="7" applyNumberFormat="1" applyFont="1" applyFill="1" applyBorder="1" applyAlignment="1">
      <alignment wrapText="1"/>
    </xf>
    <xf numFmtId="0" fontId="13" fillId="13" borderId="1" xfId="7" applyNumberFormat="1" applyFont="1" applyFill="1" applyBorder="1" applyAlignment="1">
      <alignment wrapText="1"/>
    </xf>
    <xf numFmtId="0" fontId="13" fillId="16" borderId="1" xfId="7" applyNumberFormat="1" applyFont="1" applyFill="1" applyBorder="1" applyAlignment="1">
      <alignment wrapText="1"/>
    </xf>
    <xf numFmtId="2" fontId="17" fillId="16" borderId="1" xfId="7" applyNumberFormat="1" applyFont="1" applyFill="1" applyBorder="1" applyAlignment="1">
      <alignment horizontal="center" wrapText="1"/>
    </xf>
    <xf numFmtId="2" fontId="17" fillId="13" borderId="1" xfId="7" applyNumberFormat="1" applyFont="1" applyFill="1" applyBorder="1" applyAlignment="1">
      <alignment horizontal="center" wrapText="1"/>
    </xf>
    <xf numFmtId="4" fontId="13" fillId="13" borderId="12" xfId="7" applyNumberFormat="1" applyFont="1" applyFill="1" applyBorder="1" applyAlignment="1">
      <alignment wrapText="1"/>
    </xf>
    <xf numFmtId="4" fontId="17" fillId="13" borderId="1" xfId="7" applyNumberFormat="1" applyFont="1" applyFill="1" applyBorder="1" applyAlignment="1">
      <alignment wrapText="1"/>
    </xf>
    <xf numFmtId="2" fontId="17" fillId="13" borderId="1" xfId="7" applyNumberFormat="1" applyFont="1" applyFill="1" applyBorder="1" applyAlignment="1">
      <alignment wrapText="1"/>
    </xf>
    <xf numFmtId="0" fontId="17" fillId="3" borderId="1" xfId="7" applyFont="1" applyFill="1" applyBorder="1" applyAlignment="1">
      <alignment horizontal="center" vertical="center" wrapText="1"/>
    </xf>
    <xf numFmtId="0" fontId="18" fillId="0" borderId="33" xfId="7" applyFont="1" applyFill="1" applyBorder="1" applyAlignment="1">
      <alignment horizontal="center" vertical="center" wrapText="1"/>
    </xf>
    <xf numFmtId="0" fontId="22" fillId="0" borderId="0" xfId="7" applyFont="1" applyAlignment="1">
      <alignment horizontal="center"/>
    </xf>
    <xf numFmtId="49" fontId="22" fillId="0" borderId="0" xfId="7" applyNumberFormat="1" applyFont="1" applyFill="1" applyBorder="1" applyAlignment="1">
      <alignment horizontal="center" vertical="center" wrapText="1"/>
    </xf>
    <xf numFmtId="0" fontId="17" fillId="0" borderId="1" xfId="7" applyFont="1" applyBorder="1" applyAlignment="1">
      <alignment horizontal="center" vertical="center"/>
    </xf>
    <xf numFmtId="0" fontId="17" fillId="0" borderId="1" xfId="7" applyFont="1" applyBorder="1" applyAlignment="1">
      <alignment horizontal="center" vertical="center" textRotation="90" wrapText="1"/>
    </xf>
    <xf numFmtId="0" fontId="17" fillId="0" borderId="12" xfId="7" applyFont="1" applyBorder="1" applyAlignment="1">
      <alignment horizontal="center" vertical="center" wrapText="1"/>
    </xf>
    <xf numFmtId="0" fontId="17" fillId="0" borderId="41" xfId="7" applyFont="1" applyBorder="1" applyAlignment="1">
      <alignment horizontal="center" vertical="center" wrapText="1"/>
    </xf>
    <xf numFmtId="0" fontId="17" fillId="0" borderId="6" xfId="7" applyFont="1" applyBorder="1" applyAlignment="1">
      <alignment horizontal="center" vertical="center" wrapText="1"/>
    </xf>
    <xf numFmtId="0" fontId="17" fillId="3" borderId="19" xfId="7" applyFont="1" applyFill="1" applyBorder="1" applyAlignment="1">
      <alignment horizontal="center" vertical="center" wrapText="1"/>
    </xf>
    <xf numFmtId="0" fontId="17" fillId="3" borderId="47" xfId="7" applyFont="1" applyFill="1" applyBorder="1" applyAlignment="1">
      <alignment horizontal="center" vertical="center" wrapText="1"/>
    </xf>
    <xf numFmtId="0" fontId="17" fillId="3" borderId="51" xfId="7" applyFont="1" applyFill="1" applyBorder="1" applyAlignment="1">
      <alignment horizontal="center" vertical="center" wrapText="1"/>
    </xf>
    <xf numFmtId="0" fontId="17" fillId="18" borderId="1" xfId="7" applyFont="1" applyFill="1" applyBorder="1" applyAlignment="1">
      <alignment horizontal="center" vertical="center" wrapText="1"/>
    </xf>
    <xf numFmtId="0" fontId="15" fillId="0" borderId="0" xfId="7" applyFont="1" applyBorder="1" applyAlignment="1">
      <alignment horizontal="left" wrapText="1"/>
    </xf>
    <xf numFmtId="0" fontId="7" fillId="0" borderId="0" xfId="7" applyFont="1" applyFill="1" applyAlignment="1">
      <alignment horizontal="left" wrapText="1"/>
    </xf>
    <xf numFmtId="0" fontId="17" fillId="0" borderId="12" xfId="7" applyFont="1" applyFill="1" applyBorder="1" applyAlignment="1">
      <alignment horizontal="left" vertical="center" wrapText="1"/>
    </xf>
    <xf numFmtId="0" fontId="17" fillId="0" borderId="6" xfId="7" applyFont="1" applyFill="1" applyBorder="1" applyAlignment="1">
      <alignment horizontal="left" vertical="center" wrapText="1"/>
    </xf>
    <xf numFmtId="0" fontId="17" fillId="0" borderId="12" xfId="7" applyFont="1" applyFill="1" applyBorder="1" applyAlignment="1">
      <alignment horizontal="center" vertical="center"/>
    </xf>
    <xf numFmtId="0" fontId="17" fillId="0" borderId="6" xfId="7" applyFont="1" applyFill="1" applyBorder="1" applyAlignment="1">
      <alignment horizontal="center" vertical="center"/>
    </xf>
    <xf numFmtId="0" fontId="7" fillId="0" borderId="0" xfId="7" applyFont="1" applyFill="1" applyAlignment="1">
      <alignment horizontal="left" vertical="center" wrapText="1"/>
    </xf>
    <xf numFmtId="0" fontId="7" fillId="0" borderId="0" xfId="7" applyFont="1" applyFill="1" applyAlignment="1">
      <alignment horizontal="left" vertical="center"/>
    </xf>
    <xf numFmtId="0" fontId="7" fillId="0" borderId="33" xfId="7" applyFont="1" applyFill="1" applyBorder="1" applyAlignment="1">
      <alignment horizontal="center" vertical="center" wrapText="1"/>
    </xf>
    <xf numFmtId="0" fontId="17" fillId="0" borderId="41" xfId="7" applyFont="1" applyFill="1" applyBorder="1" applyAlignment="1">
      <alignment horizontal="left" vertical="center" wrapText="1"/>
    </xf>
    <xf numFmtId="0" fontId="17" fillId="0" borderId="41" xfId="7" applyFont="1" applyFill="1" applyBorder="1" applyAlignment="1">
      <alignment horizontal="center" vertical="center"/>
    </xf>
    <xf numFmtId="0" fontId="22" fillId="0" borderId="0" xfId="7" applyNumberFormat="1" applyFont="1" applyFill="1" applyBorder="1" applyAlignment="1">
      <alignment horizontal="center" vertical="center" wrapText="1"/>
    </xf>
    <xf numFmtId="0" fontId="45" fillId="0" borderId="0" xfId="0" applyFont="1" applyAlignment="1">
      <alignment horizontal="left" vertical="top" wrapText="1"/>
    </xf>
    <xf numFmtId="49" fontId="22" fillId="0" borderId="0" xfId="0" applyNumberFormat="1" applyFont="1" applyAlignment="1">
      <alignment horizontal="center"/>
    </xf>
    <xf numFmtId="0" fontId="22" fillId="0" borderId="0" xfId="0" applyNumberFormat="1" applyFont="1" applyAlignment="1">
      <alignment horizontal="center"/>
    </xf>
    <xf numFmtId="0" fontId="106" fillId="3" borderId="1" xfId="0" applyFont="1" applyFill="1" applyBorder="1" applyAlignment="1">
      <alignment horizontal="center"/>
    </xf>
    <xf numFmtId="0" fontId="22" fillId="0" borderId="0" xfId="0" applyFont="1" applyAlignment="1">
      <alignment horizontal="center" vertical="center"/>
    </xf>
    <xf numFmtId="0" fontId="17" fillId="0" borderId="1" xfId="0" applyFont="1" applyBorder="1" applyAlignment="1">
      <alignment horizontal="center" vertical="center" wrapText="1"/>
    </xf>
    <xf numFmtId="0" fontId="119" fillId="0" borderId="1" xfId="1" applyFont="1" applyBorder="1" applyAlignment="1">
      <alignment horizontal="center" vertical="top" wrapText="1"/>
    </xf>
    <xf numFmtId="0" fontId="17" fillId="0" borderId="9" xfId="0" applyFont="1" applyBorder="1" applyAlignment="1">
      <alignment horizontal="center" vertical="center"/>
    </xf>
    <xf numFmtId="0" fontId="17" fillId="0" borderId="25" xfId="0" applyFont="1" applyBorder="1" applyAlignment="1">
      <alignment horizontal="center" vertical="center"/>
    </xf>
    <xf numFmtId="0" fontId="17" fillId="0" borderId="21" xfId="0" applyFont="1" applyBorder="1" applyAlignment="1">
      <alignment horizontal="center" vertical="center"/>
    </xf>
    <xf numFmtId="165" fontId="47" fillId="3" borderId="31" xfId="7" applyNumberFormat="1" applyFont="1" applyFill="1" applyBorder="1" applyAlignment="1">
      <alignment horizontal="left" wrapText="1"/>
    </xf>
    <xf numFmtId="0" fontId="17" fillId="5" borderId="16" xfId="7" applyFont="1" applyFill="1" applyBorder="1" applyAlignment="1">
      <alignment horizontal="center" vertical="center"/>
    </xf>
    <xf numFmtId="0" fontId="17" fillId="5" borderId="8" xfId="7" applyFont="1" applyFill="1" applyBorder="1" applyAlignment="1">
      <alignment horizontal="center" vertical="center"/>
    </xf>
    <xf numFmtId="0" fontId="17" fillId="12" borderId="16" xfId="7" applyFont="1" applyFill="1" applyBorder="1" applyAlignment="1">
      <alignment horizontal="center" vertical="center"/>
    </xf>
    <xf numFmtId="0" fontId="17" fillId="12" borderId="8" xfId="7" applyFont="1" applyFill="1" applyBorder="1" applyAlignment="1">
      <alignment horizontal="center" vertical="center"/>
    </xf>
    <xf numFmtId="165" fontId="47" fillId="3" borderId="20" xfId="7" applyNumberFormat="1" applyFont="1" applyFill="1" applyBorder="1" applyAlignment="1">
      <alignment horizontal="left" wrapText="1"/>
    </xf>
    <xf numFmtId="165" fontId="47" fillId="3" borderId="0" xfId="7" applyNumberFormat="1" applyFont="1" applyFill="1" applyBorder="1" applyAlignment="1">
      <alignment horizontal="left" wrapText="1"/>
    </xf>
    <xf numFmtId="0" fontId="17" fillId="5" borderId="14" xfId="7" applyFont="1" applyFill="1" applyBorder="1" applyAlignment="1">
      <alignment horizontal="center" vertical="center" wrapText="1"/>
    </xf>
    <xf numFmtId="0" fontId="17" fillId="5" borderId="10" xfId="7" applyFont="1" applyFill="1" applyBorder="1" applyAlignment="1">
      <alignment horizontal="center" vertical="center" wrapText="1"/>
    </xf>
    <xf numFmtId="0" fontId="17" fillId="5" borderId="15" xfId="7" applyFont="1" applyFill="1" applyBorder="1" applyAlignment="1">
      <alignment horizontal="center" vertical="center" wrapText="1"/>
    </xf>
    <xf numFmtId="0" fontId="17" fillId="5" borderId="1" xfId="7" applyFont="1" applyFill="1" applyBorder="1" applyAlignment="1">
      <alignment horizontal="center" vertical="center" wrapText="1"/>
    </xf>
    <xf numFmtId="0" fontId="121" fillId="34" borderId="45" xfId="7" applyFont="1" applyFill="1" applyBorder="1" applyAlignment="1">
      <alignment horizontal="center" vertical="center" wrapText="1"/>
    </xf>
    <xf numFmtId="0" fontId="121" fillId="34" borderId="5" xfId="7" applyFont="1" applyFill="1" applyBorder="1" applyAlignment="1">
      <alignment horizontal="center" vertical="center" wrapText="1"/>
    </xf>
    <xf numFmtId="0" fontId="17" fillId="12" borderId="29" xfId="7" applyFont="1" applyFill="1" applyBorder="1" applyAlignment="1">
      <alignment horizontal="center" vertical="top" wrapText="1"/>
    </xf>
    <xf numFmtId="0" fontId="17" fillId="12" borderId="56" xfId="7" applyFont="1" applyFill="1" applyBorder="1" applyAlignment="1">
      <alignment horizontal="center" vertical="top" wrapText="1"/>
    </xf>
    <xf numFmtId="0" fontId="17" fillId="14" borderId="17" xfId="7" applyFont="1" applyFill="1" applyBorder="1" applyAlignment="1">
      <alignment horizontal="center" vertical="center" wrapText="1"/>
    </xf>
    <xf numFmtId="0" fontId="17" fillId="14" borderId="18" xfId="7" applyFont="1" applyFill="1" applyBorder="1" applyAlignment="1">
      <alignment horizontal="center" vertical="center" wrapText="1"/>
    </xf>
    <xf numFmtId="0" fontId="17" fillId="14" borderId="74" xfId="7" applyFont="1" applyFill="1" applyBorder="1" applyAlignment="1">
      <alignment horizontal="left" vertical="center"/>
    </xf>
    <xf numFmtId="0" fontId="17" fillId="14" borderId="30" xfId="7" applyFont="1" applyFill="1" applyBorder="1" applyAlignment="1">
      <alignment horizontal="left" vertical="center"/>
    </xf>
    <xf numFmtId="0" fontId="17" fillId="14" borderId="76" xfId="7" applyFont="1" applyFill="1" applyBorder="1" applyAlignment="1">
      <alignment horizontal="left" vertical="center"/>
    </xf>
    <xf numFmtId="0" fontId="13" fillId="0" borderId="9" xfId="7" applyFont="1" applyBorder="1" applyAlignment="1">
      <alignment horizontal="left" wrapText="1"/>
    </xf>
    <xf numFmtId="0" fontId="13" fillId="0" borderId="25" xfId="7" applyFont="1" applyBorder="1" applyAlignment="1">
      <alignment horizontal="left" wrapText="1"/>
    </xf>
    <xf numFmtId="0" fontId="13" fillId="0" borderId="21" xfId="7" applyFont="1" applyBorder="1" applyAlignment="1">
      <alignment horizontal="left" wrapText="1"/>
    </xf>
    <xf numFmtId="49" fontId="17" fillId="14" borderId="29" xfId="7" applyNumberFormat="1" applyFont="1" applyFill="1" applyBorder="1" applyAlignment="1">
      <alignment horizontal="center" vertical="center" wrapText="1"/>
    </xf>
    <xf numFmtId="49" fontId="17" fillId="14" borderId="56" xfId="7" applyNumberFormat="1" applyFont="1" applyFill="1" applyBorder="1" applyAlignment="1">
      <alignment horizontal="center" vertical="center" wrapText="1"/>
    </xf>
    <xf numFmtId="0" fontId="17" fillId="14" borderId="29" xfId="7" applyFont="1" applyFill="1" applyBorder="1" applyAlignment="1">
      <alignment horizontal="center" vertical="top" wrapText="1"/>
    </xf>
    <xf numFmtId="0" fontId="17" fillId="14" borderId="56" xfId="7" applyFont="1" applyFill="1" applyBorder="1" applyAlignment="1">
      <alignment horizontal="center" vertical="top" wrapText="1"/>
    </xf>
    <xf numFmtId="0" fontId="17" fillId="5" borderId="74" xfId="7" applyFont="1" applyFill="1" applyBorder="1" applyAlignment="1">
      <alignment horizontal="left" vertical="center"/>
    </xf>
    <xf numFmtId="0" fontId="17" fillId="5" borderId="30" xfId="7" applyFont="1" applyFill="1" applyBorder="1" applyAlignment="1">
      <alignment horizontal="left" vertical="center"/>
    </xf>
    <xf numFmtId="0" fontId="17" fillId="5" borderId="76" xfId="7" applyFont="1" applyFill="1" applyBorder="1" applyAlignment="1">
      <alignment horizontal="left" vertical="center"/>
    </xf>
    <xf numFmtId="0" fontId="17" fillId="12" borderId="74" xfId="7" applyFont="1" applyFill="1" applyBorder="1" applyAlignment="1">
      <alignment horizontal="left" vertical="center"/>
    </xf>
    <xf numFmtId="0" fontId="17" fillId="12" borderId="30" xfId="7" applyFont="1" applyFill="1" applyBorder="1" applyAlignment="1">
      <alignment horizontal="left" vertical="center"/>
    </xf>
    <xf numFmtId="0" fontId="17" fillId="12" borderId="76" xfId="7" applyFont="1" applyFill="1" applyBorder="1" applyAlignment="1">
      <alignment horizontal="left" vertical="center"/>
    </xf>
    <xf numFmtId="0" fontId="121" fillId="32" borderId="45" xfId="7" applyFont="1" applyFill="1" applyBorder="1" applyAlignment="1">
      <alignment horizontal="center" vertical="center" wrapText="1"/>
    </xf>
    <xf numFmtId="0" fontId="121" fillId="32" borderId="5" xfId="7" applyFont="1" applyFill="1" applyBorder="1" applyAlignment="1">
      <alignment horizontal="center" vertical="center" wrapText="1"/>
    </xf>
    <xf numFmtId="0" fontId="121" fillId="33" borderId="45" xfId="7" applyFont="1" applyFill="1" applyBorder="1" applyAlignment="1">
      <alignment horizontal="center" vertical="center" wrapText="1"/>
    </xf>
    <xf numFmtId="0" fontId="121" fillId="33" borderId="5" xfId="7" applyFont="1" applyFill="1" applyBorder="1" applyAlignment="1">
      <alignment horizontal="center" vertical="center" wrapText="1"/>
    </xf>
    <xf numFmtId="0" fontId="17" fillId="5" borderId="29" xfId="7" applyFont="1" applyFill="1" applyBorder="1" applyAlignment="1">
      <alignment horizontal="center" vertical="top" wrapText="1"/>
    </xf>
    <xf numFmtId="0" fontId="17" fillId="5" borderId="56" xfId="7" applyFont="1" applyFill="1" applyBorder="1" applyAlignment="1">
      <alignment horizontal="center" vertical="top" wrapText="1"/>
    </xf>
    <xf numFmtId="0" fontId="17" fillId="12" borderId="16" xfId="7" applyFont="1" applyFill="1" applyBorder="1" applyAlignment="1">
      <alignment horizontal="center" vertical="center" wrapText="1"/>
    </xf>
    <xf numFmtId="0" fontId="17" fillId="12" borderId="8" xfId="7" applyFont="1" applyFill="1" applyBorder="1" applyAlignment="1">
      <alignment horizontal="center" vertical="center" wrapText="1"/>
    </xf>
    <xf numFmtId="0" fontId="17" fillId="23" borderId="45" xfId="7" applyFont="1" applyFill="1" applyBorder="1" applyAlignment="1">
      <alignment horizontal="center" vertical="center" wrapText="1"/>
    </xf>
    <xf numFmtId="0" fontId="17" fillId="23" borderId="46" xfId="7" applyFont="1" applyFill="1" applyBorder="1" applyAlignment="1">
      <alignment horizontal="center" vertical="center" wrapText="1"/>
    </xf>
    <xf numFmtId="0" fontId="17" fillId="23" borderId="5" xfId="7" applyFont="1" applyFill="1" applyBorder="1" applyAlignment="1">
      <alignment horizontal="center" vertical="center" wrapText="1"/>
    </xf>
    <xf numFmtId="0" fontId="17" fillId="23" borderId="43" xfId="7" applyFont="1" applyFill="1" applyBorder="1" applyAlignment="1">
      <alignment horizontal="center" vertical="center"/>
    </xf>
    <xf numFmtId="0" fontId="17" fillId="23" borderId="40" xfId="7" applyFont="1" applyFill="1" applyBorder="1" applyAlignment="1">
      <alignment horizontal="center" vertical="center"/>
    </xf>
    <xf numFmtId="0" fontId="17" fillId="23" borderId="7" xfId="7" applyFont="1" applyFill="1" applyBorder="1" applyAlignment="1">
      <alignment horizontal="center" vertical="center"/>
    </xf>
    <xf numFmtId="0" fontId="17" fillId="23" borderId="44" xfId="7" applyFont="1" applyFill="1" applyBorder="1" applyAlignment="1">
      <alignment horizontal="center" vertical="center" wrapText="1"/>
    </xf>
    <xf numFmtId="0" fontId="17" fillId="23" borderId="41" xfId="7" applyFont="1" applyFill="1" applyBorder="1" applyAlignment="1">
      <alignment horizontal="center" vertical="center" wrapText="1"/>
    </xf>
    <xf numFmtId="0" fontId="17" fillId="23" borderId="6" xfId="7" applyFont="1" applyFill="1" applyBorder="1" applyAlignment="1">
      <alignment horizontal="center" vertical="center" wrapText="1"/>
    </xf>
    <xf numFmtId="0" fontId="17" fillId="14" borderId="16" xfId="7" applyFont="1" applyFill="1" applyBorder="1" applyAlignment="1">
      <alignment horizontal="center" vertical="center"/>
    </xf>
    <xf numFmtId="0" fontId="17" fillId="14" borderId="8" xfId="7" applyFont="1" applyFill="1" applyBorder="1" applyAlignment="1">
      <alignment horizontal="center" vertical="center"/>
    </xf>
    <xf numFmtId="0" fontId="17" fillId="14" borderId="15" xfId="7" applyFont="1" applyFill="1" applyBorder="1" applyAlignment="1">
      <alignment horizontal="center" vertical="center" wrapText="1"/>
    </xf>
    <xf numFmtId="0" fontId="17" fillId="14" borderId="1" xfId="7" applyFont="1" applyFill="1" applyBorder="1" applyAlignment="1">
      <alignment horizontal="center" vertical="center" wrapText="1"/>
    </xf>
    <xf numFmtId="0" fontId="17" fillId="14" borderId="13"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47" fillId="0" borderId="0" xfId="7" applyFont="1" applyAlignment="1">
      <alignment horizontal="center"/>
    </xf>
    <xf numFmtId="0" fontId="17" fillId="0" borderId="47" xfId="7" applyFont="1" applyBorder="1" applyAlignment="1">
      <alignment horizontal="center" wrapText="1"/>
    </xf>
    <xf numFmtId="0" fontId="17" fillId="12" borderId="17" xfId="7" applyFont="1" applyFill="1" applyBorder="1" applyAlignment="1">
      <alignment horizontal="center" vertical="center" wrapText="1"/>
    </xf>
    <xf numFmtId="0" fontId="17" fillId="12" borderId="18" xfId="7" applyFont="1" applyFill="1" applyBorder="1" applyAlignment="1">
      <alignment horizontal="center" vertical="center" wrapText="1"/>
    </xf>
    <xf numFmtId="0" fontId="17" fillId="23" borderId="40" xfId="7" applyFont="1" applyFill="1" applyBorder="1" applyAlignment="1">
      <alignment horizontal="center" vertical="center" wrapText="1"/>
    </xf>
    <xf numFmtId="0" fontId="17" fillId="23" borderId="7" xfId="7" applyFont="1" applyFill="1" applyBorder="1" applyAlignment="1">
      <alignment horizontal="center" vertical="center" wrapText="1"/>
    </xf>
    <xf numFmtId="0" fontId="17" fillId="23" borderId="74" xfId="7" applyFont="1" applyFill="1" applyBorder="1" applyAlignment="1">
      <alignment horizontal="center" vertical="center" wrapText="1"/>
    </xf>
    <xf numFmtId="0" fontId="17" fillId="23" borderId="30" xfId="7" applyFont="1" applyFill="1" applyBorder="1" applyAlignment="1">
      <alignment horizontal="center" vertical="center" wrapText="1"/>
    </xf>
    <xf numFmtId="0" fontId="17" fillId="23" borderId="76" xfId="7" applyFont="1" applyFill="1" applyBorder="1" applyAlignment="1">
      <alignment horizontal="center" vertical="center" wrapText="1"/>
    </xf>
    <xf numFmtId="165" fontId="102" fillId="23" borderId="77" xfId="7" applyNumberFormat="1" applyFont="1" applyFill="1" applyBorder="1" applyAlignment="1">
      <alignment horizontal="center" vertical="center"/>
    </xf>
    <xf numFmtId="165" fontId="102" fillId="23" borderId="60" xfId="7" applyNumberFormat="1" applyFont="1" applyFill="1" applyBorder="1" applyAlignment="1">
      <alignment horizontal="center" vertical="center"/>
    </xf>
    <xf numFmtId="165" fontId="102" fillId="23" borderId="75" xfId="7" applyNumberFormat="1" applyFont="1" applyFill="1" applyBorder="1" applyAlignment="1">
      <alignment horizontal="center" vertical="center"/>
    </xf>
    <xf numFmtId="0" fontId="17" fillId="23" borderId="43" xfId="7" applyFont="1" applyFill="1" applyBorder="1" applyAlignment="1">
      <alignment horizontal="center" vertical="center" wrapText="1"/>
    </xf>
    <xf numFmtId="0" fontId="17" fillId="23" borderId="29" xfId="7" applyFont="1" applyFill="1" applyBorder="1" applyAlignment="1">
      <alignment horizontal="center" vertical="center" wrapText="1"/>
    </xf>
    <xf numFmtId="0" fontId="17" fillId="23" borderId="26" xfId="7" applyFont="1" applyFill="1" applyBorder="1" applyAlignment="1">
      <alignment horizontal="center" vertical="center" wrapText="1"/>
    </xf>
    <xf numFmtId="0" fontId="17" fillId="23" borderId="56" xfId="7" applyFont="1" applyFill="1" applyBorder="1" applyAlignment="1">
      <alignment horizontal="center" vertical="center" wrapText="1"/>
    </xf>
    <xf numFmtId="0" fontId="17" fillId="14" borderId="16" xfId="7" applyFont="1" applyFill="1" applyBorder="1" applyAlignment="1">
      <alignment horizontal="center" vertical="center" wrapText="1"/>
    </xf>
    <xf numFmtId="0" fontId="17" fillId="14" borderId="8" xfId="7" applyFont="1" applyFill="1" applyBorder="1" applyAlignment="1">
      <alignment horizontal="center" vertical="center" wrapText="1"/>
    </xf>
    <xf numFmtId="0" fontId="17" fillId="23" borderId="75" xfId="7" applyFont="1" applyFill="1" applyBorder="1" applyAlignment="1">
      <alignment horizontal="center" vertical="center" wrapText="1"/>
    </xf>
    <xf numFmtId="0" fontId="17" fillId="23" borderId="52" xfId="7" applyFont="1" applyFill="1" applyBorder="1" applyAlignment="1">
      <alignment horizontal="center" vertical="center" wrapText="1"/>
    </xf>
    <xf numFmtId="0" fontId="17" fillId="23" borderId="57" xfId="7" applyFont="1" applyFill="1" applyBorder="1" applyAlignment="1">
      <alignment horizontal="center" vertical="center" wrapText="1"/>
    </xf>
    <xf numFmtId="0" fontId="17" fillId="14" borderId="1" xfId="7" applyFont="1" applyFill="1" applyBorder="1" applyAlignment="1">
      <alignment horizontal="center" vertical="center" textRotation="90" wrapText="1"/>
    </xf>
    <xf numFmtId="0" fontId="102" fillId="3" borderId="0" xfId="7" applyFont="1" applyFill="1" applyAlignment="1">
      <alignment horizontal="left" vertical="center" wrapText="1"/>
    </xf>
    <xf numFmtId="0" fontId="13" fillId="0" borderId="9" xfId="7" applyFont="1" applyBorder="1" applyAlignment="1">
      <alignment horizontal="left"/>
    </xf>
    <xf numFmtId="0" fontId="13" fillId="0" borderId="25" xfId="7" applyFont="1" applyBorder="1" applyAlignment="1">
      <alignment horizontal="left"/>
    </xf>
    <xf numFmtId="0" fontId="13" fillId="0" borderId="21" xfId="7" applyFont="1" applyBorder="1" applyAlignment="1">
      <alignment horizontal="left"/>
    </xf>
    <xf numFmtId="0" fontId="17" fillId="17" borderId="9" xfId="7" applyFont="1" applyFill="1" applyBorder="1" applyAlignment="1">
      <alignment horizontal="left" wrapText="1"/>
    </xf>
    <xf numFmtId="0" fontId="17" fillId="17" borderId="25" xfId="7" applyFont="1" applyFill="1" applyBorder="1" applyAlignment="1">
      <alignment horizontal="left" wrapText="1"/>
    </xf>
    <xf numFmtId="0" fontId="17" fillId="17" borderId="21" xfId="7" applyFont="1" applyFill="1" applyBorder="1" applyAlignment="1">
      <alignment horizontal="left" wrapText="1"/>
    </xf>
    <xf numFmtId="49" fontId="47" fillId="3" borderId="0" xfId="7" applyNumberFormat="1" applyFont="1" applyFill="1" applyBorder="1" applyAlignment="1">
      <alignment horizontal="center" vertical="center" wrapText="1"/>
    </xf>
    <xf numFmtId="0" fontId="13" fillId="3" borderId="9" xfId="7" applyFont="1" applyFill="1" applyBorder="1" applyAlignment="1">
      <alignment horizontal="left" wrapText="1"/>
    </xf>
    <xf numFmtId="0" fontId="13" fillId="3" borderId="25" xfId="7" applyFont="1" applyFill="1" applyBorder="1" applyAlignment="1">
      <alignment horizontal="left" wrapText="1"/>
    </xf>
    <xf numFmtId="0" fontId="13" fillId="3" borderId="21" xfId="7" applyFont="1" applyFill="1" applyBorder="1" applyAlignment="1">
      <alignment horizontal="left" wrapText="1"/>
    </xf>
    <xf numFmtId="0" fontId="17" fillId="17" borderId="1" xfId="7" applyFont="1" applyFill="1" applyBorder="1" applyAlignment="1">
      <alignment horizontal="left" vertical="center" wrapText="1"/>
    </xf>
    <xf numFmtId="0" fontId="17" fillId="17" borderId="9" xfId="7" applyFont="1" applyFill="1" applyBorder="1" applyAlignment="1">
      <alignment horizontal="center" wrapText="1"/>
    </xf>
    <xf numFmtId="0" fontId="17" fillId="17" borderId="25" xfId="7" applyFont="1" applyFill="1" applyBorder="1" applyAlignment="1">
      <alignment horizontal="center" wrapText="1"/>
    </xf>
    <xf numFmtId="0" fontId="17" fillId="17" borderId="21" xfId="7" applyFont="1" applyFill="1" applyBorder="1" applyAlignment="1">
      <alignment horizontal="center" wrapText="1"/>
    </xf>
    <xf numFmtId="0" fontId="17" fillId="5" borderId="43" xfId="7" applyFont="1" applyFill="1" applyBorder="1" applyAlignment="1">
      <alignment horizontal="center" vertical="center" wrapText="1"/>
    </xf>
    <xf numFmtId="0" fontId="17" fillId="5" borderId="7" xfId="7" applyFont="1" applyFill="1" applyBorder="1" applyAlignment="1">
      <alignment horizontal="center" vertical="center" wrapText="1"/>
    </xf>
    <xf numFmtId="0" fontId="17" fillId="12" borderId="14" xfId="7" applyFont="1" applyFill="1" applyBorder="1" applyAlignment="1">
      <alignment horizontal="center" vertical="center" wrapText="1"/>
    </xf>
    <xf numFmtId="0" fontId="17" fillId="12" borderId="10" xfId="7" applyFont="1" applyFill="1" applyBorder="1" applyAlignment="1">
      <alignment horizontal="center" vertical="center" wrapText="1"/>
    </xf>
    <xf numFmtId="0" fontId="17" fillId="12" borderId="15" xfId="7" applyFont="1" applyFill="1" applyBorder="1" applyAlignment="1">
      <alignment horizontal="center" vertical="center" wrapText="1"/>
    </xf>
    <xf numFmtId="0" fontId="17" fillId="12" borderId="1" xfId="7" applyFont="1" applyFill="1" applyBorder="1" applyAlignment="1">
      <alignment horizontal="center" vertical="center" wrapText="1"/>
    </xf>
    <xf numFmtId="0" fontId="17" fillId="5" borderId="29" xfId="7" applyFont="1" applyFill="1" applyBorder="1" applyAlignment="1">
      <alignment horizontal="center" vertical="center" wrapText="1"/>
    </xf>
    <xf numFmtId="0" fontId="17" fillId="5" borderId="56" xfId="7" applyFont="1" applyFill="1" applyBorder="1" applyAlignment="1">
      <alignment horizontal="center" vertical="center" wrapText="1"/>
    </xf>
    <xf numFmtId="2" fontId="17" fillId="12" borderId="29" xfId="7" applyNumberFormat="1" applyFont="1" applyFill="1" applyBorder="1" applyAlignment="1">
      <alignment horizontal="center" vertical="center" wrapText="1"/>
    </xf>
    <xf numFmtId="2" fontId="17" fillId="12" borderId="56" xfId="7" applyNumberFormat="1" applyFont="1" applyFill="1" applyBorder="1" applyAlignment="1">
      <alignment horizontal="center" vertical="center" wrapText="1"/>
    </xf>
    <xf numFmtId="0" fontId="25" fillId="12" borderId="1" xfId="7" applyFont="1" applyFill="1" applyBorder="1" applyAlignment="1">
      <alignment horizontal="center" vertical="center"/>
    </xf>
    <xf numFmtId="0" fontId="25" fillId="14" borderId="1" xfId="7" applyFont="1" applyFill="1" applyBorder="1" applyAlignment="1">
      <alignment horizontal="center" vertical="center"/>
    </xf>
    <xf numFmtId="0" fontId="17" fillId="5" borderId="1" xfId="7" applyFont="1" applyFill="1" applyBorder="1" applyAlignment="1">
      <alignment horizontal="center" vertical="center"/>
    </xf>
    <xf numFmtId="0" fontId="17" fillId="12" borderId="1" xfId="7" applyFont="1" applyFill="1" applyBorder="1" applyAlignment="1">
      <alignment horizontal="center" vertical="center" textRotation="90" wrapText="1"/>
    </xf>
    <xf numFmtId="0" fontId="25" fillId="5" borderId="1" xfId="7" applyFont="1" applyFill="1" applyBorder="1" applyAlignment="1">
      <alignment horizontal="center" vertical="center"/>
    </xf>
    <xf numFmtId="0" fontId="59" fillId="5" borderId="1" xfId="7" applyFont="1" applyFill="1" applyBorder="1" applyAlignment="1">
      <alignment horizontal="center" vertical="center" wrapText="1"/>
    </xf>
    <xf numFmtId="0" fontId="17" fillId="14" borderId="1" xfId="7" applyFont="1" applyFill="1" applyBorder="1" applyAlignment="1">
      <alignment horizontal="center" vertical="center"/>
    </xf>
    <xf numFmtId="0" fontId="17" fillId="12" borderId="1" xfId="7" applyFont="1" applyFill="1" applyBorder="1" applyAlignment="1">
      <alignment horizontal="center" vertical="center"/>
    </xf>
    <xf numFmtId="0" fontId="7" fillId="17" borderId="9" xfId="0" applyFont="1" applyFill="1" applyBorder="1" applyAlignment="1">
      <alignment horizontal="left" vertical="center" wrapText="1"/>
    </xf>
    <xf numFmtId="0" fontId="7" fillId="17" borderId="25" xfId="0" applyFont="1" applyFill="1" applyBorder="1" applyAlignment="1">
      <alignment horizontal="left" vertical="center" wrapText="1"/>
    </xf>
    <xf numFmtId="0" fontId="7" fillId="17" borderId="21" xfId="0" applyFont="1" applyFill="1" applyBorder="1" applyAlignment="1">
      <alignment horizontal="left" vertical="center" wrapText="1"/>
    </xf>
    <xf numFmtId="0" fontId="17" fillId="17" borderId="1" xfId="7" applyFont="1" applyFill="1" applyBorder="1" applyAlignment="1">
      <alignment horizontal="center" vertical="center" wrapText="1"/>
    </xf>
    <xf numFmtId="0" fontId="17" fillId="0" borderId="33" xfId="7" applyFont="1" applyBorder="1" applyAlignment="1">
      <alignment horizontal="center" vertical="top"/>
    </xf>
    <xf numFmtId="0" fontId="17" fillId="0" borderId="0" xfId="7" applyFont="1" applyBorder="1" applyAlignment="1">
      <alignment horizontal="center" vertical="top"/>
    </xf>
    <xf numFmtId="0" fontId="7" fillId="3" borderId="0" xfId="7" applyFont="1" applyFill="1" applyBorder="1" applyAlignment="1">
      <alignment horizontal="center" vertical="center" wrapText="1"/>
    </xf>
    <xf numFmtId="0" fontId="46" fillId="3" borderId="0" xfId="7" applyFont="1" applyFill="1" applyBorder="1" applyAlignment="1">
      <alignment horizontal="center" vertical="center"/>
    </xf>
    <xf numFmtId="0" fontId="60" fillId="3" borderId="0" xfId="7" applyFont="1" applyFill="1" applyBorder="1" applyAlignment="1">
      <alignment horizontal="center" vertical="center"/>
    </xf>
    <xf numFmtId="0" fontId="17" fillId="12" borderId="68" xfId="7" applyFont="1" applyFill="1" applyBorder="1" applyAlignment="1">
      <alignment horizontal="center" vertical="center" wrapText="1"/>
    </xf>
    <xf numFmtId="0" fontId="17" fillId="12" borderId="30" xfId="7" applyFont="1" applyFill="1" applyBorder="1" applyAlignment="1">
      <alignment horizontal="center" vertical="center" wrapText="1"/>
    </xf>
    <xf numFmtId="0" fontId="17" fillId="12" borderId="76" xfId="7" applyFont="1" applyFill="1" applyBorder="1" applyAlignment="1">
      <alignment horizontal="center" vertical="center" wrapText="1"/>
    </xf>
    <xf numFmtId="0" fontId="17" fillId="23" borderId="44" xfId="7" applyFont="1" applyFill="1" applyBorder="1" applyAlignment="1">
      <alignment horizontal="center" vertical="center" textRotation="90" wrapText="1"/>
    </xf>
    <xf numFmtId="0" fontId="17" fillId="23" borderId="41" xfId="7" applyFont="1" applyFill="1" applyBorder="1" applyAlignment="1">
      <alignment horizontal="center" vertical="center" textRotation="90" wrapText="1"/>
    </xf>
    <xf numFmtId="0" fontId="17" fillId="23" borderId="6" xfId="7" applyFont="1" applyFill="1" applyBorder="1" applyAlignment="1">
      <alignment horizontal="center" vertical="center" textRotation="90" wrapText="1"/>
    </xf>
    <xf numFmtId="0" fontId="17" fillId="12" borderId="74" xfId="7" applyFont="1" applyFill="1" applyBorder="1" applyAlignment="1">
      <alignment horizontal="center" vertical="center" wrapText="1"/>
    </xf>
    <xf numFmtId="0" fontId="17" fillId="14" borderId="15" xfId="7" applyFont="1" applyFill="1" applyBorder="1" applyAlignment="1">
      <alignment horizontal="center" vertical="center" textRotation="90" wrapText="1"/>
    </xf>
    <xf numFmtId="0" fontId="17" fillId="14" borderId="14" xfId="7" applyFont="1" applyFill="1" applyBorder="1" applyAlignment="1">
      <alignment horizontal="center" vertical="center" textRotation="90" wrapText="1"/>
    </xf>
    <xf numFmtId="0" fontId="17" fillId="14" borderId="10" xfId="7" applyFont="1" applyFill="1" applyBorder="1" applyAlignment="1">
      <alignment horizontal="center" vertical="center" textRotation="90" wrapText="1"/>
    </xf>
    <xf numFmtId="0" fontId="17" fillId="12" borderId="77" xfId="7" applyFont="1" applyFill="1" applyBorder="1" applyAlignment="1">
      <alignment horizontal="center" vertical="center" wrapText="1"/>
    </xf>
    <xf numFmtId="0" fontId="17" fillId="12" borderId="20" xfId="7" applyFont="1" applyFill="1" applyBorder="1" applyAlignment="1">
      <alignment horizontal="center" vertical="center" wrapText="1"/>
    </xf>
    <xf numFmtId="0" fontId="17" fillId="23" borderId="45" xfId="7" applyFont="1" applyFill="1" applyBorder="1" applyAlignment="1">
      <alignment horizontal="center" vertical="center" textRotation="90" wrapText="1"/>
    </xf>
    <xf numFmtId="0" fontId="17" fillId="23" borderId="46" xfId="7" applyFont="1" applyFill="1" applyBorder="1" applyAlignment="1">
      <alignment horizontal="center" vertical="center" textRotation="90" wrapText="1"/>
    </xf>
    <xf numFmtId="0" fontId="17" fillId="23" borderId="5" xfId="7" applyFont="1" applyFill="1" applyBorder="1" applyAlignment="1">
      <alignment horizontal="center" vertical="center" textRotation="90" wrapText="1"/>
    </xf>
    <xf numFmtId="0" fontId="17" fillId="3" borderId="0" xfId="7" applyFont="1" applyFill="1" applyBorder="1" applyAlignment="1">
      <alignment horizontal="center" vertical="center" wrapText="1"/>
    </xf>
    <xf numFmtId="0" fontId="7" fillId="23" borderId="43" xfId="7" applyFont="1" applyFill="1" applyBorder="1" applyAlignment="1">
      <alignment horizontal="center" vertical="center" wrapText="1"/>
    </xf>
    <xf numFmtId="0" fontId="7" fillId="23" borderId="7" xfId="7" applyFont="1" applyFill="1" applyBorder="1" applyAlignment="1">
      <alignment horizontal="center" vertical="center" wrapText="1"/>
    </xf>
    <xf numFmtId="0" fontId="17" fillId="12" borderId="15" xfId="7" applyFont="1" applyFill="1" applyBorder="1" applyAlignment="1">
      <alignment horizontal="center" vertical="center" textRotation="90" wrapText="1"/>
    </xf>
    <xf numFmtId="0" fontId="17" fillId="12" borderId="13" xfId="7" applyFont="1" applyFill="1" applyBorder="1" applyAlignment="1">
      <alignment horizontal="center" vertical="center" textRotation="90" wrapText="1"/>
    </xf>
    <xf numFmtId="0" fontId="17" fillId="12" borderId="9" xfId="7" applyFont="1" applyFill="1" applyBorder="1" applyAlignment="1">
      <alignment horizontal="center" vertical="center" textRotation="90" wrapText="1"/>
    </xf>
    <xf numFmtId="0" fontId="17" fillId="12" borderId="75" xfId="7" applyFont="1" applyFill="1" applyBorder="1" applyAlignment="1">
      <alignment horizontal="center" vertical="top" wrapText="1"/>
    </xf>
    <xf numFmtId="0" fontId="17" fillId="12" borderId="57" xfId="7" applyFont="1" applyFill="1" applyBorder="1" applyAlignment="1">
      <alignment horizontal="center" vertical="top" wrapText="1"/>
    </xf>
    <xf numFmtId="0" fontId="17" fillId="5" borderId="15" xfId="7" applyFont="1" applyFill="1" applyBorder="1" applyAlignment="1">
      <alignment horizontal="center" vertical="center" textRotation="90" wrapText="1"/>
    </xf>
    <xf numFmtId="0" fontId="17" fillId="5" borderId="1" xfId="7" applyFont="1" applyFill="1" applyBorder="1" applyAlignment="1">
      <alignment horizontal="center" vertical="center" textRotation="90" wrapText="1"/>
    </xf>
    <xf numFmtId="0" fontId="17" fillId="5" borderId="14" xfId="7" applyFont="1" applyFill="1" applyBorder="1" applyAlignment="1">
      <alignment horizontal="center" vertical="center" textRotation="90" wrapText="1"/>
    </xf>
    <xf numFmtId="0" fontId="17" fillId="5" borderId="10" xfId="7" applyFont="1" applyFill="1" applyBorder="1" applyAlignment="1">
      <alignment horizontal="center" vertical="center" textRotation="90" wrapText="1"/>
    </xf>
    <xf numFmtId="49" fontId="5" fillId="16" borderId="9" xfId="0" applyNumberFormat="1" applyFont="1" applyFill="1" applyBorder="1" applyAlignment="1">
      <alignment horizontal="left" wrapText="1"/>
    </xf>
    <xf numFmtId="49" fontId="5" fillId="16" borderId="25" xfId="0" applyNumberFormat="1" applyFont="1" applyFill="1" applyBorder="1" applyAlignment="1">
      <alignment horizontal="left" wrapText="1"/>
    </xf>
    <xf numFmtId="0" fontId="73" fillId="3" borderId="0" xfId="0" applyFont="1" applyFill="1" applyAlignment="1">
      <alignment horizontal="center"/>
    </xf>
    <xf numFmtId="0" fontId="13" fillId="0" borderId="1" xfId="24" applyFont="1" applyFill="1" applyBorder="1" applyAlignment="1">
      <alignment horizontal="center" vertical="center" wrapText="1"/>
    </xf>
    <xf numFmtId="0" fontId="7" fillId="0" borderId="9" xfId="24" applyFont="1" applyFill="1" applyBorder="1" applyAlignment="1">
      <alignment horizontal="right" wrapText="1"/>
    </xf>
    <xf numFmtId="0" fontId="7" fillId="0" borderId="21" xfId="24" applyFont="1" applyFill="1" applyBorder="1" applyAlignment="1">
      <alignment horizontal="right" wrapText="1"/>
    </xf>
    <xf numFmtId="0" fontId="48" fillId="0" borderId="12" xfId="7" applyFont="1" applyFill="1" applyBorder="1" applyAlignment="1">
      <alignment horizontal="center" vertical="center"/>
    </xf>
    <xf numFmtId="0" fontId="48" fillId="0" borderId="6" xfId="7" applyFont="1" applyFill="1" applyBorder="1" applyAlignment="1">
      <alignment horizontal="center" vertical="center"/>
    </xf>
    <xf numFmtId="0" fontId="48" fillId="0" borderId="12" xfId="7" applyFont="1" applyFill="1" applyBorder="1" applyAlignment="1">
      <alignment horizontal="center" vertical="center" wrapText="1"/>
    </xf>
    <xf numFmtId="0" fontId="48" fillId="0" borderId="6" xfId="7" applyFont="1" applyFill="1" applyBorder="1" applyAlignment="1">
      <alignment horizontal="center" vertical="center" wrapText="1"/>
    </xf>
    <xf numFmtId="1" fontId="17" fillId="9" borderId="1" xfId="7" applyNumberFormat="1" applyFont="1" applyFill="1" applyBorder="1" applyAlignment="1">
      <alignment horizontal="center" vertical="center"/>
    </xf>
    <xf numFmtId="0" fontId="8" fillId="0" borderId="12" xfId="7" applyFont="1" applyBorder="1" applyAlignment="1">
      <alignment horizontal="center" vertical="center" wrapText="1"/>
    </xf>
    <xf numFmtId="0" fontId="8" fillId="0" borderId="41" xfId="7" applyFont="1" applyBorder="1" applyAlignment="1">
      <alignment horizontal="center" vertical="center" wrapText="1"/>
    </xf>
    <xf numFmtId="0" fontId="8" fillId="0" borderId="6" xfId="7" applyFont="1" applyBorder="1" applyAlignment="1">
      <alignment horizontal="center" vertical="center" wrapText="1"/>
    </xf>
    <xf numFmtId="1" fontId="7" fillId="0" borderId="9" xfId="7" applyNumberFormat="1" applyFont="1" applyBorder="1" applyAlignment="1">
      <alignment horizontal="right"/>
    </xf>
    <xf numFmtId="1" fontId="7" fillId="0" borderId="21" xfId="7" applyNumberFormat="1" applyFont="1" applyBorder="1" applyAlignment="1">
      <alignment horizontal="right"/>
    </xf>
    <xf numFmtId="1" fontId="7" fillId="0" borderId="0" xfId="7" applyNumberFormat="1" applyFont="1" applyBorder="1" applyAlignment="1">
      <alignment horizontal="center" vertical="center" wrapText="1"/>
    </xf>
    <xf numFmtId="1" fontId="7" fillId="0" borderId="0" xfId="7" applyNumberFormat="1" applyFont="1" applyAlignment="1">
      <alignment horizontal="center"/>
    </xf>
    <xf numFmtId="1" fontId="7" fillId="0" borderId="1" xfId="7" applyNumberFormat="1" applyFont="1" applyBorder="1" applyAlignment="1">
      <alignment horizontal="center" vertical="center"/>
    </xf>
    <xf numFmtId="1" fontId="7" fillId="0" borderId="1" xfId="7" applyNumberFormat="1" applyFont="1" applyBorder="1" applyAlignment="1">
      <alignment horizontal="center" vertical="center" wrapText="1"/>
    </xf>
    <xf numFmtId="1" fontId="7" fillId="0" borderId="1" xfId="7" applyNumberFormat="1" applyFont="1" applyFill="1" applyBorder="1" applyAlignment="1">
      <alignment horizontal="center" vertical="center" wrapText="1"/>
    </xf>
    <xf numFmtId="3" fontId="7" fillId="0" borderId="1" xfId="7" applyNumberFormat="1" applyFont="1" applyFill="1" applyBorder="1" applyAlignment="1">
      <alignment horizontal="center" vertical="center" wrapText="1"/>
    </xf>
    <xf numFmtId="0" fontId="7" fillId="0" borderId="1" xfId="7" applyFont="1" applyFill="1" applyBorder="1" applyAlignment="1">
      <alignment horizontal="center" vertical="center"/>
    </xf>
    <xf numFmtId="0" fontId="48" fillId="0" borderId="0" xfId="7" applyFont="1" applyAlignment="1">
      <alignment horizontal="center" wrapText="1"/>
    </xf>
    <xf numFmtId="0" fontId="52" fillId="4" borderId="9" xfId="7" applyNumberFormat="1" applyFont="1" applyFill="1" applyBorder="1" applyAlignment="1" applyProtection="1">
      <alignment horizontal="center" wrapText="1"/>
    </xf>
    <xf numFmtId="0" fontId="52" fillId="4" borderId="21" xfId="7" applyNumberFormat="1" applyFont="1" applyFill="1" applyBorder="1" applyAlignment="1" applyProtection="1">
      <alignment horizontal="center" wrapText="1"/>
    </xf>
    <xf numFmtId="0" fontId="28" fillId="0" borderId="1" xfId="12" applyFont="1" applyBorder="1" applyAlignment="1">
      <alignment horizontal="center" vertical="center" wrapText="1"/>
    </xf>
    <xf numFmtId="0" fontId="23" fillId="0" borderId="1" xfId="12" applyFont="1" applyFill="1" applyBorder="1" applyAlignment="1">
      <alignment horizontal="center" wrapText="1"/>
    </xf>
    <xf numFmtId="0" fontId="23" fillId="0" borderId="1" xfId="12" applyFont="1" applyFill="1" applyBorder="1" applyAlignment="1">
      <alignment horizontal="center" vertical="center" wrapText="1"/>
    </xf>
    <xf numFmtId="0" fontId="22" fillId="0" borderId="1" xfId="7" applyFont="1" applyFill="1" applyBorder="1" applyAlignment="1">
      <alignment horizontal="center" vertical="center"/>
    </xf>
    <xf numFmtId="0" fontId="7" fillId="31" borderId="32" xfId="7" applyFont="1" applyFill="1" applyBorder="1" applyAlignment="1">
      <alignment horizontal="center" wrapText="1"/>
    </xf>
    <xf numFmtId="0" fontId="15" fillId="0" borderId="1" xfId="7" applyFont="1" applyFill="1" applyBorder="1" applyAlignment="1">
      <alignment horizontal="center" vertical="center" wrapText="1"/>
    </xf>
    <xf numFmtId="0" fontId="23" fillId="0" borderId="1" xfId="7" applyFont="1" applyFill="1" applyBorder="1" applyAlignment="1">
      <alignment horizontal="center" vertical="center"/>
    </xf>
    <xf numFmtId="0" fontId="44" fillId="0" borderId="0" xfId="24" applyFont="1" applyFill="1" applyAlignment="1">
      <alignment horizontal="left" wrapText="1"/>
    </xf>
    <xf numFmtId="0" fontId="8" fillId="0" borderId="1" xfId="0" applyFont="1" applyBorder="1" applyAlignment="1">
      <alignment horizontal="left"/>
    </xf>
    <xf numFmtId="0" fontId="48" fillId="0" borderId="1" xfId="0" applyFont="1" applyBorder="1" applyAlignment="1">
      <alignment horizontal="left"/>
    </xf>
    <xf numFmtId="0" fontId="25" fillId="0" borderId="0" xfId="0" applyFont="1" applyAlignment="1">
      <alignment horizontal="center"/>
    </xf>
    <xf numFmtId="0" fontId="37" fillId="0" borderId="0" xfId="0" applyFont="1" applyAlignment="1">
      <alignment horizontal="center"/>
    </xf>
    <xf numFmtId="0" fontId="48" fillId="0" borderId="9" xfId="0" applyFont="1" applyBorder="1" applyAlignment="1">
      <alignment horizontal="center"/>
    </xf>
    <xf numFmtId="0" fontId="48" fillId="0" borderId="25" xfId="0" applyFont="1" applyBorder="1" applyAlignment="1">
      <alignment horizontal="center"/>
    </xf>
    <xf numFmtId="0" fontId="48" fillId="0" borderId="21" xfId="0" applyFont="1" applyBorder="1" applyAlignment="1">
      <alignment horizontal="center"/>
    </xf>
    <xf numFmtId="0" fontId="27" fillId="6" borderId="0" xfId="12" applyFont="1" applyFill="1" applyAlignment="1">
      <alignment horizontal="left" wrapText="1"/>
    </xf>
    <xf numFmtId="0" fontId="30" fillId="3" borderId="0" xfId="12" applyFont="1" applyFill="1" applyAlignment="1">
      <alignment horizontal="left" vertical="center" wrapText="1"/>
    </xf>
    <xf numFmtId="0" fontId="30" fillId="0" borderId="0" xfId="7" applyFont="1" applyAlignment="1">
      <alignment horizontal="left" wrapText="1"/>
    </xf>
    <xf numFmtId="0" fontId="41" fillId="0" borderId="20" xfId="12" applyFont="1" applyBorder="1" applyAlignment="1">
      <alignment horizontal="left" wrapText="1"/>
    </xf>
    <xf numFmtId="0" fontId="41" fillId="0" borderId="0" xfId="12" applyFont="1" applyBorder="1" applyAlignment="1">
      <alignment horizontal="left" wrapText="1"/>
    </xf>
    <xf numFmtId="0" fontId="17" fillId="28" borderId="37" xfId="12" applyFont="1" applyFill="1" applyBorder="1" applyAlignment="1">
      <alignment horizontal="left" vertical="center" wrapText="1"/>
    </xf>
    <xf numFmtId="0" fontId="17" fillId="28" borderId="21" xfId="12" applyFont="1" applyFill="1" applyBorder="1" applyAlignment="1">
      <alignment horizontal="left" vertical="center" wrapText="1"/>
    </xf>
    <xf numFmtId="0" fontId="17" fillId="28" borderId="74" xfId="12" applyFont="1" applyFill="1" applyBorder="1" applyAlignment="1">
      <alignment horizontal="center" vertical="center" wrapText="1"/>
    </xf>
    <xf numFmtId="0" fontId="17" fillId="28" borderId="78" xfId="12" applyFont="1" applyFill="1" applyBorder="1" applyAlignment="1">
      <alignment horizontal="center" vertical="center" wrapText="1"/>
    </xf>
    <xf numFmtId="0" fontId="17" fillId="29" borderId="37" xfId="12" applyFont="1" applyFill="1" applyBorder="1" applyAlignment="1">
      <alignment horizontal="left" vertical="center" wrapText="1"/>
    </xf>
    <xf numFmtId="0" fontId="17" fillId="29" borderId="21" xfId="12" applyFont="1" applyFill="1" applyBorder="1" applyAlignment="1">
      <alignment horizontal="left" vertical="center" wrapText="1"/>
    </xf>
    <xf numFmtId="0" fontId="17" fillId="30" borderId="39" xfId="27" applyFont="1" applyFill="1" applyBorder="1" applyAlignment="1">
      <alignment horizontal="left" vertical="center" wrapText="1"/>
    </xf>
    <xf numFmtId="0" fontId="17" fillId="30" borderId="21" xfId="27" applyFont="1" applyFill="1" applyBorder="1" applyAlignment="1">
      <alignment horizontal="left" vertical="center" wrapText="1"/>
    </xf>
    <xf numFmtId="0" fontId="17" fillId="30" borderId="16" xfId="12" applyFont="1" applyFill="1" applyBorder="1" applyAlignment="1">
      <alignment horizontal="center" wrapText="1"/>
    </xf>
    <xf numFmtId="0" fontId="17" fillId="30" borderId="15" xfId="12" applyFont="1" applyFill="1" applyBorder="1" applyAlignment="1">
      <alignment horizontal="center" wrapText="1"/>
    </xf>
    <xf numFmtId="0" fontId="17" fillId="30" borderId="37" xfId="12" applyFont="1" applyFill="1" applyBorder="1" applyAlignment="1">
      <alignment horizontal="center" wrapText="1"/>
    </xf>
    <xf numFmtId="0" fontId="17" fillId="30" borderId="21" xfId="12" applyFont="1" applyFill="1" applyBorder="1" applyAlignment="1">
      <alignment horizontal="center" wrapText="1"/>
    </xf>
    <xf numFmtId="0" fontId="17" fillId="30" borderId="61" xfId="12" applyFont="1" applyFill="1" applyBorder="1" applyAlignment="1">
      <alignment horizontal="center" wrapText="1"/>
    </xf>
    <xf numFmtId="0" fontId="17" fillId="30" borderId="35" xfId="12" applyFont="1" applyFill="1" applyBorder="1" applyAlignment="1">
      <alignment horizontal="center" wrapText="1"/>
    </xf>
    <xf numFmtId="0" fontId="17" fillId="30" borderId="37" xfId="12" applyFont="1" applyFill="1" applyBorder="1" applyAlignment="1">
      <alignment horizontal="left" vertical="center" wrapText="1"/>
    </xf>
    <xf numFmtId="0" fontId="17" fillId="30" borderId="21" xfId="12" applyFont="1" applyFill="1" applyBorder="1" applyAlignment="1">
      <alignment horizontal="left" vertical="center" wrapText="1"/>
    </xf>
    <xf numFmtId="0" fontId="17" fillId="30" borderId="37" xfId="27" applyFont="1" applyFill="1" applyBorder="1" applyAlignment="1">
      <alignment horizontal="left" vertical="center" wrapText="1"/>
    </xf>
    <xf numFmtId="4" fontId="27" fillId="6" borderId="34" xfId="12" applyNumberFormat="1" applyFont="1" applyFill="1" applyBorder="1" applyAlignment="1">
      <alignment horizontal="center" vertical="center" wrapText="1"/>
    </xf>
    <xf numFmtId="4" fontId="27" fillId="6" borderId="22" xfId="12" applyNumberFormat="1" applyFont="1" applyFill="1" applyBorder="1" applyAlignment="1">
      <alignment horizontal="center" vertical="center" wrapText="1"/>
    </xf>
    <xf numFmtId="4" fontId="27" fillId="6" borderId="23" xfId="12" applyNumberFormat="1" applyFont="1" applyFill="1" applyBorder="1" applyAlignment="1">
      <alignment horizontal="center" vertical="center" wrapText="1"/>
    </xf>
    <xf numFmtId="0" fontId="17" fillId="29" borderId="16" xfId="12" applyFont="1" applyFill="1" applyBorder="1" applyAlignment="1">
      <alignment horizontal="center" wrapText="1"/>
    </xf>
    <xf numFmtId="0" fontId="17" fillId="29" borderId="15" xfId="12" applyFont="1" applyFill="1" applyBorder="1" applyAlignment="1">
      <alignment horizontal="center" wrapText="1"/>
    </xf>
    <xf numFmtId="0" fontId="17" fillId="29" borderId="37" xfId="12" applyFont="1" applyFill="1" applyBorder="1" applyAlignment="1">
      <alignment horizontal="center" wrapText="1"/>
    </xf>
    <xf numFmtId="0" fontId="17" fillId="29" borderId="21" xfId="12" applyFont="1" applyFill="1" applyBorder="1" applyAlignment="1">
      <alignment horizontal="center" wrapText="1"/>
    </xf>
    <xf numFmtId="0" fontId="17" fillId="29" borderId="37" xfId="12" applyFont="1" applyFill="1" applyBorder="1" applyAlignment="1">
      <alignment horizontal="center"/>
    </xf>
    <xf numFmtId="0" fontId="17" fillId="29" borderId="21" xfId="12" applyFont="1" applyFill="1" applyBorder="1" applyAlignment="1">
      <alignment horizontal="center"/>
    </xf>
    <xf numFmtId="0" fontId="17" fillId="29" borderId="61" xfId="12" applyFont="1" applyFill="1" applyBorder="1" applyAlignment="1">
      <alignment horizontal="center" wrapText="1"/>
    </xf>
    <xf numFmtId="0" fontId="17" fillId="29" borderId="35" xfId="12" applyFont="1" applyFill="1" applyBorder="1" applyAlignment="1">
      <alignment horizontal="center" wrapText="1"/>
    </xf>
    <xf numFmtId="1" fontId="27" fillId="6" borderId="77" xfId="12" applyNumberFormat="1" applyFont="1" applyFill="1" applyBorder="1" applyAlignment="1">
      <alignment horizontal="center" vertical="center" wrapText="1"/>
    </xf>
    <xf numFmtId="1" fontId="27" fillId="6" borderId="60" xfId="12" applyNumberFormat="1" applyFont="1" applyFill="1" applyBorder="1" applyAlignment="1">
      <alignment horizontal="center" vertical="center" wrapText="1"/>
    </xf>
    <xf numFmtId="1" fontId="27" fillId="6" borderId="39" xfId="12" applyNumberFormat="1" applyFont="1" applyFill="1" applyBorder="1" applyAlignment="1">
      <alignment horizontal="center" vertical="center" wrapText="1"/>
    </xf>
    <xf numFmtId="1" fontId="27" fillId="6" borderId="32" xfId="12" applyNumberFormat="1" applyFont="1" applyFill="1" applyBorder="1" applyAlignment="1">
      <alignment horizontal="center" vertical="center" wrapText="1"/>
    </xf>
    <xf numFmtId="0" fontId="17" fillId="6" borderId="16" xfId="12" applyFont="1" applyFill="1" applyBorder="1" applyAlignment="1">
      <alignment horizontal="center" vertical="center" wrapText="1"/>
    </xf>
    <xf numFmtId="0" fontId="17" fillId="6" borderId="8" xfId="12" applyFont="1" applyFill="1" applyBorder="1" applyAlignment="1">
      <alignment horizontal="center" vertical="center" wrapText="1"/>
    </xf>
    <xf numFmtId="0" fontId="17" fillId="6" borderId="3" xfId="12" applyFont="1" applyFill="1" applyBorder="1" applyAlignment="1">
      <alignment horizontal="center" vertical="center" wrapText="1"/>
    </xf>
    <xf numFmtId="0" fontId="17" fillId="6" borderId="15" xfId="12" applyFont="1" applyFill="1" applyBorder="1" applyAlignment="1">
      <alignment horizontal="center" vertical="center" wrapText="1"/>
    </xf>
    <xf numFmtId="0" fontId="17" fillId="6" borderId="1" xfId="12" applyFont="1" applyFill="1" applyBorder="1" applyAlignment="1">
      <alignment horizontal="center" vertical="center" wrapText="1"/>
    </xf>
    <xf numFmtId="0" fontId="17" fillId="6" borderId="2" xfId="12" applyFont="1" applyFill="1" applyBorder="1" applyAlignment="1">
      <alignment horizontal="center" vertical="center" wrapText="1"/>
    </xf>
    <xf numFmtId="0" fontId="17" fillId="6" borderId="44" xfId="12" applyFont="1" applyFill="1" applyBorder="1" applyAlignment="1">
      <alignment horizontal="center" vertical="center" wrapText="1"/>
    </xf>
    <xf numFmtId="0" fontId="17" fillId="6" borderId="41" xfId="12" applyFont="1" applyFill="1" applyBorder="1" applyAlignment="1">
      <alignment horizontal="center" vertical="center" wrapText="1"/>
    </xf>
    <xf numFmtId="0" fontId="17" fillId="6" borderId="28" xfId="12" applyFont="1" applyFill="1" applyBorder="1" applyAlignment="1">
      <alignment horizontal="center" vertical="center" wrapText="1"/>
    </xf>
    <xf numFmtId="0" fontId="17" fillId="6" borderId="14" xfId="12" applyFont="1" applyFill="1" applyBorder="1" applyAlignment="1">
      <alignment horizontal="center" vertical="center" wrapText="1"/>
    </xf>
    <xf numFmtId="0" fontId="17" fillId="6" borderId="10" xfId="12" applyFont="1" applyFill="1" applyBorder="1" applyAlignment="1">
      <alignment horizontal="center" vertical="center" wrapText="1"/>
    </xf>
    <xf numFmtId="0" fontId="17" fillId="6" borderId="24" xfId="12" applyFont="1" applyFill="1" applyBorder="1" applyAlignment="1">
      <alignment horizontal="center" vertical="center" wrapText="1"/>
    </xf>
    <xf numFmtId="3" fontId="100" fillId="0" borderId="1" xfId="15" applyNumberFormat="1" applyFont="1" applyFill="1" applyBorder="1" applyAlignment="1">
      <alignment horizontal="center" vertical="center" wrapText="1"/>
    </xf>
    <xf numFmtId="3" fontId="100" fillId="0" borderId="9" xfId="15" applyNumberFormat="1" applyFont="1" applyFill="1" applyBorder="1" applyAlignment="1">
      <alignment horizontal="center" vertical="center" wrapText="1"/>
    </xf>
    <xf numFmtId="0" fontId="7" fillId="0" borderId="1" xfId="15" applyFont="1" applyBorder="1" applyAlignment="1">
      <alignment horizontal="center" vertical="center"/>
    </xf>
    <xf numFmtId="0" fontId="27" fillId="0" borderId="0" xfId="0" applyFont="1" applyFill="1" applyAlignment="1">
      <alignment horizontal="center" vertical="center" wrapText="1"/>
    </xf>
    <xf numFmtId="0" fontId="124" fillId="0" borderId="0" xfId="0" applyFont="1" applyFill="1" applyAlignment="1">
      <alignment horizontal="center" vertical="center" wrapText="1"/>
    </xf>
    <xf numFmtId="49" fontId="18" fillId="0" borderId="1" xfId="15" applyNumberFormat="1" applyFont="1" applyBorder="1" applyAlignment="1">
      <alignment horizontal="center" vertical="center"/>
    </xf>
    <xf numFmtId="1" fontId="18" fillId="0" borderId="1" xfId="15" applyNumberFormat="1" applyFont="1" applyBorder="1" applyAlignment="1">
      <alignment horizontal="center" vertical="center"/>
    </xf>
    <xf numFmtId="1" fontId="18" fillId="0" borderId="1" xfId="15" applyNumberFormat="1" applyFont="1" applyBorder="1" applyAlignment="1">
      <alignment horizontal="center" vertical="center" wrapText="1"/>
    </xf>
    <xf numFmtId="3" fontId="116" fillId="0" borderId="1" xfId="15" applyNumberFormat="1" applyFont="1" applyFill="1" applyBorder="1" applyAlignment="1">
      <alignment horizontal="center" vertical="center" wrapText="1"/>
    </xf>
    <xf numFmtId="1" fontId="7" fillId="0" borderId="9" xfId="15" applyNumberFormat="1" applyFont="1" applyFill="1" applyBorder="1" applyAlignment="1">
      <alignment horizontal="center" wrapText="1"/>
    </xf>
    <xf numFmtId="1" fontId="7" fillId="0" borderId="25" xfId="15" applyNumberFormat="1" applyFont="1" applyFill="1" applyBorder="1" applyAlignment="1">
      <alignment horizontal="center" wrapText="1"/>
    </xf>
    <xf numFmtId="1" fontId="7" fillId="0" borderId="21" xfId="15" applyNumberFormat="1" applyFont="1" applyFill="1" applyBorder="1" applyAlignment="1">
      <alignment horizontal="center" wrapText="1"/>
    </xf>
    <xf numFmtId="0" fontId="27" fillId="0" borderId="0" xfId="15" applyFont="1" applyFill="1" applyAlignment="1">
      <alignment horizontal="center" vertical="center" wrapText="1"/>
    </xf>
    <xf numFmtId="1" fontId="7" fillId="0" borderId="0" xfId="15" applyNumberFormat="1" applyFont="1" applyFill="1" applyAlignment="1">
      <alignment horizontal="center"/>
    </xf>
    <xf numFmtId="1" fontId="18" fillId="0" borderId="1" xfId="15" applyNumberFormat="1" applyFont="1" applyFill="1" applyBorder="1" applyAlignment="1">
      <alignment horizontal="center" vertical="center"/>
    </xf>
    <xf numFmtId="1" fontId="7" fillId="0" borderId="1" xfId="15" applyNumberFormat="1" applyFont="1" applyFill="1" applyBorder="1" applyAlignment="1">
      <alignment horizontal="center" vertical="center"/>
    </xf>
    <xf numFmtId="1" fontId="7" fillId="0" borderId="1" xfId="15" applyNumberFormat="1" applyFont="1" applyFill="1" applyBorder="1" applyAlignment="1">
      <alignment horizontal="center" vertical="center" wrapText="1"/>
    </xf>
    <xf numFmtId="3" fontId="100" fillId="0" borderId="25" xfId="15" applyNumberFormat="1" applyFont="1" applyFill="1" applyBorder="1" applyAlignment="1">
      <alignment horizontal="center" vertical="center" wrapText="1"/>
    </xf>
    <xf numFmtId="3" fontId="100" fillId="0" borderId="21" xfId="15" applyNumberFormat="1" applyFont="1" applyFill="1" applyBorder="1" applyAlignment="1">
      <alignment horizontal="center" vertical="center" wrapText="1"/>
    </xf>
    <xf numFmtId="1" fontId="7" fillId="0" borderId="47" xfId="15" applyNumberFormat="1" applyFont="1" applyFill="1" applyBorder="1" applyAlignment="1">
      <alignment horizontal="left"/>
    </xf>
    <xf numFmtId="0" fontId="47" fillId="5" borderId="32" xfId="23" applyFont="1" applyFill="1" applyBorder="1" applyAlignment="1">
      <alignment horizontal="center"/>
    </xf>
    <xf numFmtId="49" fontId="18" fillId="0" borderId="1" xfId="15" applyNumberFormat="1" applyFont="1" applyFill="1" applyBorder="1" applyAlignment="1">
      <alignment horizontal="center" vertical="center"/>
    </xf>
    <xf numFmtId="4" fontId="79" fillId="0" borderId="12" xfId="15" applyNumberFormat="1" applyFont="1" applyFill="1" applyBorder="1" applyAlignment="1">
      <alignment horizontal="center" vertical="center" wrapText="1"/>
    </xf>
    <xf numFmtId="4" fontId="79" fillId="0" borderId="41" xfId="15" applyNumberFormat="1" applyFont="1" applyFill="1" applyBorder="1" applyAlignment="1">
      <alignment horizontal="center" vertical="center"/>
    </xf>
    <xf numFmtId="4" fontId="79" fillId="0" borderId="6" xfId="15" applyNumberFormat="1" applyFont="1" applyFill="1" applyBorder="1" applyAlignment="1">
      <alignment horizontal="center" vertical="center"/>
    </xf>
    <xf numFmtId="0" fontId="47" fillId="17" borderId="32" xfId="23" applyFont="1" applyFill="1" applyBorder="1" applyAlignment="1">
      <alignment horizontal="center" wrapText="1"/>
    </xf>
    <xf numFmtId="0" fontId="47" fillId="17" borderId="32" xfId="23" applyFont="1" applyFill="1" applyBorder="1" applyAlignment="1">
      <alignment horizontal="center"/>
    </xf>
    <xf numFmtId="1" fontId="7" fillId="26" borderId="9" xfId="15" applyNumberFormat="1" applyFont="1" applyFill="1" applyBorder="1" applyAlignment="1">
      <alignment horizontal="center"/>
    </xf>
    <xf numFmtId="1" fontId="7" fillId="26" borderId="25" xfId="15" applyNumberFormat="1" applyFont="1" applyFill="1" applyBorder="1" applyAlignment="1">
      <alignment horizontal="center"/>
    </xf>
    <xf numFmtId="1" fontId="7" fillId="26" borderId="21" xfId="15" applyNumberFormat="1" applyFont="1" applyFill="1" applyBorder="1" applyAlignment="1">
      <alignment horizontal="center"/>
    </xf>
    <xf numFmtId="1" fontId="7" fillId="25" borderId="9" xfId="15" applyNumberFormat="1" applyFont="1" applyFill="1" applyBorder="1" applyAlignment="1">
      <alignment horizontal="center"/>
    </xf>
    <xf numFmtId="1" fontId="7" fillId="25" borderId="25" xfId="15" applyNumberFormat="1" applyFont="1" applyFill="1" applyBorder="1" applyAlignment="1">
      <alignment horizontal="center"/>
    </xf>
    <xf numFmtId="1" fontId="7" fillId="25" borderId="21" xfId="15" applyNumberFormat="1" applyFont="1" applyFill="1" applyBorder="1" applyAlignment="1">
      <alignment horizontal="center"/>
    </xf>
    <xf numFmtId="0" fontId="47" fillId="27" borderId="32" xfId="23" applyFont="1" applyFill="1" applyBorder="1" applyAlignment="1">
      <alignment horizontal="center" wrapText="1"/>
    </xf>
    <xf numFmtId="0" fontId="47" fillId="27" borderId="32" xfId="23" applyFont="1" applyFill="1" applyBorder="1" applyAlignment="1">
      <alignment horizontal="center"/>
    </xf>
    <xf numFmtId="4" fontId="56" fillId="0" borderId="37" xfId="7" applyNumberFormat="1" applyFont="1" applyFill="1" applyBorder="1" applyAlignment="1">
      <alignment horizontal="center" vertical="center"/>
    </xf>
    <xf numFmtId="4" fontId="56" fillId="0" borderId="21" xfId="7" applyNumberFormat="1" applyFont="1" applyFill="1" applyBorder="1" applyAlignment="1">
      <alignment horizontal="center" vertical="center"/>
    </xf>
    <xf numFmtId="1" fontId="56" fillId="20" borderId="9" xfId="7" applyNumberFormat="1" applyFont="1" applyFill="1" applyBorder="1" applyAlignment="1">
      <alignment horizontal="center" vertical="center"/>
    </xf>
    <xf numFmtId="1" fontId="56" fillId="20" borderId="25" xfId="7" applyNumberFormat="1" applyFont="1" applyFill="1" applyBorder="1" applyAlignment="1">
      <alignment horizontal="center" vertical="center"/>
    </xf>
    <xf numFmtId="1" fontId="56" fillId="20" borderId="21" xfId="7" applyNumberFormat="1" applyFont="1" applyFill="1" applyBorder="1" applyAlignment="1">
      <alignment horizontal="center" vertical="center"/>
    </xf>
    <xf numFmtId="1" fontId="56" fillId="20" borderId="9" xfId="7" applyNumberFormat="1" applyFont="1" applyFill="1" applyBorder="1" applyAlignment="1">
      <alignment horizontal="center" vertical="center" wrapText="1"/>
    </xf>
    <xf numFmtId="1" fontId="56" fillId="20" borderId="25" xfId="7" applyNumberFormat="1" applyFont="1" applyFill="1" applyBorder="1" applyAlignment="1">
      <alignment horizontal="center" vertical="center" wrapText="1"/>
    </xf>
    <xf numFmtId="1" fontId="56" fillId="20" borderId="21" xfId="7" applyNumberFormat="1" applyFont="1" applyFill="1" applyBorder="1" applyAlignment="1">
      <alignment horizontal="center" vertical="center" wrapText="1"/>
    </xf>
    <xf numFmtId="1" fontId="56" fillId="20" borderId="9" xfId="9" applyNumberFormat="1" applyFont="1" applyFill="1" applyBorder="1" applyAlignment="1">
      <alignment horizontal="center" vertical="center"/>
    </xf>
    <xf numFmtId="1" fontId="56" fillId="20" borderId="25" xfId="9" applyNumberFormat="1" applyFont="1" applyFill="1" applyBorder="1" applyAlignment="1">
      <alignment horizontal="center" vertical="center"/>
    </xf>
    <xf numFmtId="1" fontId="56" fillId="20" borderId="21" xfId="9" applyNumberFormat="1" applyFont="1" applyFill="1" applyBorder="1" applyAlignment="1">
      <alignment horizontal="center" vertical="center"/>
    </xf>
    <xf numFmtId="0" fontId="56" fillId="0" borderId="9" xfId="7" applyFont="1" applyBorder="1" applyAlignment="1">
      <alignment horizontal="center" vertical="center" wrapText="1"/>
    </xf>
    <xf numFmtId="0" fontId="56" fillId="0" borderId="25" xfId="7" applyFont="1" applyBorder="1" applyAlignment="1">
      <alignment horizontal="center" vertical="center" wrapText="1"/>
    </xf>
    <xf numFmtId="0" fontId="56" fillId="0" borderId="1" xfId="7" applyFont="1" applyBorder="1" applyAlignment="1">
      <alignment horizontal="center" vertical="center" wrapText="1"/>
    </xf>
    <xf numFmtId="4" fontId="56" fillId="0" borderId="9" xfId="7" applyNumberFormat="1" applyFont="1" applyFill="1" applyBorder="1" applyAlignment="1">
      <alignment horizontal="center" vertical="center"/>
    </xf>
    <xf numFmtId="4" fontId="56" fillId="0" borderId="25" xfId="7" applyNumberFormat="1" applyFont="1" applyFill="1" applyBorder="1" applyAlignment="1">
      <alignment horizontal="center" vertical="center"/>
    </xf>
    <xf numFmtId="3" fontId="56" fillId="4" borderId="47" xfId="7" applyNumberFormat="1" applyFont="1" applyFill="1" applyBorder="1" applyAlignment="1">
      <alignment horizontal="center" vertical="center" wrapText="1"/>
    </xf>
    <xf numFmtId="3" fontId="56" fillId="4" borderId="42" xfId="7" applyNumberFormat="1" applyFont="1" applyFill="1" applyBorder="1" applyAlignment="1">
      <alignment horizontal="center" vertical="center" wrapText="1"/>
    </xf>
    <xf numFmtId="3" fontId="56" fillId="4" borderId="0" xfId="7" applyNumberFormat="1" applyFont="1" applyFill="1" applyBorder="1" applyAlignment="1">
      <alignment horizontal="center" vertical="center" wrapText="1"/>
    </xf>
    <xf numFmtId="3" fontId="56" fillId="4" borderId="52" xfId="7" applyNumberFormat="1" applyFont="1" applyFill="1" applyBorder="1" applyAlignment="1">
      <alignment horizontal="center" vertical="center" wrapText="1"/>
    </xf>
    <xf numFmtId="3" fontId="56" fillId="4" borderId="32" xfId="7" applyNumberFormat="1" applyFont="1" applyFill="1" applyBorder="1" applyAlignment="1">
      <alignment horizontal="center" vertical="center" wrapText="1"/>
    </xf>
    <xf numFmtId="3" fontId="56" fillId="4" borderId="57" xfId="7" applyNumberFormat="1" applyFont="1" applyFill="1" applyBorder="1" applyAlignment="1">
      <alignment horizontal="center" vertical="center" wrapText="1"/>
    </xf>
    <xf numFmtId="0" fontId="56" fillId="0" borderId="16" xfId="7" applyFont="1" applyBorder="1" applyAlignment="1">
      <alignment horizontal="center" vertical="center" wrapText="1"/>
    </xf>
    <xf numFmtId="0" fontId="56" fillId="0" borderId="15" xfId="7" applyFont="1" applyBorder="1" applyAlignment="1">
      <alignment horizontal="center" vertical="center" wrapText="1"/>
    </xf>
    <xf numFmtId="0" fontId="56" fillId="0" borderId="11" xfId="7" applyFont="1" applyFill="1" applyBorder="1" applyAlignment="1">
      <alignment horizontal="center" vertical="center" wrapText="1"/>
    </xf>
    <xf numFmtId="0" fontId="56" fillId="0" borderId="7" xfId="7" applyFont="1" applyFill="1" applyBorder="1" applyAlignment="1">
      <alignment horizontal="center" vertical="center" wrapText="1"/>
    </xf>
    <xf numFmtId="0" fontId="56" fillId="0" borderId="12" xfId="7" applyFont="1" applyFill="1" applyBorder="1" applyAlignment="1">
      <alignment horizontal="center" vertical="center" wrapText="1"/>
    </xf>
    <xf numFmtId="0" fontId="56" fillId="0" borderId="6" xfId="7" applyFont="1" applyFill="1" applyBorder="1" applyAlignment="1">
      <alignment horizontal="center" vertical="center" wrapText="1"/>
    </xf>
    <xf numFmtId="0" fontId="56" fillId="0" borderId="37" xfId="7" applyFont="1" applyBorder="1" applyAlignment="1">
      <alignment horizontal="center" vertical="center" wrapText="1"/>
    </xf>
    <xf numFmtId="0" fontId="56" fillId="0" borderId="12" xfId="7" applyFont="1" applyBorder="1" applyAlignment="1">
      <alignment horizontal="center" vertical="center" wrapText="1"/>
    </xf>
    <xf numFmtId="0" fontId="56" fillId="0" borderId="6" xfId="7" applyFont="1" applyBorder="1" applyAlignment="1">
      <alignment horizontal="center" vertical="center" wrapText="1"/>
    </xf>
    <xf numFmtId="1" fontId="56" fillId="0" borderId="1" xfId="7" applyNumberFormat="1" applyFont="1" applyBorder="1" applyAlignment="1">
      <alignment horizontal="center" vertical="center" wrapText="1"/>
    </xf>
    <xf numFmtId="0" fontId="56" fillId="0" borderId="1" xfId="7" applyFont="1" applyBorder="1" applyAlignment="1">
      <alignment horizontal="center"/>
    </xf>
    <xf numFmtId="0" fontId="56" fillId="0" borderId="1" xfId="7" applyFont="1" applyFill="1" applyBorder="1" applyAlignment="1">
      <alignment horizontal="center" vertical="center" wrapText="1"/>
    </xf>
    <xf numFmtId="3" fontId="56" fillId="4" borderId="19" xfId="7" applyNumberFormat="1" applyFont="1" applyFill="1" applyBorder="1" applyAlignment="1">
      <alignment horizontal="center" vertical="center" wrapText="1"/>
    </xf>
    <xf numFmtId="3" fontId="56" fillId="4" borderId="51" xfId="7" applyNumberFormat="1" applyFont="1" applyFill="1" applyBorder="1" applyAlignment="1">
      <alignment horizontal="center" vertical="center" wrapText="1"/>
    </xf>
    <xf numFmtId="3" fontId="56" fillId="4" borderId="33" xfId="7" applyNumberFormat="1" applyFont="1" applyFill="1" applyBorder="1" applyAlignment="1">
      <alignment horizontal="center" vertical="center" wrapText="1"/>
    </xf>
    <xf numFmtId="3" fontId="56" fillId="4" borderId="70" xfId="7" applyNumberFormat="1" applyFont="1" applyFill="1" applyBorder="1" applyAlignment="1">
      <alignment horizontal="center" vertical="center" wrapText="1"/>
    </xf>
    <xf numFmtId="3" fontId="56" fillId="4" borderId="4" xfId="7" applyNumberFormat="1" applyFont="1" applyFill="1" applyBorder="1" applyAlignment="1">
      <alignment horizontal="center" vertical="center" wrapText="1"/>
    </xf>
    <xf numFmtId="3" fontId="56" fillId="4" borderId="38" xfId="7" applyNumberFormat="1" applyFont="1" applyFill="1" applyBorder="1" applyAlignment="1">
      <alignment horizontal="center" vertical="center" wrapText="1"/>
    </xf>
    <xf numFmtId="0" fontId="56" fillId="0" borderId="19" xfId="7" applyFont="1" applyBorder="1" applyAlignment="1">
      <alignment horizontal="center" vertical="center" wrapText="1"/>
    </xf>
    <xf numFmtId="0" fontId="56" fillId="0" borderId="47" xfId="7" applyFont="1" applyBorder="1" applyAlignment="1">
      <alignment horizontal="center" vertical="center" wrapText="1"/>
    </xf>
    <xf numFmtId="0" fontId="56" fillId="0" borderId="21" xfId="7" applyFont="1" applyBorder="1" applyAlignment="1">
      <alignment horizontal="center" vertical="center" wrapText="1"/>
    </xf>
    <xf numFmtId="0" fontId="56" fillId="6" borderId="47" xfId="7" applyFont="1" applyFill="1" applyBorder="1" applyAlignment="1">
      <alignment horizontal="center" vertical="center" wrapText="1"/>
    </xf>
    <xf numFmtId="0" fontId="56" fillId="6" borderId="0" xfId="7" applyFont="1" applyFill="1" applyBorder="1" applyAlignment="1">
      <alignment horizontal="center" vertical="center" wrapText="1"/>
    </xf>
    <xf numFmtId="0" fontId="56" fillId="6" borderId="32" xfId="7" applyFont="1" applyFill="1" applyBorder="1" applyAlignment="1">
      <alignment horizontal="center" vertical="center" wrapText="1"/>
    </xf>
    <xf numFmtId="1" fontId="56" fillId="0" borderId="1" xfId="7" applyNumberFormat="1" applyFont="1" applyFill="1" applyBorder="1" applyAlignment="1">
      <alignment horizontal="center" vertical="center" wrapText="1"/>
    </xf>
    <xf numFmtId="0" fontId="56" fillId="0" borderId="4" xfId="7" applyFont="1" applyBorder="1" applyAlignment="1">
      <alignment horizontal="center" vertical="center" wrapText="1"/>
    </xf>
    <xf numFmtId="1" fontId="56" fillId="0" borderId="0" xfId="7" applyNumberFormat="1" applyFont="1" applyBorder="1" applyAlignment="1">
      <alignment horizontal="center" vertical="center"/>
    </xf>
    <xf numFmtId="1" fontId="55" fillId="0" borderId="1" xfId="7" applyNumberFormat="1" applyFont="1" applyBorder="1" applyAlignment="1">
      <alignment horizontal="center" vertical="center"/>
    </xf>
    <xf numFmtId="1" fontId="56" fillId="0" borderId="1" xfId="7" applyNumberFormat="1" applyFont="1" applyBorder="1" applyAlignment="1">
      <alignment horizontal="center" vertical="center"/>
    </xf>
    <xf numFmtId="0" fontId="56" fillId="4" borderId="1" xfId="7" applyFont="1" applyFill="1" applyBorder="1" applyAlignment="1">
      <alignment horizontal="center" vertical="center" wrapText="1"/>
    </xf>
    <xf numFmtId="1" fontId="56" fillId="0" borderId="9" xfId="7" applyNumberFormat="1" applyFont="1" applyFill="1" applyBorder="1" applyAlignment="1">
      <alignment horizontal="center" vertical="center"/>
    </xf>
    <xf numFmtId="1" fontId="56" fillId="0" borderId="25" xfId="7" applyNumberFormat="1" applyFont="1" applyFill="1" applyBorder="1" applyAlignment="1">
      <alignment horizontal="center" vertical="center"/>
    </xf>
    <xf numFmtId="1" fontId="56" fillId="0" borderId="21" xfId="7" applyNumberFormat="1" applyFont="1" applyFill="1" applyBorder="1" applyAlignment="1">
      <alignment horizontal="center" vertical="center"/>
    </xf>
    <xf numFmtId="0" fontId="56" fillId="4" borderId="51" xfId="7" applyFont="1" applyFill="1" applyBorder="1" applyAlignment="1">
      <alignment horizontal="center" vertical="center" wrapText="1"/>
    </xf>
    <xf numFmtId="0" fontId="56" fillId="4" borderId="70" xfId="7" applyFont="1" applyFill="1" applyBorder="1" applyAlignment="1">
      <alignment horizontal="center" vertical="center" wrapText="1"/>
    </xf>
    <xf numFmtId="0" fontId="56" fillId="4" borderId="38" xfId="7" applyFont="1" applyFill="1" applyBorder="1" applyAlignment="1">
      <alignment horizontal="center" vertical="center" wrapText="1"/>
    </xf>
    <xf numFmtId="49" fontId="56" fillId="9" borderId="16" xfId="8" applyNumberFormat="1" applyFont="1" applyFill="1" applyBorder="1" applyAlignment="1">
      <alignment horizontal="center" vertical="center" wrapText="1"/>
    </xf>
    <xf numFmtId="49" fontId="56" fillId="9" borderId="15" xfId="8" applyNumberFormat="1" applyFont="1" applyFill="1" applyBorder="1" applyAlignment="1">
      <alignment horizontal="center" vertical="center" wrapText="1"/>
    </xf>
    <xf numFmtId="49" fontId="56" fillId="9" borderId="13" xfId="8" applyNumberFormat="1" applyFont="1" applyFill="1" applyBorder="1" applyAlignment="1">
      <alignment horizontal="center" vertical="center" wrapText="1"/>
    </xf>
    <xf numFmtId="49" fontId="56" fillId="9" borderId="14" xfId="8" applyNumberFormat="1" applyFont="1" applyFill="1" applyBorder="1" applyAlignment="1">
      <alignment horizontal="center" vertical="center" wrapText="1"/>
    </xf>
    <xf numFmtId="2" fontId="57" fillId="9" borderId="82" xfId="8" applyNumberFormat="1" applyFont="1" applyFill="1" applyBorder="1" applyAlignment="1">
      <alignment horizontal="center" vertical="center" wrapText="1"/>
    </xf>
    <xf numFmtId="2" fontId="57" fillId="9" borderId="72" xfId="8" applyNumberFormat="1" applyFont="1" applyFill="1" applyBorder="1" applyAlignment="1">
      <alignment horizontal="center" vertical="center" wrapText="1"/>
    </xf>
    <xf numFmtId="2" fontId="57" fillId="9" borderId="17" xfId="8" applyNumberFormat="1" applyFont="1" applyFill="1" applyBorder="1" applyAlignment="1">
      <alignment horizontal="center" vertical="center" wrapText="1"/>
    </xf>
    <xf numFmtId="2" fontId="56" fillId="9" borderId="9" xfId="8" applyNumberFormat="1" applyFont="1" applyFill="1" applyBorder="1" applyAlignment="1">
      <alignment horizontal="center" vertical="center" wrapText="1"/>
    </xf>
    <xf numFmtId="2" fontId="56" fillId="9" borderId="25" xfId="8" applyNumberFormat="1" applyFont="1" applyFill="1" applyBorder="1" applyAlignment="1">
      <alignment horizontal="center" vertical="center" wrapText="1"/>
    </xf>
    <xf numFmtId="2" fontId="56" fillId="9" borderId="18" xfId="8" applyNumberFormat="1" applyFont="1" applyFill="1" applyBorder="1" applyAlignment="1">
      <alignment horizontal="center" vertical="center" wrapText="1"/>
    </xf>
    <xf numFmtId="4" fontId="17" fillId="27" borderId="1" xfId="8" applyNumberFormat="1" applyFont="1" applyFill="1" applyBorder="1" applyAlignment="1">
      <alignment horizontal="left" wrapText="1"/>
    </xf>
    <xf numFmtId="0" fontId="7" fillId="3" borderId="8" xfId="8" applyNumberFormat="1" applyFont="1" applyFill="1" applyBorder="1" applyAlignment="1">
      <alignment horizontal="center" vertical="center" wrapText="1"/>
    </xf>
    <xf numFmtId="0" fontId="7" fillId="3" borderId="1" xfId="8" applyNumberFormat="1" applyFont="1" applyFill="1" applyBorder="1" applyAlignment="1">
      <alignment horizontal="center" vertical="center" wrapText="1"/>
    </xf>
    <xf numFmtId="0" fontId="7" fillId="3" borderId="9" xfId="8" applyNumberFormat="1" applyFont="1" applyFill="1" applyBorder="1" applyAlignment="1">
      <alignment horizontal="center" vertical="center" wrapText="1"/>
    </xf>
    <xf numFmtId="49" fontId="7" fillId="3" borderId="8" xfId="8" applyNumberFormat="1" applyFont="1" applyFill="1" applyBorder="1" applyAlignment="1">
      <alignment horizontal="center" vertical="center"/>
    </xf>
    <xf numFmtId="49" fontId="7" fillId="3" borderId="1" xfId="8" applyNumberFormat="1" applyFont="1" applyFill="1" applyBorder="1" applyAlignment="1">
      <alignment horizontal="center" vertical="center"/>
    </xf>
    <xf numFmtId="49" fontId="7" fillId="3" borderId="9" xfId="8" applyNumberFormat="1" applyFont="1" applyFill="1" applyBorder="1" applyAlignment="1">
      <alignment horizontal="center" vertical="center"/>
    </xf>
    <xf numFmtId="0" fontId="7" fillId="20" borderId="16" xfId="8" applyNumberFormat="1" applyFont="1" applyFill="1" applyBorder="1" applyAlignment="1">
      <alignment horizontal="center" vertical="center" wrapText="1"/>
    </xf>
    <xf numFmtId="0" fontId="7" fillId="20" borderId="8" xfId="8" applyNumberFormat="1" applyFont="1" applyFill="1" applyBorder="1" applyAlignment="1">
      <alignment horizontal="center" vertical="center" wrapText="1"/>
    </xf>
    <xf numFmtId="0" fontId="7" fillId="20" borderId="15" xfId="8" applyNumberFormat="1" applyFont="1" applyFill="1" applyBorder="1" applyAlignment="1">
      <alignment horizontal="center" vertical="center" textRotation="90" wrapText="1"/>
    </xf>
    <xf numFmtId="0" fontId="7" fillId="20" borderId="1" xfId="8" applyNumberFormat="1" applyFont="1" applyFill="1" applyBorder="1" applyAlignment="1">
      <alignment horizontal="center" vertical="center" textRotation="90" wrapText="1"/>
    </xf>
    <xf numFmtId="4" fontId="7" fillId="20" borderId="15" xfId="8" applyNumberFormat="1" applyFont="1" applyFill="1" applyBorder="1" applyAlignment="1">
      <alignment horizontal="center" vertical="center" wrapText="1"/>
    </xf>
    <xf numFmtId="4" fontId="7" fillId="20" borderId="1" xfId="8" applyNumberFormat="1" applyFont="1" applyFill="1" applyBorder="1" applyAlignment="1">
      <alignment horizontal="center" vertical="center" wrapText="1"/>
    </xf>
    <xf numFmtId="0" fontId="18" fillId="0" borderId="0" xfId="24" applyFont="1" applyFill="1" applyAlignment="1">
      <alignment horizontal="left" wrapText="1"/>
    </xf>
    <xf numFmtId="0" fontId="18" fillId="0" borderId="0" xfId="3" applyFont="1" applyFill="1" applyAlignment="1">
      <alignment wrapText="1"/>
    </xf>
    <xf numFmtId="0" fontId="22" fillId="0" borderId="0" xfId="3" applyFont="1" applyFill="1" applyAlignment="1">
      <alignment horizontal="center" wrapText="1"/>
    </xf>
    <xf numFmtId="4" fontId="29" fillId="0" borderId="12" xfId="0" applyNumberFormat="1" applyFont="1" applyFill="1" applyBorder="1" applyAlignment="1">
      <alignment horizontal="center" vertical="center" wrapText="1"/>
    </xf>
    <xf numFmtId="4" fontId="29" fillId="0" borderId="6" xfId="0" applyNumberFormat="1" applyFont="1" applyFill="1" applyBorder="1" applyAlignment="1">
      <alignment horizontal="center" vertical="center" wrapText="1"/>
    </xf>
    <xf numFmtId="4" fontId="29"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29" fillId="0" borderId="1" xfId="0" applyFont="1" applyFill="1" applyBorder="1" applyAlignment="1">
      <alignment horizontal="center" vertical="center" wrapText="1"/>
    </xf>
    <xf numFmtId="4" fontId="13" fillId="0" borderId="9" xfId="0" applyNumberFormat="1" applyFont="1" applyFill="1" applyBorder="1" applyAlignment="1">
      <alignment horizontal="center" vertical="center" wrapText="1"/>
    </xf>
    <xf numFmtId="4" fontId="13" fillId="0" borderId="21" xfId="0" applyNumberFormat="1" applyFont="1" applyFill="1" applyBorder="1" applyAlignment="1">
      <alignment horizontal="center" vertical="center" wrapText="1"/>
    </xf>
    <xf numFmtId="4" fontId="29" fillId="0" borderId="12" xfId="3" applyNumberFormat="1" applyFont="1" applyFill="1" applyBorder="1" applyAlignment="1">
      <alignment horizontal="center" vertical="center" wrapText="1"/>
    </xf>
    <xf numFmtId="4" fontId="29" fillId="0" borderId="41" xfId="3" applyNumberFormat="1" applyFont="1" applyFill="1" applyBorder="1" applyAlignment="1">
      <alignment horizontal="center" vertical="center" wrapText="1"/>
    </xf>
    <xf numFmtId="4" fontId="29" fillId="0" borderId="6" xfId="3" applyNumberFormat="1" applyFont="1" applyFill="1" applyBorder="1" applyAlignment="1">
      <alignment horizontal="center" vertical="center" wrapText="1"/>
    </xf>
    <xf numFmtId="0" fontId="13" fillId="0" borderId="12" xfId="3" applyFont="1" applyFill="1" applyBorder="1" applyAlignment="1">
      <alignment horizontal="center" vertical="center" wrapText="1"/>
    </xf>
    <xf numFmtId="0" fontId="13" fillId="0" borderId="6" xfId="3" applyFont="1" applyFill="1" applyBorder="1" applyAlignment="1">
      <alignment horizontal="center" vertical="center" wrapText="1"/>
    </xf>
    <xf numFmtId="0" fontId="13" fillId="0" borderId="9" xfId="3" applyFont="1" applyFill="1" applyBorder="1" applyAlignment="1">
      <alignment horizontal="center" vertical="center" wrapText="1"/>
    </xf>
    <xf numFmtId="0" fontId="13" fillId="0" borderId="25" xfId="3" applyFont="1" applyFill="1" applyBorder="1" applyAlignment="1">
      <alignment horizontal="center" vertical="center" wrapText="1"/>
    </xf>
    <xf numFmtId="0" fontId="13" fillId="0" borderId="21" xfId="3" applyFont="1" applyFill="1" applyBorder="1" applyAlignment="1">
      <alignment horizontal="center" vertical="center" wrapText="1"/>
    </xf>
    <xf numFmtId="0" fontId="27" fillId="0" borderId="0" xfId="3" applyFont="1" applyFill="1" applyAlignment="1">
      <alignment horizontal="center"/>
    </xf>
    <xf numFmtId="0" fontId="40" fillId="0" borderId="0" xfId="3" applyFont="1" applyFill="1" applyAlignment="1">
      <alignment horizontal="center"/>
    </xf>
    <xf numFmtId="0" fontId="13" fillId="0" borderId="41" xfId="3" applyFont="1" applyFill="1" applyBorder="1" applyAlignment="1">
      <alignment horizontal="center" vertical="center" wrapText="1"/>
    </xf>
    <xf numFmtId="0" fontId="103" fillId="0" borderId="19" xfId="3" applyFont="1" applyFill="1" applyBorder="1" applyAlignment="1">
      <alignment horizontal="center" vertical="center"/>
    </xf>
    <xf numFmtId="0" fontId="103" fillId="0" borderId="47" xfId="3" applyFont="1" applyFill="1" applyBorder="1" applyAlignment="1">
      <alignment horizontal="center" vertical="center"/>
    </xf>
    <xf numFmtId="0" fontId="103" fillId="0" borderId="51" xfId="3" applyFont="1" applyFill="1" applyBorder="1" applyAlignment="1">
      <alignment horizontal="center" vertical="center"/>
    </xf>
    <xf numFmtId="0" fontId="103" fillId="0" borderId="33" xfId="3" applyFont="1" applyFill="1" applyBorder="1" applyAlignment="1">
      <alignment horizontal="center" vertical="center"/>
    </xf>
    <xf numFmtId="0" fontId="103" fillId="0" borderId="0" xfId="3" applyFont="1" applyFill="1" applyBorder="1" applyAlignment="1">
      <alignment horizontal="center" vertical="center"/>
    </xf>
    <xf numFmtId="0" fontId="103" fillId="0" borderId="70" xfId="3" applyFont="1" applyFill="1" applyBorder="1" applyAlignment="1">
      <alignment horizontal="center" vertical="center"/>
    </xf>
    <xf numFmtId="0" fontId="103" fillId="0" borderId="4" xfId="3" applyFont="1" applyFill="1" applyBorder="1" applyAlignment="1">
      <alignment horizontal="center" vertical="center"/>
    </xf>
    <xf numFmtId="0" fontId="103" fillId="0" borderId="32" xfId="3" applyFont="1" applyFill="1" applyBorder="1" applyAlignment="1">
      <alignment horizontal="center" vertical="center"/>
    </xf>
    <xf numFmtId="0" fontId="103" fillId="0" borderId="38" xfId="3" applyFont="1" applyFill="1" applyBorder="1" applyAlignment="1">
      <alignment horizontal="center" vertical="center"/>
    </xf>
    <xf numFmtId="0" fontId="0" fillId="0" borderId="9" xfId="0" applyFill="1" applyBorder="1" applyAlignment="1">
      <alignment horizontal="center"/>
    </xf>
    <xf numFmtId="0" fontId="0" fillId="0" borderId="21" xfId="0" applyFill="1" applyBorder="1" applyAlignment="1">
      <alignment horizontal="center"/>
    </xf>
    <xf numFmtId="43" fontId="1" fillId="0" borderId="9" xfId="35" applyFont="1" applyFill="1" applyBorder="1" applyAlignment="1">
      <alignment horizontal="center"/>
    </xf>
    <xf numFmtId="43" fontId="1" fillId="0" borderId="21" xfId="35" applyFont="1" applyFill="1" applyBorder="1" applyAlignment="1">
      <alignment horizontal="center"/>
    </xf>
    <xf numFmtId="0" fontId="15" fillId="0" borderId="0" xfId="0" applyFont="1" applyFill="1" applyBorder="1" applyAlignment="1">
      <alignment horizontal="center"/>
    </xf>
    <xf numFmtId="0" fontId="128" fillId="0" borderId="77" xfId="0" applyFont="1" applyFill="1" applyBorder="1" applyAlignment="1">
      <alignment horizontal="center"/>
    </xf>
    <xf numFmtId="0" fontId="128" fillId="0" borderId="60" xfId="0" applyFont="1" applyFill="1" applyBorder="1" applyAlignment="1">
      <alignment horizontal="center"/>
    </xf>
    <xf numFmtId="0" fontId="128" fillId="0" borderId="75" xfId="0" applyFont="1" applyFill="1" applyBorder="1" applyAlignment="1">
      <alignment horizontal="center"/>
    </xf>
    <xf numFmtId="0" fontId="15" fillId="0" borderId="1" xfId="0" applyFont="1" applyFill="1" applyBorder="1" applyAlignment="1">
      <alignment horizontal="center" wrapText="1"/>
    </xf>
    <xf numFmtId="0" fontId="81" fillId="0" borderId="25" xfId="0" applyFont="1" applyFill="1" applyBorder="1" applyAlignment="1">
      <alignment horizontal="center"/>
    </xf>
    <xf numFmtId="0" fontId="81" fillId="0" borderId="21" xfId="0" applyFont="1" applyFill="1" applyBorder="1" applyAlignment="1">
      <alignment horizontal="center"/>
    </xf>
    <xf numFmtId="4" fontId="13" fillId="0" borderId="1" xfId="0" applyNumberFormat="1" applyFont="1" applyFill="1" applyBorder="1" applyAlignment="1">
      <alignment horizontal="center" wrapText="1"/>
    </xf>
    <xf numFmtId="0" fontId="15" fillId="35" borderId="1" xfId="0" applyFont="1" applyFill="1" applyBorder="1" applyAlignment="1">
      <alignment horizontal="center"/>
    </xf>
    <xf numFmtId="0" fontId="130" fillId="0" borderId="20" xfId="0" applyFont="1" applyFill="1" applyBorder="1" applyAlignment="1">
      <alignment horizontal="left"/>
    </xf>
    <xf numFmtId="0" fontId="130" fillId="0" borderId="0" xfId="0" applyFont="1" applyFill="1" applyBorder="1" applyAlignment="1">
      <alignment horizontal="left"/>
    </xf>
    <xf numFmtId="0" fontId="17" fillId="36" borderId="12" xfId="0" applyFont="1" applyFill="1" applyBorder="1" applyAlignment="1">
      <alignment horizontal="center" vertical="center" wrapText="1"/>
    </xf>
    <xf numFmtId="0" fontId="17" fillId="36" borderId="28" xfId="0" applyFont="1" applyFill="1" applyBorder="1" applyAlignment="1">
      <alignment horizontal="center" vertical="center" wrapText="1"/>
    </xf>
    <xf numFmtId="0" fontId="13" fillId="38" borderId="8" xfId="0" applyFont="1" applyFill="1" applyBorder="1" applyAlignment="1">
      <alignment horizontal="center"/>
    </xf>
    <xf numFmtId="0" fontId="13" fillId="38" borderId="1" xfId="0" applyFont="1" applyFill="1" applyBorder="1" applyAlignment="1">
      <alignment horizontal="center"/>
    </xf>
    <xf numFmtId="0" fontId="13" fillId="38" borderId="6" xfId="0" applyFont="1" applyFill="1" applyBorder="1" applyAlignment="1">
      <alignment horizontal="center"/>
    </xf>
    <xf numFmtId="0" fontId="13" fillId="38" borderId="6" xfId="0" applyFont="1" applyFill="1" applyBorder="1" applyAlignment="1">
      <alignment horizontal="center" vertical="center" wrapText="1" shrinkToFit="1"/>
    </xf>
    <xf numFmtId="0" fontId="13" fillId="38" borderId="1" xfId="0" applyFont="1" applyFill="1" applyBorder="1" applyAlignment="1">
      <alignment horizontal="center" vertical="center" wrapText="1" shrinkToFit="1"/>
    </xf>
    <xf numFmtId="0" fontId="13" fillId="38" borderId="2" xfId="0" applyFont="1" applyFill="1" applyBorder="1" applyAlignment="1">
      <alignment horizontal="center" vertical="center" wrapText="1" shrinkToFit="1"/>
    </xf>
    <xf numFmtId="0" fontId="13" fillId="0" borderId="4" xfId="0" applyFont="1" applyFill="1" applyBorder="1" applyAlignment="1">
      <alignment horizontal="center" vertical="center" wrapText="1" shrinkToFit="1"/>
    </xf>
    <xf numFmtId="0" fontId="13" fillId="0" borderId="32" xfId="0" applyFont="1" applyFill="1" applyBorder="1" applyAlignment="1">
      <alignment horizontal="center" vertical="center" wrapText="1" shrinkToFit="1"/>
    </xf>
    <xf numFmtId="0" fontId="13" fillId="0" borderId="48" xfId="0" applyFont="1" applyFill="1" applyBorder="1" applyAlignment="1">
      <alignment horizontal="center" vertical="center" wrapText="1" shrinkToFit="1"/>
    </xf>
    <xf numFmtId="0" fontId="13" fillId="0" borderId="12" xfId="0" applyFont="1" applyFill="1" applyBorder="1" applyAlignment="1">
      <alignment horizontal="center" vertical="center" wrapText="1" shrinkToFit="1"/>
    </xf>
    <xf numFmtId="0" fontId="13" fillId="0" borderId="28" xfId="0" applyFont="1" applyFill="1" applyBorder="1" applyAlignment="1">
      <alignment horizontal="center" vertical="center" wrapText="1" shrinkToFit="1"/>
    </xf>
    <xf numFmtId="0" fontId="13" fillId="0" borderId="13" xfId="0" applyFont="1" applyFill="1" applyBorder="1" applyAlignment="1">
      <alignment horizontal="center" vertical="center" wrapText="1" shrinkToFit="1"/>
    </xf>
    <xf numFmtId="0" fontId="13" fillId="0" borderId="17" xfId="0" applyFont="1" applyFill="1" applyBorder="1" applyAlignment="1">
      <alignment horizontal="center" vertical="center" wrapText="1" shrinkToFit="1"/>
    </xf>
    <xf numFmtId="0" fontId="13" fillId="0" borderId="81" xfId="0" applyFont="1" applyFill="1" applyBorder="1" applyAlignment="1">
      <alignment horizontal="center" wrapText="1"/>
    </xf>
    <xf numFmtId="0" fontId="13" fillId="0" borderId="20" xfId="0" applyFont="1" applyFill="1" applyBorder="1" applyAlignment="1">
      <alignment horizontal="center" wrapText="1"/>
    </xf>
    <xf numFmtId="0" fontId="13" fillId="0" borderId="1" xfId="0" applyFont="1" applyFill="1" applyBorder="1" applyAlignment="1">
      <alignment horizontal="center" wrapText="1"/>
    </xf>
    <xf numFmtId="0" fontId="13" fillId="0" borderId="12" xfId="0" applyFont="1" applyFill="1" applyBorder="1" applyAlignment="1">
      <alignment horizontal="center" wrapText="1"/>
    </xf>
    <xf numFmtId="0" fontId="13" fillId="0" borderId="51" xfId="0" applyFont="1" applyFill="1" applyBorder="1" applyAlignment="1">
      <alignment horizontal="center" wrapText="1"/>
    </xf>
    <xf numFmtId="0" fontId="13" fillId="0" borderId="70" xfId="0" applyFont="1" applyFill="1" applyBorder="1" applyAlignment="1">
      <alignment horizontal="center" wrapText="1"/>
    </xf>
    <xf numFmtId="0" fontId="13" fillId="0" borderId="58" xfId="0" applyFont="1" applyFill="1" applyBorder="1" applyAlignment="1">
      <alignment horizontal="center" wrapText="1"/>
    </xf>
    <xf numFmtId="2" fontId="13" fillId="36" borderId="12" xfId="0" applyNumberFormat="1" applyFont="1" applyFill="1" applyBorder="1" applyAlignment="1">
      <alignment horizontal="center" vertical="center" wrapText="1"/>
    </xf>
    <xf numFmtId="2" fontId="13" fillId="36" borderId="41" xfId="0" applyNumberFormat="1" applyFont="1" applyFill="1" applyBorder="1" applyAlignment="1">
      <alignment horizontal="center" vertical="center" wrapText="1"/>
    </xf>
    <xf numFmtId="2" fontId="13" fillId="36" borderId="28" xfId="0" applyNumberFormat="1" applyFont="1" applyFill="1" applyBorder="1" applyAlignment="1">
      <alignment horizontal="center" vertical="center" wrapText="1"/>
    </xf>
    <xf numFmtId="0" fontId="13" fillId="0" borderId="72" xfId="0" applyFont="1" applyFill="1" applyBorder="1" applyAlignment="1">
      <alignment horizontal="center" vertical="center" wrapText="1" shrinkToFit="1"/>
    </xf>
    <xf numFmtId="0" fontId="13" fillId="0" borderId="49" xfId="0" applyFont="1" applyFill="1" applyBorder="1" applyAlignment="1">
      <alignment horizontal="center" vertical="center" wrapText="1" shrinkToFit="1"/>
    </xf>
    <xf numFmtId="0" fontId="13" fillId="0" borderId="54" xfId="0" applyFont="1" applyFill="1" applyBorder="1" applyAlignment="1">
      <alignment horizontal="center" vertical="center" wrapText="1" shrinkToFit="1"/>
    </xf>
    <xf numFmtId="0" fontId="13" fillId="0" borderId="1" xfId="0" applyFont="1" applyFill="1" applyBorder="1" applyAlignment="1">
      <alignment horizontal="center" vertical="center" wrapText="1" shrinkToFit="1"/>
    </xf>
    <xf numFmtId="0" fontId="13" fillId="0" borderId="10" xfId="0" applyFont="1" applyFill="1" applyBorder="1" applyAlignment="1">
      <alignment horizontal="center" vertical="center" wrapText="1" shrinkToFit="1"/>
    </xf>
    <xf numFmtId="0" fontId="13" fillId="0" borderId="2" xfId="0" applyFont="1" applyFill="1" applyBorder="1" applyAlignment="1">
      <alignment horizontal="center" vertical="center" wrapText="1" shrinkToFit="1"/>
    </xf>
    <xf numFmtId="0" fontId="13" fillId="0" borderId="6" xfId="0" applyFont="1" applyFill="1" applyBorder="1" applyAlignment="1">
      <alignment horizontal="center" vertical="center" wrapText="1" shrinkToFit="1"/>
    </xf>
    <xf numFmtId="0" fontId="13" fillId="0" borderId="24" xfId="0" applyFont="1" applyFill="1" applyBorder="1" applyAlignment="1">
      <alignment horizontal="center" vertical="center" wrapText="1" shrinkToFit="1"/>
    </xf>
    <xf numFmtId="0" fontId="13" fillId="0" borderId="5" xfId="0" applyFont="1" applyFill="1" applyBorder="1" applyAlignment="1">
      <alignment horizontal="center" vertical="center" wrapText="1" shrinkToFit="1"/>
    </xf>
    <xf numFmtId="0" fontId="13" fillId="38" borderId="7" xfId="0" applyFont="1" applyFill="1" applyBorder="1" applyAlignment="1">
      <alignment horizontal="center"/>
    </xf>
    <xf numFmtId="169" fontId="13" fillId="37" borderId="51" xfId="0" applyNumberFormat="1" applyFont="1" applyFill="1" applyBorder="1" applyAlignment="1">
      <alignment horizontal="center" vertical="center" wrapText="1" shrinkToFit="1"/>
    </xf>
    <xf numFmtId="169" fontId="13" fillId="37" borderId="58" xfId="0" applyNumberFormat="1" applyFont="1" applyFill="1" applyBorder="1" applyAlignment="1">
      <alignment horizontal="center" vertical="center" wrapText="1" shrinkToFit="1"/>
    </xf>
    <xf numFmtId="169" fontId="13" fillId="37" borderId="49" xfId="0" applyNumberFormat="1" applyFont="1" applyFill="1" applyBorder="1" applyAlignment="1">
      <alignment horizontal="center" vertical="center" wrapText="1" shrinkToFit="1"/>
    </xf>
    <xf numFmtId="169" fontId="13" fillId="37" borderId="54" xfId="0" applyNumberFormat="1" applyFont="1" applyFill="1" applyBorder="1" applyAlignment="1">
      <alignment horizontal="center" vertical="center" wrapText="1" shrinkToFit="1"/>
    </xf>
    <xf numFmtId="169" fontId="13" fillId="37" borderId="11" xfId="0" applyNumberFormat="1" applyFont="1" applyFill="1" applyBorder="1" applyAlignment="1">
      <alignment horizontal="center" vertical="center" wrapText="1" shrinkToFit="1"/>
    </xf>
    <xf numFmtId="169" fontId="13" fillId="37" borderId="53" xfId="0" applyNumberFormat="1" applyFont="1" applyFill="1" applyBorder="1" applyAlignment="1">
      <alignment horizontal="center" vertical="center" wrapText="1" shrinkToFit="1"/>
    </xf>
    <xf numFmtId="0" fontId="13" fillId="37" borderId="40" xfId="0" applyFont="1" applyFill="1" applyBorder="1" applyAlignment="1">
      <alignment horizontal="center" vertical="center" wrapText="1" shrinkToFit="1"/>
    </xf>
    <xf numFmtId="0" fontId="13" fillId="37" borderId="53" xfId="0" applyFont="1" applyFill="1" applyBorder="1" applyAlignment="1">
      <alignment horizontal="center" vertical="center" wrapText="1" shrinkToFit="1"/>
    </xf>
    <xf numFmtId="2" fontId="13" fillId="37" borderId="46" xfId="0" applyNumberFormat="1" applyFont="1" applyFill="1" applyBorder="1" applyAlignment="1">
      <alignment horizontal="center" vertical="center" wrapText="1" shrinkToFit="1"/>
    </xf>
    <xf numFmtId="2" fontId="13" fillId="37" borderId="54" xfId="0" applyNumberFormat="1" applyFont="1" applyFill="1" applyBorder="1" applyAlignment="1">
      <alignment horizontal="center" vertical="center" wrapText="1" shrinkToFit="1"/>
    </xf>
    <xf numFmtId="0" fontId="13" fillId="37" borderId="70" xfId="0" applyFont="1" applyFill="1" applyBorder="1" applyAlignment="1">
      <alignment horizontal="center" vertical="center" wrapText="1" shrinkToFit="1"/>
    </xf>
    <xf numFmtId="0" fontId="13" fillId="37" borderId="58" xfId="0" applyFont="1" applyFill="1" applyBorder="1" applyAlignment="1">
      <alignment horizontal="center" vertical="center" wrapText="1" shrinkToFit="1"/>
    </xf>
    <xf numFmtId="2" fontId="13" fillId="37" borderId="33" xfId="0" applyNumberFormat="1" applyFont="1" applyFill="1" applyBorder="1" applyAlignment="1">
      <alignment horizontal="center" vertical="center" wrapText="1" shrinkToFit="1"/>
    </xf>
    <xf numFmtId="2" fontId="13" fillId="37" borderId="73" xfId="0" applyNumberFormat="1" applyFont="1" applyFill="1" applyBorder="1" applyAlignment="1">
      <alignment horizontal="center" vertical="center" wrapText="1" shrinkToFit="1"/>
    </xf>
    <xf numFmtId="0" fontId="13" fillId="36" borderId="29" xfId="0" applyFont="1" applyFill="1" applyBorder="1" applyAlignment="1">
      <alignment horizontal="center" vertical="center" wrapText="1"/>
    </xf>
    <xf numFmtId="0" fontId="13" fillId="36" borderId="26" xfId="0" applyFont="1" applyFill="1" applyBorder="1" applyAlignment="1">
      <alignment horizontal="center" vertical="center" wrapText="1"/>
    </xf>
    <xf numFmtId="169" fontId="17" fillId="37" borderId="60" xfId="0" applyNumberFormat="1" applyFont="1" applyFill="1" applyBorder="1" applyAlignment="1">
      <alignment horizontal="center" vertical="center"/>
    </xf>
    <xf numFmtId="169" fontId="17" fillId="37" borderId="75" xfId="0" applyNumberFormat="1" applyFont="1" applyFill="1" applyBorder="1" applyAlignment="1">
      <alignment horizontal="center" vertical="center"/>
    </xf>
    <xf numFmtId="169" fontId="17" fillId="37" borderId="32" xfId="0" applyNumberFormat="1" applyFont="1" applyFill="1" applyBorder="1" applyAlignment="1">
      <alignment horizontal="center" vertical="center"/>
    </xf>
    <xf numFmtId="169" fontId="17" fillId="37" borderId="57" xfId="0" applyNumberFormat="1" applyFont="1" applyFill="1" applyBorder="1" applyAlignment="1">
      <alignment horizontal="center" vertical="center"/>
    </xf>
    <xf numFmtId="169" fontId="17" fillId="37" borderId="77" xfId="0" applyNumberFormat="1" applyFont="1" applyFill="1" applyBorder="1" applyAlignment="1">
      <alignment horizontal="center" vertical="center"/>
    </xf>
    <xf numFmtId="169" fontId="17" fillId="37" borderId="39" xfId="0" applyNumberFormat="1" applyFont="1" applyFill="1" applyBorder="1" applyAlignment="1">
      <alignment horizontal="center" vertical="center"/>
    </xf>
    <xf numFmtId="0" fontId="13" fillId="0" borderId="1" xfId="3" applyFont="1" applyFill="1" applyBorder="1" applyAlignment="1">
      <alignment horizontal="center" vertical="center" wrapText="1"/>
    </xf>
    <xf numFmtId="0" fontId="29" fillId="0" borderId="47" xfId="3" applyFont="1" applyFill="1" applyBorder="1" applyAlignment="1">
      <alignment horizontal="center" vertical="center" wrapText="1"/>
    </xf>
    <xf numFmtId="0" fontId="29" fillId="0" borderId="51" xfId="3" applyFont="1" applyFill="1" applyBorder="1" applyAlignment="1">
      <alignment horizontal="center" vertical="center" wrapText="1"/>
    </xf>
    <xf numFmtId="0" fontId="29" fillId="0" borderId="32" xfId="3" applyFont="1" applyFill="1" applyBorder="1" applyAlignment="1">
      <alignment horizontal="center" vertical="center" wrapText="1"/>
    </xf>
    <xf numFmtId="0" fontId="29" fillId="0" borderId="38" xfId="3" applyFont="1" applyFill="1" applyBorder="1" applyAlignment="1">
      <alignment horizontal="center" vertical="center" wrapText="1"/>
    </xf>
    <xf numFmtId="4" fontId="29" fillId="0" borderId="1" xfId="3" applyNumberFormat="1" applyFont="1" applyFill="1" applyBorder="1" applyAlignment="1">
      <alignment horizontal="center" vertical="center" wrapText="1"/>
    </xf>
    <xf numFmtId="0" fontId="29" fillId="0" borderId="12" xfId="3" applyFont="1" applyFill="1" applyBorder="1" applyAlignment="1">
      <alignment horizontal="center" vertical="center" wrapText="1"/>
    </xf>
    <xf numFmtId="0" fontId="29" fillId="0" borderId="41" xfId="3" applyFont="1" applyFill="1" applyBorder="1" applyAlignment="1">
      <alignment horizontal="center" vertical="center" wrapText="1"/>
    </xf>
    <xf numFmtId="0" fontId="29" fillId="0" borderId="6" xfId="3" applyFont="1" applyFill="1" applyBorder="1" applyAlignment="1">
      <alignment horizontal="center" vertical="center" wrapText="1"/>
    </xf>
    <xf numFmtId="4" fontId="29" fillId="0" borderId="19" xfId="3" applyNumberFormat="1" applyFont="1" applyFill="1" applyBorder="1" applyAlignment="1">
      <alignment horizontal="center" vertical="center" wrapText="1"/>
    </xf>
    <xf numFmtId="4" fontId="29" fillId="0" borderId="47" xfId="3" applyNumberFormat="1" applyFont="1" applyFill="1" applyBorder="1" applyAlignment="1">
      <alignment horizontal="center" vertical="center" wrapText="1"/>
    </xf>
    <xf numFmtId="4" fontId="29" fillId="0" borderId="51" xfId="3" applyNumberFormat="1" applyFont="1" applyFill="1" applyBorder="1" applyAlignment="1">
      <alignment horizontal="center" vertical="center" wrapText="1"/>
    </xf>
    <xf numFmtId="4" fontId="29" fillId="0" borderId="33" xfId="3" applyNumberFormat="1" applyFont="1" applyFill="1" applyBorder="1" applyAlignment="1">
      <alignment horizontal="center" vertical="center" wrapText="1"/>
    </xf>
    <xf numFmtId="4" fontId="29" fillId="0" borderId="0" xfId="3" applyNumberFormat="1" applyFont="1" applyFill="1" applyBorder="1" applyAlignment="1">
      <alignment horizontal="center" vertical="center" wrapText="1"/>
    </xf>
    <xf numFmtId="4" fontId="29" fillId="0" borderId="70" xfId="3" applyNumberFormat="1" applyFont="1" applyFill="1" applyBorder="1" applyAlignment="1">
      <alignment horizontal="center" vertical="center" wrapText="1"/>
    </xf>
    <xf numFmtId="0" fontId="115" fillId="0" borderId="0" xfId="0" applyFont="1" applyAlignment="1">
      <alignment horizontal="center" vertical="center" wrapText="1"/>
    </xf>
    <xf numFmtId="0" fontId="113" fillId="0" borderId="1" xfId="0" applyFont="1" applyBorder="1" applyAlignment="1">
      <alignment horizontal="center" vertical="center" wrapText="1"/>
    </xf>
    <xf numFmtId="0" fontId="113" fillId="0" borderId="12" xfId="0" applyFont="1" applyBorder="1" applyAlignment="1">
      <alignment horizontal="center" vertical="center" wrapText="1"/>
    </xf>
    <xf numFmtId="0" fontId="113" fillId="0" borderId="6" xfId="0" applyFont="1" applyBorder="1" applyAlignment="1">
      <alignment horizontal="center" vertical="center" wrapText="1"/>
    </xf>
    <xf numFmtId="0" fontId="17" fillId="24" borderId="37" xfId="0" applyFont="1" applyFill="1" applyBorder="1" applyAlignment="1">
      <alignment horizontal="left"/>
    </xf>
    <xf numFmtId="0" fontId="17" fillId="24" borderId="18" xfId="0" applyFont="1" applyFill="1" applyBorder="1" applyAlignment="1">
      <alignment horizontal="left"/>
    </xf>
    <xf numFmtId="0" fontId="17" fillId="9" borderId="37" xfId="0" applyFont="1" applyFill="1" applyBorder="1" applyAlignment="1">
      <alignment horizontal="left"/>
    </xf>
    <xf numFmtId="0" fontId="17" fillId="9" borderId="18" xfId="0" applyFont="1" applyFill="1" applyBorder="1" applyAlignment="1">
      <alignment horizontal="left"/>
    </xf>
    <xf numFmtId="0" fontId="17" fillId="9" borderId="61" xfId="0" applyFont="1" applyFill="1" applyBorder="1" applyAlignment="1">
      <alignment horizontal="left"/>
    </xf>
    <xf numFmtId="0" fontId="17" fillId="9" borderId="36" xfId="0" applyFont="1" applyFill="1" applyBorder="1" applyAlignment="1">
      <alignment horizontal="left"/>
    </xf>
    <xf numFmtId="0" fontId="13" fillId="0" borderId="0" xfId="0" applyFont="1" applyBorder="1" applyAlignment="1">
      <alignment horizontal="right"/>
    </xf>
    <xf numFmtId="0" fontId="17" fillId="0" borderId="0" xfId="0" applyFont="1" applyAlignment="1">
      <alignment horizontal="center" wrapText="1"/>
    </xf>
    <xf numFmtId="0" fontId="17" fillId="0" borderId="0" xfId="0" applyFont="1" applyFill="1" applyAlignment="1">
      <alignment horizontal="center"/>
    </xf>
    <xf numFmtId="0" fontId="17" fillId="9" borderId="77" xfId="0" applyFont="1" applyFill="1" applyBorder="1" applyAlignment="1">
      <alignment horizontal="center" vertical="center" wrapText="1"/>
    </xf>
    <xf numFmtId="0" fontId="17" fillId="9" borderId="75" xfId="0" applyFont="1" applyFill="1" applyBorder="1" applyAlignment="1">
      <alignment horizontal="center" vertical="center" wrapText="1"/>
    </xf>
    <xf numFmtId="0" fontId="17" fillId="9" borderId="39" xfId="0" applyFont="1" applyFill="1" applyBorder="1" applyAlignment="1">
      <alignment horizontal="center" vertical="center" wrapText="1"/>
    </xf>
    <xf numFmtId="0" fontId="17" fillId="9" borderId="57" xfId="0" applyFont="1" applyFill="1" applyBorder="1" applyAlignment="1">
      <alignment horizontal="center" vertical="center" wrapText="1"/>
    </xf>
    <xf numFmtId="0" fontId="17" fillId="9" borderId="29" xfId="0" applyFont="1" applyFill="1" applyBorder="1" applyAlignment="1">
      <alignment horizontal="center" vertical="center" wrapText="1"/>
    </xf>
    <xf numFmtId="0" fontId="17" fillId="9" borderId="56" xfId="0" applyFont="1" applyFill="1" applyBorder="1" applyAlignment="1">
      <alignment horizontal="center" vertical="center" wrapText="1"/>
    </xf>
    <xf numFmtId="0" fontId="17" fillId="0" borderId="31" xfId="7" applyFont="1" applyBorder="1" applyAlignment="1">
      <alignment horizontal="center" vertical="center"/>
    </xf>
    <xf numFmtId="0" fontId="48" fillId="0" borderId="29" xfId="7" applyFont="1" applyBorder="1" applyAlignment="1">
      <alignment horizontal="center" vertical="center" wrapText="1"/>
    </xf>
    <xf numFmtId="0" fontId="48" fillId="0" borderId="26" xfId="7" applyFont="1" applyBorder="1" applyAlignment="1">
      <alignment horizontal="center" vertical="center" wrapText="1"/>
    </xf>
    <xf numFmtId="0" fontId="48" fillId="0" borderId="56" xfId="7" applyFont="1" applyBorder="1" applyAlignment="1">
      <alignment horizontal="center" vertical="center" wrapText="1"/>
    </xf>
    <xf numFmtId="0" fontId="48" fillId="0" borderId="16" xfId="7" applyFont="1" applyBorder="1" applyAlignment="1">
      <alignment horizontal="center" vertical="center" wrapText="1"/>
    </xf>
    <xf numFmtId="0" fontId="48" fillId="0" borderId="15" xfId="7" applyFont="1" applyBorder="1" applyAlignment="1">
      <alignment horizontal="center" vertical="center" wrapText="1"/>
    </xf>
    <xf numFmtId="0" fontId="48" fillId="0" borderId="14" xfId="7" applyFont="1" applyBorder="1" applyAlignment="1">
      <alignment horizontal="center" vertical="center" wrapText="1"/>
    </xf>
    <xf numFmtId="0" fontId="48" fillId="0" borderId="77" xfId="7" applyFont="1" applyBorder="1" applyAlignment="1">
      <alignment horizontal="center" vertical="center" wrapText="1"/>
    </xf>
    <xf numFmtId="0" fontId="48" fillId="0" borderId="60" xfId="7" applyFont="1" applyBorder="1" applyAlignment="1">
      <alignment horizontal="center" vertical="center" wrapText="1"/>
    </xf>
    <xf numFmtId="0" fontId="48" fillId="0" borderId="75" xfId="7" applyFont="1" applyBorder="1" applyAlignment="1">
      <alignment horizontal="center" vertical="center" wrapText="1"/>
    </xf>
    <xf numFmtId="0" fontId="48" fillId="0" borderId="39" xfId="7" applyFont="1" applyBorder="1" applyAlignment="1">
      <alignment horizontal="center" vertical="center" wrapText="1"/>
    </xf>
    <xf numFmtId="0" fontId="48" fillId="0" borderId="38" xfId="7" applyFont="1" applyBorder="1" applyAlignment="1">
      <alignment horizontal="center" vertical="center" wrapText="1"/>
    </xf>
    <xf numFmtId="0" fontId="48" fillId="0" borderId="1" xfId="7" applyFont="1" applyBorder="1" applyAlignment="1">
      <alignment horizontal="center" vertical="center" wrapText="1"/>
    </xf>
    <xf numFmtId="0" fontId="48" fillId="0" borderId="1" xfId="7" applyFont="1" applyBorder="1" applyAlignment="1">
      <alignment horizontal="center"/>
    </xf>
    <xf numFmtId="0" fontId="48" fillId="0" borderId="10" xfId="7" applyFont="1" applyBorder="1" applyAlignment="1">
      <alignment horizontal="center"/>
    </xf>
    <xf numFmtId="0" fontId="48" fillId="0" borderId="37" xfId="7" applyFont="1" applyBorder="1" applyAlignment="1">
      <alignment horizontal="center" vertical="center" wrapText="1"/>
    </xf>
    <xf numFmtId="0" fontId="48" fillId="0" borderId="21" xfId="7" applyFont="1" applyBorder="1" applyAlignment="1">
      <alignment horizontal="center" vertical="center" wrapText="1"/>
    </xf>
    <xf numFmtId="0" fontId="48" fillId="0" borderId="9" xfId="7" applyFont="1" applyBorder="1" applyAlignment="1">
      <alignment horizontal="center" vertical="center" wrapText="1"/>
    </xf>
    <xf numFmtId="0" fontId="48" fillId="0" borderId="9" xfId="7" applyFont="1" applyBorder="1" applyAlignment="1">
      <alignment horizontal="center"/>
    </xf>
    <xf numFmtId="0" fontId="48" fillId="0" borderId="18" xfId="7" applyFont="1" applyBorder="1" applyAlignment="1">
      <alignment horizontal="center"/>
    </xf>
    <xf numFmtId="0" fontId="15" fillId="0" borderId="0" xfId="7" applyFont="1" applyFill="1" applyBorder="1" applyAlignment="1">
      <alignment horizontal="left" wrapText="1"/>
    </xf>
    <xf numFmtId="43" fontId="17" fillId="0" borderId="1" xfId="30" applyFont="1" applyFill="1" applyBorder="1" applyAlignment="1">
      <alignment horizontal="center"/>
    </xf>
    <xf numFmtId="0" fontId="13" fillId="0" borderId="0" xfId="7" applyFont="1" applyFill="1" applyAlignment="1">
      <alignment horizontal="left"/>
    </xf>
    <xf numFmtId="0" fontId="15" fillId="0" borderId="0" xfId="7" applyFont="1" applyBorder="1" applyAlignment="1">
      <alignment horizontal="left"/>
    </xf>
    <xf numFmtId="0" fontId="15" fillId="0" borderId="0" xfId="7" applyFont="1" applyFill="1" applyBorder="1" applyAlignment="1">
      <alignment horizontal="right"/>
    </xf>
  </cellXfs>
  <cellStyles count="44">
    <cellStyle name="Гиперссылка" xfId="1" builtinId="8"/>
    <cellStyle name="Денежный 2" xfId="2"/>
    <cellStyle name="Обычный" xfId="0" builtinId="0"/>
    <cellStyle name="Обычный 10" xfId="3"/>
    <cellStyle name="Обычный 11" xfId="4"/>
    <cellStyle name="Обычный 12" xfId="5"/>
    <cellStyle name="Обычный 13" xfId="6"/>
    <cellStyle name="Обычный 14" xfId="38"/>
    <cellStyle name="Обычный 15" xfId="39"/>
    <cellStyle name="Обычный 16" xfId="40"/>
    <cellStyle name="Обычный 17" xfId="42"/>
    <cellStyle name="Обычный 2" xfId="7"/>
    <cellStyle name="Обычный 2 2" xfId="8"/>
    <cellStyle name="Обычный 2 2 2" xfId="9"/>
    <cellStyle name="Обычный 3" xfId="10"/>
    <cellStyle name="Обычный 3 2 2" xfId="11"/>
    <cellStyle name="Обычный 4" xfId="12"/>
    <cellStyle name="Обычный 5" xfId="13"/>
    <cellStyle name="Обычный 5 2 3" xfId="14"/>
    <cellStyle name="Обычный 6" xfId="15"/>
    <cellStyle name="Обычный 6 2 2" xfId="16"/>
    <cellStyle name="Обычный 7" xfId="17"/>
    <cellStyle name="Обычный 7 2" xfId="18"/>
    <cellStyle name="Обычный 7 2 2" xfId="19"/>
    <cellStyle name="Обычный 8" xfId="20"/>
    <cellStyle name="Обычный 8 2" xfId="21"/>
    <cellStyle name="Обычный 9" xfId="22"/>
    <cellStyle name="Обычный_111040" xfId="23"/>
    <cellStyle name="Обычный_бредятина" xfId="24"/>
    <cellStyle name="Обычный_Копия Защита в экономике. УО и ДО" xfId="25"/>
    <cellStyle name="Обычный_шаблон" xfId="26"/>
    <cellStyle name="Обычный_шаблон 2" xfId="27"/>
    <cellStyle name="Процентный 3" xfId="28"/>
    <cellStyle name="Процентный 4" xfId="29"/>
    <cellStyle name="Финансовый" xfId="30" builtinId="3"/>
    <cellStyle name="Финансовый 2" xfId="31"/>
    <cellStyle name="Финансовый 2 2" xfId="32"/>
    <cellStyle name="Финансовый 3" xfId="33"/>
    <cellStyle name="Финансовый 4" xfId="34"/>
    <cellStyle name="Финансовый 5" xfId="35"/>
    <cellStyle name="Финансовый 6" xfId="41"/>
    <cellStyle name="Финансовый 7" xfId="36"/>
    <cellStyle name="Финансовый 8" xfId="37"/>
    <cellStyle name="Финансовый 9" xfId="43"/>
  </cellStyles>
  <dxfs count="0"/>
  <tableStyles count="0" defaultTableStyle="TableStyleMedium2" defaultPivotStyle="PivotStyleLight16"/>
  <colors>
    <mruColors>
      <color rgb="FF89EB95"/>
      <color rgb="FFFF99FF"/>
      <color rgb="FF4BE636"/>
      <color rgb="FF74DC40"/>
      <color rgb="FF66FF99"/>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nts4\userland\&#1041;&#1072;&#1083;&#1072;&#1085;&#1089;\An(EsMon)\SC_W\&#1055;&#1088;&#1086;&#1075;&#1085;&#1086;&#1079;\&#1055;&#1088;&#1086;&#1075;05_00(27.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050;&#1091;&#1088;&#1072;&#1085;&#1086;&#1074;\Pr(2000)Tabl\9&#1072;&#1087;&#1088;2003\V&#1094;&#1077;&#1083;2.1_2002.1.04.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nts4\userland\SC_W\&#1055;&#1088;&#1086;&#1075;&#1085;&#1086;&#1079;\&#1055;&#1088;&#1086;&#1075;05_00(27.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1061;&#1072;&#1085;&#1086;&#1074;&#1072;\&#1043;&#1088;(27.07.00)5&#106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1041;&#1070;&#1044;&#1046;&#1045;&#1058;%202018\&#1056;&#1040;&#1057;&#1063;&#1045;&#1058;&#1067;%20&#1082;%20&#1073;&#1102;&#1076;&#1078;&#1077;&#1090;&#1091;%202018-2020%20&#1075;&#1075;\981,985,983%20&#1087;&#1088;&#1080;&#1089;&#1084;&#1086;&#1090;&#1088;%20&#1080;%20&#1091;&#1093;&#1086;&#1076;\&#1056;&#1072;&#1089;&#1095;&#1077;&#1090;&#1085;&#1072;&#1103;%20&#1087;&#1086;&#1090;&#1088;&#1077;&#1073;&#1085;&#1086;&#1089;&#1090;&#1100;%20&#1085;&#1072;%202018%20&#1075;&#1086;&#10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nts4\userland\&#1041;&#1072;&#1083;&#1072;&#1085;&#1089;\An(EsMon)\7.02.01\SC_W\&#1055;&#1088;&#1086;&#1075;&#1085;&#1086;&#1079;\&#1055;&#1088;&#1086;&#1075;05_00(2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nts4\userland\&#1041;&#1072;&#1083;&#1072;&#1085;&#1089;\An(EsMon)\7.02.01\&#1061;&#1072;&#1085;&#1086;&#1074;&#1072;\&#1043;&#1088;(27.07.00)5&#10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nts4\userland\&#1041;&#1072;&#1083;&#1072;&#1085;&#1089;\An(EsMon)\&#1061;&#1072;&#1085;&#1086;&#1074;&#1072;\&#1043;&#1088;(27.07.00)5&#1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nts4\userland\&#1061;&#1072;&#1085;&#1086;&#1074;&#1072;\&#1043;&#1088;(27.07.00)5&#10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nts4\userland\&#1041;&#1072;&#1083;&#1072;&#1085;&#1089;\An(EsMon)\7.02.01\V&#1045;&#1052;_2001.5.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РОГНОЗ_1"/>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Инф99"/>
      <sheetName val="2002(v2)"/>
      <sheetName val="2004(v2) "/>
      <sheetName val="Печ"/>
      <sheetName val="2002(v1) "/>
      <sheetName val="2004(v1)  "/>
      <sheetName val="2002-03(v2) "/>
      <sheetName val="2002-03(v1)  "/>
      <sheetName val="I"/>
      <sheetName val="динамика цвет мет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РОГНОЗ_1"/>
    </sheetNames>
    <sheetDataSet>
      <sheetData sheetId="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разбивка КП МБ,КБ 2018"/>
      <sheetName val="опред.доли МБ"/>
      <sheetName val="Разбивка по источникам"/>
      <sheetName val="СВОД "/>
      <sheetName val="СВОД без МАУ и Снежн"/>
      <sheetName val="цены"/>
      <sheetName val="СОШ 24 Снеж.(дошк.)"/>
      <sheetName val="1"/>
      <sheetName val="2"/>
      <sheetName val="45"/>
      <sheetName val="5"/>
      <sheetName val="81"/>
      <sheetName val="3"/>
      <sheetName val="4"/>
      <sheetName val="8"/>
      <sheetName val="9"/>
      <sheetName val="14"/>
      <sheetName val="18"/>
      <sheetName val="24"/>
      <sheetName val="25"/>
      <sheetName val="28"/>
      <sheetName val="29"/>
      <sheetName val="31"/>
      <sheetName val="32"/>
      <sheetName val="36"/>
      <sheetName val="46"/>
      <sheetName val="48"/>
      <sheetName val="49"/>
      <sheetName val="50"/>
      <sheetName val="59"/>
      <sheetName val="62"/>
      <sheetName val="66"/>
      <sheetName val="68"/>
      <sheetName val="71"/>
      <sheetName val="73"/>
      <sheetName val="74"/>
      <sheetName val="75"/>
      <sheetName val="78"/>
      <sheetName val="82"/>
      <sheetName val="83"/>
      <sheetName val="84"/>
      <sheetName val="86"/>
      <sheetName val="90"/>
      <sheetName val="92"/>
      <sheetName val="93"/>
      <sheetName val="95"/>
      <sheetName val="96"/>
      <sheetName val="97"/>
      <sheetName val="98"/>
      <sheetName val="99"/>
      <sheetName val="детодни.факт 16-17г."/>
      <sheetName val="питание сотрудников"/>
      <sheetName val="питание сотруд.руб План на 18"/>
    </sheetNames>
    <sheetDataSet>
      <sheetData sheetId="0"/>
      <sheetData sheetId="1"/>
      <sheetData sheetId="2"/>
      <sheetData sheetId="3"/>
      <sheetData sheetId="4"/>
      <sheetData sheetId="5">
        <row r="9">
          <cell r="D9">
            <v>40</v>
          </cell>
        </row>
        <row r="10">
          <cell r="D10">
            <v>180</v>
          </cell>
        </row>
        <row r="11">
          <cell r="D11">
            <v>121</v>
          </cell>
        </row>
        <row r="12">
          <cell r="D12">
            <v>75.5</v>
          </cell>
        </row>
        <row r="13">
          <cell r="D13">
            <v>43.7</v>
          </cell>
        </row>
        <row r="14">
          <cell r="D14">
            <v>40</v>
          </cell>
        </row>
        <row r="15">
          <cell r="D15">
            <v>76.17</v>
          </cell>
        </row>
        <row r="16">
          <cell r="D16">
            <v>43</v>
          </cell>
        </row>
        <row r="17">
          <cell r="D17">
            <v>49.8</v>
          </cell>
        </row>
        <row r="18">
          <cell r="D18">
            <v>41</v>
          </cell>
        </row>
        <row r="19">
          <cell r="D19">
            <v>51</v>
          </cell>
        </row>
        <row r="20">
          <cell r="D20">
            <v>47.6</v>
          </cell>
        </row>
        <row r="21">
          <cell r="D21">
            <v>45.2</v>
          </cell>
        </row>
        <row r="22">
          <cell r="D22">
            <v>71</v>
          </cell>
        </row>
        <row r="23">
          <cell r="D23">
            <v>40</v>
          </cell>
        </row>
        <row r="24">
          <cell r="D24">
            <v>105.3</v>
          </cell>
        </row>
        <row r="25">
          <cell r="D25">
            <v>45</v>
          </cell>
        </row>
        <row r="26">
          <cell r="D26">
            <v>51</v>
          </cell>
        </row>
        <row r="27">
          <cell r="D27">
            <v>41</v>
          </cell>
        </row>
        <row r="28">
          <cell r="D28">
            <v>191.67</v>
          </cell>
        </row>
        <row r="29">
          <cell r="D29">
            <v>273</v>
          </cell>
        </row>
        <row r="30">
          <cell r="D30">
            <v>289.16499999999996</v>
          </cell>
        </row>
        <row r="31">
          <cell r="D31">
            <v>132.33000000000001</v>
          </cell>
        </row>
        <row r="32">
          <cell r="D32">
            <v>150</v>
          </cell>
        </row>
        <row r="33">
          <cell r="D33">
            <v>263</v>
          </cell>
        </row>
        <row r="34">
          <cell r="D34">
            <v>455</v>
          </cell>
        </row>
        <row r="35">
          <cell r="D35">
            <v>455</v>
          </cell>
        </row>
        <row r="36">
          <cell r="D36">
            <v>455</v>
          </cell>
        </row>
        <row r="37">
          <cell r="D37">
            <v>42</v>
          </cell>
        </row>
        <row r="38">
          <cell r="D38">
            <v>245</v>
          </cell>
        </row>
        <row r="39">
          <cell r="D39">
            <v>135</v>
          </cell>
        </row>
        <row r="40">
          <cell r="D40">
            <v>135</v>
          </cell>
        </row>
        <row r="41">
          <cell r="D41">
            <v>149</v>
          </cell>
        </row>
        <row r="42">
          <cell r="D42">
            <v>145</v>
          </cell>
        </row>
        <row r="43">
          <cell r="D43">
            <v>141.67000000000002</v>
          </cell>
        </row>
        <row r="44">
          <cell r="D44">
            <v>149</v>
          </cell>
        </row>
        <row r="45">
          <cell r="D45">
            <v>165</v>
          </cell>
        </row>
        <row r="46">
          <cell r="D46">
            <v>265</v>
          </cell>
        </row>
        <row r="47">
          <cell r="D47">
            <v>290</v>
          </cell>
        </row>
        <row r="48">
          <cell r="D48">
            <v>308</v>
          </cell>
        </row>
        <row r="49">
          <cell r="D49">
            <v>178.33</v>
          </cell>
        </row>
        <row r="50">
          <cell r="D50">
            <v>128.33000000000001</v>
          </cell>
        </row>
        <row r="51">
          <cell r="D51">
            <v>175</v>
          </cell>
        </row>
        <row r="52">
          <cell r="D52">
            <v>141.33000000000001</v>
          </cell>
        </row>
        <row r="53">
          <cell r="D53">
            <v>218.33</v>
          </cell>
        </row>
        <row r="54">
          <cell r="D54">
            <v>281.67</v>
          </cell>
        </row>
        <row r="55">
          <cell r="D55">
            <v>418.3</v>
          </cell>
        </row>
        <row r="56">
          <cell r="D56">
            <v>210.6</v>
          </cell>
        </row>
        <row r="57">
          <cell r="D57">
            <v>141.6</v>
          </cell>
        </row>
        <row r="58">
          <cell r="D58">
            <v>199</v>
          </cell>
        </row>
        <row r="59">
          <cell r="D59">
            <v>240</v>
          </cell>
        </row>
        <row r="60">
          <cell r="D60">
            <v>305</v>
          </cell>
        </row>
        <row r="61">
          <cell r="D61">
            <v>275</v>
          </cell>
        </row>
        <row r="62">
          <cell r="D62">
            <v>189.3</v>
          </cell>
        </row>
        <row r="63">
          <cell r="D63">
            <v>99.6</v>
          </cell>
        </row>
        <row r="64">
          <cell r="D64">
            <v>812</v>
          </cell>
        </row>
        <row r="65">
          <cell r="D65">
            <v>160</v>
          </cell>
        </row>
        <row r="66">
          <cell r="D66">
            <v>184</v>
          </cell>
        </row>
        <row r="67">
          <cell r="D67">
            <v>76</v>
          </cell>
        </row>
        <row r="68">
          <cell r="D68">
            <v>458</v>
          </cell>
        </row>
        <row r="69">
          <cell r="D69">
            <v>105</v>
          </cell>
        </row>
        <row r="70">
          <cell r="D70">
            <v>257</v>
          </cell>
        </row>
        <row r="71">
          <cell r="D71">
            <v>173.87</v>
          </cell>
        </row>
        <row r="72">
          <cell r="D72">
            <v>163.33000000000001</v>
          </cell>
        </row>
        <row r="73">
          <cell r="D73">
            <v>602</v>
          </cell>
        </row>
        <row r="74">
          <cell r="D74">
            <v>123.5</v>
          </cell>
        </row>
        <row r="75">
          <cell r="D75">
            <v>638.62</v>
          </cell>
        </row>
        <row r="76">
          <cell r="D76">
            <v>504.07</v>
          </cell>
        </row>
        <row r="77">
          <cell r="D77">
            <v>207</v>
          </cell>
        </row>
        <row r="78">
          <cell r="D78">
            <v>205</v>
          </cell>
        </row>
        <row r="79">
          <cell r="D79">
            <v>205</v>
          </cell>
        </row>
        <row r="80">
          <cell r="D80">
            <v>445</v>
          </cell>
        </row>
        <row r="81">
          <cell r="D81">
            <v>345</v>
          </cell>
        </row>
        <row r="82">
          <cell r="D82">
            <v>255</v>
          </cell>
        </row>
        <row r="83">
          <cell r="D83">
            <v>384</v>
          </cell>
        </row>
        <row r="84">
          <cell r="D84">
            <v>175</v>
          </cell>
        </row>
        <row r="85">
          <cell r="D85">
            <v>275</v>
          </cell>
        </row>
        <row r="86">
          <cell r="D86">
            <v>252</v>
          </cell>
        </row>
        <row r="87">
          <cell r="D87">
            <v>270</v>
          </cell>
        </row>
        <row r="88">
          <cell r="D88">
            <v>280</v>
          </cell>
        </row>
        <row r="89">
          <cell r="D89">
            <v>251</v>
          </cell>
        </row>
        <row r="90">
          <cell r="D90">
            <v>198</v>
          </cell>
        </row>
        <row r="91">
          <cell r="D91">
            <v>331</v>
          </cell>
        </row>
        <row r="92">
          <cell r="D92">
            <v>204</v>
          </cell>
        </row>
        <row r="93">
          <cell r="D93">
            <v>494.33</v>
          </cell>
        </row>
        <row r="94">
          <cell r="D94">
            <v>23.3</v>
          </cell>
        </row>
        <row r="95">
          <cell r="D95">
            <v>325</v>
          </cell>
        </row>
        <row r="96">
          <cell r="D96">
            <v>1070</v>
          </cell>
        </row>
        <row r="97">
          <cell r="D97">
            <v>50</v>
          </cell>
        </row>
        <row r="98">
          <cell r="D98">
            <v>80.53</v>
          </cell>
        </row>
        <row r="99">
          <cell r="D99">
            <v>80.81</v>
          </cell>
        </row>
        <row r="100">
          <cell r="D100">
            <v>128.25</v>
          </cell>
        </row>
        <row r="101">
          <cell r="D101">
            <v>98.67</v>
          </cell>
        </row>
        <row r="102">
          <cell r="D102">
            <v>79.3</v>
          </cell>
        </row>
        <row r="103">
          <cell r="D103">
            <v>53.79</v>
          </cell>
        </row>
        <row r="104">
          <cell r="D104">
            <v>75.239999999999995</v>
          </cell>
        </row>
        <row r="105">
          <cell r="D105">
            <v>147.94999999999999</v>
          </cell>
        </row>
        <row r="106">
          <cell r="D106">
            <v>138.62</v>
          </cell>
        </row>
        <row r="107">
          <cell r="D107">
            <v>375.65</v>
          </cell>
        </row>
        <row r="108">
          <cell r="D108">
            <v>173.8</v>
          </cell>
        </row>
        <row r="109">
          <cell r="D109">
            <v>3.8959999999999999</v>
          </cell>
        </row>
      </sheetData>
      <sheetData sheetId="6"/>
      <sheetData sheetId="7"/>
      <sheetData sheetId="8"/>
      <sheetData sheetId="9"/>
      <sheetData sheetId="10"/>
      <sheetData sheetId="11"/>
      <sheetData sheetId="12">
        <row r="15">
          <cell r="E15">
            <v>2.9000000000000001E-2</v>
          </cell>
          <cell r="F15">
            <v>2.5000000000000001E-2</v>
          </cell>
          <cell r="G15">
            <v>3.7700000000000003E-3</v>
          </cell>
          <cell r="J15">
            <v>2E-3</v>
          </cell>
          <cell r="T15">
            <v>2.9000000000000001E-2</v>
          </cell>
          <cell r="U15">
            <v>2.5000000000000001E-2</v>
          </cell>
          <cell r="V15">
            <v>3.7700000000000003E-3</v>
          </cell>
          <cell r="Y15">
            <v>2E-3</v>
          </cell>
          <cell r="AI15">
            <v>2.9000000000000001E-2</v>
          </cell>
          <cell r="AJ15">
            <v>2.5000000000000001E-2</v>
          </cell>
          <cell r="AK15">
            <v>3.7700000000000003E-3</v>
          </cell>
          <cell r="AN15">
            <v>2E-3</v>
          </cell>
          <cell r="AX15">
            <v>2.9000000000000001E-2</v>
          </cell>
          <cell r="AY15">
            <v>2.5000000000000001E-2</v>
          </cell>
          <cell r="AZ15">
            <v>3.7700000000000003E-3</v>
          </cell>
          <cell r="BC15">
            <v>2E-3</v>
          </cell>
          <cell r="BM15">
            <v>2.9000000000000001E-2</v>
          </cell>
          <cell r="BN15">
            <v>2.5000000000000001E-2</v>
          </cell>
          <cell r="BO15">
            <v>3.7700000000000003E-3</v>
          </cell>
          <cell r="BR15">
            <v>2E-3</v>
          </cell>
          <cell r="CB15">
            <v>2.9000000000000001E-2</v>
          </cell>
          <cell r="CC15">
            <v>2.5000000000000001E-2</v>
          </cell>
          <cell r="CD15">
            <v>3.7700000000000003E-3</v>
          </cell>
          <cell r="CG15">
            <v>2E-3</v>
          </cell>
          <cell r="CQ15">
            <v>2.9000000000000001E-2</v>
          </cell>
          <cell r="CR15">
            <v>2.5000000000000001E-2</v>
          </cell>
          <cell r="CS15">
            <v>3.7700000000000003E-3</v>
          </cell>
          <cell r="CV15">
            <v>2E-3</v>
          </cell>
          <cell r="DF15">
            <v>2.9000000000000001E-2</v>
          </cell>
          <cell r="DG15">
            <v>2.5000000000000001E-2</v>
          </cell>
          <cell r="DH15">
            <v>3.7700000000000003E-3</v>
          </cell>
          <cell r="DK15">
            <v>2E-3</v>
          </cell>
          <cell r="DU15">
            <v>2.9000000000000001E-2</v>
          </cell>
          <cell r="DV15">
            <v>2.5000000000000001E-2</v>
          </cell>
          <cell r="DW15">
            <v>3.7700000000000003E-3</v>
          </cell>
          <cell r="DZ15">
            <v>2E-3</v>
          </cell>
          <cell r="EJ15">
            <v>2.9000000000000001E-2</v>
          </cell>
          <cell r="EK15">
            <v>2.5000000000000001E-2</v>
          </cell>
          <cell r="EL15">
            <v>3.7700000000000003E-3</v>
          </cell>
          <cell r="EO15">
            <v>2E-3</v>
          </cell>
          <cell r="EY15">
            <v>2.9000000000000001E-2</v>
          </cell>
          <cell r="EZ15">
            <v>2.5000000000000001E-2</v>
          </cell>
          <cell r="FA15">
            <v>3.7700000000000003E-3</v>
          </cell>
          <cell r="FD15">
            <v>2E-3</v>
          </cell>
          <cell r="FN15">
            <v>2.9000000000000001E-2</v>
          </cell>
          <cell r="FO15">
            <v>2.5000000000000001E-2</v>
          </cell>
          <cell r="FP15">
            <v>3.7700000000000003E-3</v>
          </cell>
          <cell r="FS15">
            <v>2E-3</v>
          </cell>
        </row>
        <row r="16">
          <cell r="E16">
            <v>1.5E-3</v>
          </cell>
          <cell r="F16">
            <v>1E-3</v>
          </cell>
          <cell r="J16">
            <v>5.0000000000000001E-4</v>
          </cell>
          <cell r="T16">
            <v>1.5E-3</v>
          </cell>
          <cell r="U16">
            <v>1E-3</v>
          </cell>
          <cell r="Y16">
            <v>5.0000000000000001E-4</v>
          </cell>
          <cell r="AI16">
            <v>1.5E-3</v>
          </cell>
          <cell r="AJ16">
            <v>1E-3</v>
          </cell>
          <cell r="AN16">
            <v>5.0000000000000001E-4</v>
          </cell>
          <cell r="AX16">
            <v>1.5E-3</v>
          </cell>
          <cell r="AY16">
            <v>1E-3</v>
          </cell>
          <cell r="BC16">
            <v>5.0000000000000001E-4</v>
          </cell>
          <cell r="BM16">
            <v>1.5E-3</v>
          </cell>
          <cell r="BN16">
            <v>1E-3</v>
          </cell>
          <cell r="BR16">
            <v>5.0000000000000001E-4</v>
          </cell>
          <cell r="CB16">
            <v>1.5E-3</v>
          </cell>
          <cell r="CC16">
            <v>1E-3</v>
          </cell>
          <cell r="CG16">
            <v>5.0000000000000001E-4</v>
          </cell>
          <cell r="CQ16">
            <v>1.5E-3</v>
          </cell>
          <cell r="CR16">
            <v>1E-3</v>
          </cell>
          <cell r="CV16">
            <v>5.0000000000000001E-4</v>
          </cell>
          <cell r="DF16">
            <v>1.5E-3</v>
          </cell>
          <cell r="DG16">
            <v>1E-3</v>
          </cell>
          <cell r="DK16">
            <v>5.0000000000000001E-4</v>
          </cell>
          <cell r="DU16">
            <v>1.5E-3</v>
          </cell>
          <cell r="DV16">
            <v>1E-3</v>
          </cell>
          <cell r="DZ16">
            <v>5.0000000000000001E-4</v>
          </cell>
          <cell r="EJ16">
            <v>1.5E-3</v>
          </cell>
          <cell r="EK16">
            <v>1E-3</v>
          </cell>
          <cell r="EO16">
            <v>5.0000000000000001E-4</v>
          </cell>
          <cell r="EY16">
            <v>1.5E-3</v>
          </cell>
          <cell r="EZ16">
            <v>1E-3</v>
          </cell>
          <cell r="FD16">
            <v>5.0000000000000001E-4</v>
          </cell>
          <cell r="FN16">
            <v>1.5E-3</v>
          </cell>
          <cell r="FO16">
            <v>1E-3</v>
          </cell>
          <cell r="FS16">
            <v>5.0000000000000001E-4</v>
          </cell>
        </row>
        <row r="17">
          <cell r="E17">
            <v>1.5E-3</v>
          </cell>
          <cell r="F17">
            <v>1E-3</v>
          </cell>
          <cell r="J17">
            <v>5.0000000000000001E-4</v>
          </cell>
          <cell r="T17">
            <v>1.5E-3</v>
          </cell>
          <cell r="U17">
            <v>1E-3</v>
          </cell>
          <cell r="Y17">
            <v>5.0000000000000001E-4</v>
          </cell>
          <cell r="AI17">
            <v>1.5E-3</v>
          </cell>
          <cell r="AJ17">
            <v>1E-3</v>
          </cell>
          <cell r="AN17">
            <v>5.0000000000000001E-4</v>
          </cell>
          <cell r="AX17">
            <v>1.5E-3</v>
          </cell>
          <cell r="AY17">
            <v>1E-3</v>
          </cell>
          <cell r="BC17">
            <v>5.0000000000000001E-4</v>
          </cell>
          <cell r="BM17">
            <v>1.5E-3</v>
          </cell>
          <cell r="BN17">
            <v>1E-3</v>
          </cell>
          <cell r="BR17">
            <v>5.0000000000000001E-4</v>
          </cell>
          <cell r="CB17">
            <v>1.5E-3</v>
          </cell>
          <cell r="CC17">
            <v>1E-3</v>
          </cell>
          <cell r="CG17">
            <v>5.0000000000000001E-4</v>
          </cell>
          <cell r="CQ17">
            <v>1.5E-3</v>
          </cell>
          <cell r="CR17">
            <v>1E-3</v>
          </cell>
          <cell r="CV17">
            <v>5.0000000000000001E-4</v>
          </cell>
          <cell r="DF17">
            <v>1.5E-3</v>
          </cell>
          <cell r="DG17">
            <v>1E-3</v>
          </cell>
          <cell r="DK17">
            <v>5.0000000000000001E-4</v>
          </cell>
          <cell r="DU17">
            <v>1.5E-3</v>
          </cell>
          <cell r="DV17">
            <v>1E-3</v>
          </cell>
          <cell r="DZ17">
            <v>5.0000000000000001E-4</v>
          </cell>
          <cell r="EJ17">
            <v>1.5E-3</v>
          </cell>
          <cell r="EK17">
            <v>1E-3</v>
          </cell>
          <cell r="EO17">
            <v>5.0000000000000001E-4</v>
          </cell>
          <cell r="EY17">
            <v>1.5E-3</v>
          </cell>
          <cell r="EZ17">
            <v>1E-3</v>
          </cell>
          <cell r="FD17">
            <v>5.0000000000000001E-4</v>
          </cell>
          <cell r="FN17">
            <v>1.5E-3</v>
          </cell>
          <cell r="FO17">
            <v>1E-3</v>
          </cell>
          <cell r="FS17">
            <v>5.0000000000000001E-4</v>
          </cell>
        </row>
        <row r="18">
          <cell r="E18">
            <v>8.9999999999999993E-3</v>
          </cell>
          <cell r="F18">
            <v>7.0000000000000001E-3</v>
          </cell>
          <cell r="G18">
            <v>9.1E-4</v>
          </cell>
          <cell r="J18">
            <v>0.01</v>
          </cell>
          <cell r="T18">
            <v>8.9999999999999993E-3</v>
          </cell>
          <cell r="U18">
            <v>7.0000000000000001E-3</v>
          </cell>
          <cell r="V18">
            <v>9.1E-4</v>
          </cell>
          <cell r="Y18">
            <v>0.01</v>
          </cell>
          <cell r="AI18">
            <v>8.9999999999999993E-3</v>
          </cell>
          <cell r="AJ18">
            <v>7.0000000000000001E-3</v>
          </cell>
          <cell r="AK18">
            <v>9.1E-4</v>
          </cell>
          <cell r="AN18">
            <v>0.01</v>
          </cell>
          <cell r="AX18">
            <v>8.9999999999999993E-3</v>
          </cell>
          <cell r="AY18">
            <v>7.0000000000000001E-3</v>
          </cell>
          <cell r="AZ18">
            <v>9.1E-4</v>
          </cell>
          <cell r="BC18">
            <v>0.01</v>
          </cell>
          <cell r="BM18">
            <v>8.9999999999999993E-3</v>
          </cell>
          <cell r="BN18">
            <v>7.0000000000000001E-3</v>
          </cell>
          <cell r="BO18">
            <v>9.1E-4</v>
          </cell>
          <cell r="BR18">
            <v>0.01</v>
          </cell>
          <cell r="CB18">
            <v>8.9999999999999993E-3</v>
          </cell>
          <cell r="CC18">
            <v>7.0000000000000001E-3</v>
          </cell>
          <cell r="CD18">
            <v>9.1E-4</v>
          </cell>
          <cell r="CG18">
            <v>0.01</v>
          </cell>
          <cell r="CQ18">
            <v>8.9999999999999993E-3</v>
          </cell>
          <cell r="CR18">
            <v>7.0000000000000001E-3</v>
          </cell>
          <cell r="CS18">
            <v>9.1E-4</v>
          </cell>
          <cell r="CV18">
            <v>0.01</v>
          </cell>
          <cell r="DF18">
            <v>8.9999999999999993E-3</v>
          </cell>
          <cell r="DG18">
            <v>7.0000000000000001E-3</v>
          </cell>
          <cell r="DH18">
            <v>9.1E-4</v>
          </cell>
          <cell r="DK18">
            <v>0.01</v>
          </cell>
          <cell r="DU18">
            <v>8.9999999999999993E-3</v>
          </cell>
          <cell r="DV18">
            <v>7.0000000000000001E-3</v>
          </cell>
          <cell r="DW18">
            <v>9.1E-4</v>
          </cell>
          <cell r="DZ18">
            <v>0.01</v>
          </cell>
          <cell r="EJ18">
            <v>8.9999999999999993E-3</v>
          </cell>
          <cell r="EK18">
            <v>7.0000000000000001E-3</v>
          </cell>
          <cell r="EL18">
            <v>9.1E-4</v>
          </cell>
          <cell r="EO18">
            <v>0.01</v>
          </cell>
          <cell r="EY18">
            <v>8.9999999999999993E-3</v>
          </cell>
          <cell r="EZ18">
            <v>7.0000000000000001E-3</v>
          </cell>
          <cell r="FA18">
            <v>9.1E-4</v>
          </cell>
          <cell r="FD18">
            <v>0.01</v>
          </cell>
          <cell r="FN18">
            <v>8.9999999999999993E-3</v>
          </cell>
          <cell r="FO18">
            <v>7.0000000000000001E-3</v>
          </cell>
          <cell r="FP18">
            <v>9.1E-4</v>
          </cell>
          <cell r="FS18">
            <v>0.01</v>
          </cell>
        </row>
        <row r="19">
          <cell r="E19">
            <v>1E-3</v>
          </cell>
          <cell r="F19">
            <v>1E-3</v>
          </cell>
          <cell r="J19">
            <v>1E-3</v>
          </cell>
          <cell r="T19">
            <v>1E-3</v>
          </cell>
          <cell r="U19">
            <v>1E-3</v>
          </cell>
          <cell r="Y19">
            <v>1E-3</v>
          </cell>
          <cell r="AI19">
            <v>1E-3</v>
          </cell>
          <cell r="AJ19">
            <v>1E-3</v>
          </cell>
          <cell r="AN19">
            <v>1E-3</v>
          </cell>
          <cell r="AX19">
            <v>1E-3</v>
          </cell>
          <cell r="AY19">
            <v>1E-3</v>
          </cell>
          <cell r="BC19">
            <v>1E-3</v>
          </cell>
          <cell r="BM19">
            <v>1E-3</v>
          </cell>
          <cell r="BN19">
            <v>1E-3</v>
          </cell>
          <cell r="BR19">
            <v>1E-3</v>
          </cell>
          <cell r="CB19">
            <v>1E-3</v>
          </cell>
          <cell r="CC19">
            <v>1E-3</v>
          </cell>
          <cell r="CG19">
            <v>1E-3</v>
          </cell>
          <cell r="CQ19">
            <v>1E-3</v>
          </cell>
          <cell r="CR19">
            <v>1E-3</v>
          </cell>
          <cell r="CV19">
            <v>1E-3</v>
          </cell>
          <cell r="DF19">
            <v>1E-3</v>
          </cell>
          <cell r="DG19">
            <v>1E-3</v>
          </cell>
          <cell r="DK19">
            <v>1E-3</v>
          </cell>
          <cell r="DU19">
            <v>1E-3</v>
          </cell>
          <cell r="DV19">
            <v>1E-3</v>
          </cell>
          <cell r="DZ19">
            <v>1E-3</v>
          </cell>
          <cell r="EJ19">
            <v>1E-3</v>
          </cell>
          <cell r="EK19">
            <v>1E-3</v>
          </cell>
          <cell r="EO19">
            <v>1E-3</v>
          </cell>
          <cell r="EY19">
            <v>1E-3</v>
          </cell>
          <cell r="EZ19">
            <v>1E-3</v>
          </cell>
          <cell r="FD19">
            <v>1E-3</v>
          </cell>
          <cell r="FN19">
            <v>1E-3</v>
          </cell>
          <cell r="FO19">
            <v>1E-3</v>
          </cell>
          <cell r="FS19">
            <v>1E-3</v>
          </cell>
        </row>
        <row r="20">
          <cell r="E20">
            <v>3.0000000000000001E-3</v>
          </cell>
          <cell r="F20">
            <v>2E-3</v>
          </cell>
          <cell r="J20">
            <v>2E-3</v>
          </cell>
          <cell r="T20">
            <v>3.0000000000000001E-3</v>
          </cell>
          <cell r="U20">
            <v>2E-3</v>
          </cell>
          <cell r="Y20">
            <v>2E-3</v>
          </cell>
          <cell r="AI20">
            <v>3.0000000000000001E-3</v>
          </cell>
          <cell r="AJ20">
            <v>2E-3</v>
          </cell>
          <cell r="AN20">
            <v>2E-3</v>
          </cell>
          <cell r="AX20">
            <v>3.0000000000000001E-3</v>
          </cell>
          <cell r="AY20">
            <v>2E-3</v>
          </cell>
          <cell r="BC20">
            <v>2E-3</v>
          </cell>
          <cell r="BM20">
            <v>3.0000000000000001E-3</v>
          </cell>
          <cell r="BN20">
            <v>2E-3</v>
          </cell>
          <cell r="BR20">
            <v>2E-3</v>
          </cell>
          <cell r="CB20">
            <v>3.0000000000000001E-3</v>
          </cell>
          <cell r="CC20">
            <v>2E-3</v>
          </cell>
          <cell r="CG20">
            <v>2E-3</v>
          </cell>
          <cell r="CQ20">
            <v>3.0000000000000001E-3</v>
          </cell>
          <cell r="CR20">
            <v>2E-3</v>
          </cell>
          <cell r="CV20">
            <v>2E-3</v>
          </cell>
          <cell r="DF20">
            <v>3.0000000000000001E-3</v>
          </cell>
          <cell r="DG20">
            <v>2E-3</v>
          </cell>
          <cell r="DK20">
            <v>2E-3</v>
          </cell>
          <cell r="DU20">
            <v>3.0000000000000001E-3</v>
          </cell>
          <cell r="DV20">
            <v>2E-3</v>
          </cell>
          <cell r="DZ20">
            <v>2E-3</v>
          </cell>
          <cell r="EJ20">
            <v>3.0000000000000001E-3</v>
          </cell>
          <cell r="EK20">
            <v>2E-3</v>
          </cell>
          <cell r="EO20">
            <v>2E-3</v>
          </cell>
          <cell r="EY20">
            <v>3.0000000000000001E-3</v>
          </cell>
          <cell r="EZ20">
            <v>2E-3</v>
          </cell>
          <cell r="FD20">
            <v>2E-3</v>
          </cell>
          <cell r="FN20">
            <v>3.0000000000000001E-3</v>
          </cell>
          <cell r="FO20">
            <v>2E-3</v>
          </cell>
          <cell r="FS20">
            <v>2E-3</v>
          </cell>
        </row>
        <row r="21">
          <cell r="E21">
            <v>7.0000000000000001E-3</v>
          </cell>
          <cell r="F21">
            <v>5.0000000000000001E-3</v>
          </cell>
          <cell r="G21">
            <v>9.1E-4</v>
          </cell>
          <cell r="J21">
            <v>1.2E-2</v>
          </cell>
          <cell r="T21">
            <v>7.0000000000000001E-3</v>
          </cell>
          <cell r="U21">
            <v>5.0000000000000001E-3</v>
          </cell>
          <cell r="V21">
            <v>9.1E-4</v>
          </cell>
          <cell r="Y21">
            <v>1.2E-2</v>
          </cell>
          <cell r="AI21">
            <v>7.0000000000000001E-3</v>
          </cell>
          <cell r="AJ21">
            <v>5.0000000000000001E-3</v>
          </cell>
          <cell r="AK21">
            <v>9.1E-4</v>
          </cell>
          <cell r="AN21">
            <v>1.2E-2</v>
          </cell>
          <cell r="AX21">
            <v>7.0000000000000001E-3</v>
          </cell>
          <cell r="AY21">
            <v>5.0000000000000001E-3</v>
          </cell>
          <cell r="AZ21">
            <v>9.1E-4</v>
          </cell>
          <cell r="BC21">
            <v>1.2E-2</v>
          </cell>
          <cell r="BM21">
            <v>7.0000000000000001E-3</v>
          </cell>
          <cell r="BN21">
            <v>5.0000000000000001E-3</v>
          </cell>
          <cell r="BO21">
            <v>9.1E-4</v>
          </cell>
          <cell r="BR21">
            <v>1.2E-2</v>
          </cell>
          <cell r="CB21">
            <v>7.0000000000000001E-3</v>
          </cell>
          <cell r="CC21">
            <v>5.0000000000000001E-3</v>
          </cell>
          <cell r="CD21">
            <v>9.1E-4</v>
          </cell>
          <cell r="CG21">
            <v>1.2E-2</v>
          </cell>
          <cell r="CQ21">
            <v>7.0000000000000001E-3</v>
          </cell>
          <cell r="CR21">
            <v>5.0000000000000001E-3</v>
          </cell>
          <cell r="CS21">
            <v>9.1E-4</v>
          </cell>
          <cell r="CV21">
            <v>1.2E-2</v>
          </cell>
          <cell r="DF21">
            <v>7.0000000000000001E-3</v>
          </cell>
          <cell r="DG21">
            <v>5.0000000000000001E-3</v>
          </cell>
          <cell r="DH21">
            <v>9.1E-4</v>
          </cell>
          <cell r="DK21">
            <v>1.2E-2</v>
          </cell>
          <cell r="DU21">
            <v>7.0000000000000001E-3</v>
          </cell>
          <cell r="DV21">
            <v>5.0000000000000001E-3</v>
          </cell>
          <cell r="DW21">
            <v>9.1E-4</v>
          </cell>
          <cell r="DZ21">
            <v>1.2E-2</v>
          </cell>
          <cell r="EJ21">
            <v>7.0000000000000001E-3</v>
          </cell>
          <cell r="EK21">
            <v>5.0000000000000001E-3</v>
          </cell>
          <cell r="EL21">
            <v>9.1E-4</v>
          </cell>
          <cell r="EO21">
            <v>1.2E-2</v>
          </cell>
          <cell r="EY21">
            <v>7.0000000000000001E-3</v>
          </cell>
          <cell r="EZ21">
            <v>5.0000000000000001E-3</v>
          </cell>
          <cell r="FA21">
            <v>9.1E-4</v>
          </cell>
          <cell r="FD21">
            <v>1.2E-2</v>
          </cell>
          <cell r="FN21">
            <v>7.0000000000000001E-3</v>
          </cell>
          <cell r="FO21">
            <v>5.0000000000000001E-3</v>
          </cell>
          <cell r="FP21">
            <v>9.1E-4</v>
          </cell>
          <cell r="FS21">
            <v>1.2E-2</v>
          </cell>
        </row>
        <row r="22">
          <cell r="E22">
            <v>3.0000000000000001E-3</v>
          </cell>
          <cell r="F22">
            <v>1E-3</v>
          </cell>
          <cell r="J22">
            <v>1E-3</v>
          </cell>
          <cell r="T22">
            <v>3.0000000000000001E-3</v>
          </cell>
          <cell r="U22">
            <v>1E-3</v>
          </cell>
          <cell r="Y22">
            <v>1E-3</v>
          </cell>
          <cell r="AI22">
            <v>3.0000000000000001E-3</v>
          </cell>
          <cell r="AJ22">
            <v>1E-3</v>
          </cell>
          <cell r="AN22">
            <v>1E-3</v>
          </cell>
          <cell r="AX22">
            <v>3.0000000000000001E-3</v>
          </cell>
          <cell r="AY22">
            <v>1E-3</v>
          </cell>
          <cell r="BC22">
            <v>1E-3</v>
          </cell>
          <cell r="BM22">
            <v>3.0000000000000001E-3</v>
          </cell>
          <cell r="BN22">
            <v>1E-3</v>
          </cell>
          <cell r="BR22">
            <v>1E-3</v>
          </cell>
          <cell r="CB22">
            <v>3.0000000000000001E-3</v>
          </cell>
          <cell r="CC22">
            <v>1E-3</v>
          </cell>
          <cell r="CG22">
            <v>1E-3</v>
          </cell>
          <cell r="CQ22">
            <v>3.0000000000000001E-3</v>
          </cell>
          <cell r="CR22">
            <v>1E-3</v>
          </cell>
          <cell r="CV22">
            <v>1E-3</v>
          </cell>
          <cell r="DF22">
            <v>3.0000000000000001E-3</v>
          </cell>
          <cell r="DG22">
            <v>1E-3</v>
          </cell>
          <cell r="DK22">
            <v>1E-3</v>
          </cell>
          <cell r="DU22">
            <v>3.0000000000000001E-3</v>
          </cell>
          <cell r="DV22">
            <v>1E-3</v>
          </cell>
          <cell r="DZ22">
            <v>1E-3</v>
          </cell>
          <cell r="EJ22">
            <v>3.0000000000000001E-3</v>
          </cell>
          <cell r="EK22">
            <v>1E-3</v>
          </cell>
          <cell r="EO22">
            <v>1E-3</v>
          </cell>
          <cell r="EY22">
            <v>3.0000000000000001E-3</v>
          </cell>
          <cell r="EZ22">
            <v>1E-3</v>
          </cell>
          <cell r="FD22">
            <v>1E-3</v>
          </cell>
          <cell r="FN22">
            <v>3.0000000000000001E-3</v>
          </cell>
          <cell r="FO22">
            <v>1E-3</v>
          </cell>
          <cell r="FS22">
            <v>1E-3</v>
          </cell>
        </row>
        <row r="23">
          <cell r="E23">
            <v>6.0000000000000001E-3</v>
          </cell>
          <cell r="F23">
            <v>4.0000000000000001E-3</v>
          </cell>
          <cell r="G23">
            <v>7.8000000000000009E-4</v>
          </cell>
          <cell r="T23">
            <v>6.0000000000000001E-3</v>
          </cell>
          <cell r="U23">
            <v>4.0000000000000001E-3</v>
          </cell>
          <cell r="V23">
            <v>7.8000000000000009E-4</v>
          </cell>
          <cell r="AI23">
            <v>6.0000000000000001E-3</v>
          </cell>
          <cell r="AJ23">
            <v>4.0000000000000001E-3</v>
          </cell>
          <cell r="AK23">
            <v>7.8000000000000009E-4</v>
          </cell>
          <cell r="AX23">
            <v>6.0000000000000001E-3</v>
          </cell>
          <cell r="AY23">
            <v>4.0000000000000001E-3</v>
          </cell>
          <cell r="AZ23">
            <v>7.8000000000000009E-4</v>
          </cell>
          <cell r="BM23">
            <v>6.0000000000000001E-3</v>
          </cell>
          <cell r="BN23">
            <v>4.0000000000000001E-3</v>
          </cell>
          <cell r="BO23">
            <v>7.8000000000000009E-4</v>
          </cell>
          <cell r="CB23">
            <v>6.0000000000000001E-3</v>
          </cell>
          <cell r="CC23">
            <v>4.0000000000000001E-3</v>
          </cell>
          <cell r="CD23">
            <v>7.8000000000000009E-4</v>
          </cell>
          <cell r="CQ23">
            <v>6.0000000000000001E-3</v>
          </cell>
          <cell r="CR23">
            <v>4.0000000000000001E-3</v>
          </cell>
          <cell r="CS23">
            <v>7.8000000000000009E-4</v>
          </cell>
          <cell r="DF23">
            <v>6.0000000000000001E-3</v>
          </cell>
          <cell r="DG23">
            <v>4.0000000000000001E-3</v>
          </cell>
          <cell r="DH23">
            <v>7.8000000000000009E-4</v>
          </cell>
          <cell r="DU23">
            <v>6.0000000000000001E-3</v>
          </cell>
          <cell r="DV23">
            <v>4.0000000000000001E-3</v>
          </cell>
          <cell r="DW23">
            <v>7.8000000000000009E-4</v>
          </cell>
          <cell r="EJ23">
            <v>6.0000000000000001E-3</v>
          </cell>
          <cell r="EK23">
            <v>4.0000000000000001E-3</v>
          </cell>
          <cell r="EL23">
            <v>7.8000000000000009E-4</v>
          </cell>
          <cell r="EY23">
            <v>6.0000000000000001E-3</v>
          </cell>
          <cell r="EZ23">
            <v>4.0000000000000001E-3</v>
          </cell>
          <cell r="FA23">
            <v>7.8000000000000009E-4</v>
          </cell>
          <cell r="FN23">
            <v>6.0000000000000001E-3</v>
          </cell>
          <cell r="FO23">
            <v>4.0000000000000001E-3</v>
          </cell>
          <cell r="FP23">
            <v>7.8000000000000009E-4</v>
          </cell>
        </row>
        <row r="24">
          <cell r="E24">
            <v>2E-3</v>
          </cell>
          <cell r="F24">
            <v>1E-3</v>
          </cell>
          <cell r="T24">
            <v>2E-3</v>
          </cell>
          <cell r="U24">
            <v>1E-3</v>
          </cell>
          <cell r="AI24">
            <v>2E-3</v>
          </cell>
          <cell r="AJ24">
            <v>1E-3</v>
          </cell>
          <cell r="AX24">
            <v>2E-3</v>
          </cell>
          <cell r="AY24">
            <v>1E-3</v>
          </cell>
          <cell r="BM24">
            <v>2E-3</v>
          </cell>
          <cell r="BN24">
            <v>1E-3</v>
          </cell>
          <cell r="CB24">
            <v>2E-3</v>
          </cell>
          <cell r="CC24">
            <v>1E-3</v>
          </cell>
          <cell r="CQ24">
            <v>2E-3</v>
          </cell>
          <cell r="CR24">
            <v>1E-3</v>
          </cell>
          <cell r="DF24">
            <v>2E-3</v>
          </cell>
          <cell r="DG24">
            <v>1E-3</v>
          </cell>
          <cell r="DU24">
            <v>2E-3</v>
          </cell>
          <cell r="DV24">
            <v>1E-3</v>
          </cell>
          <cell r="EJ24">
            <v>2E-3</v>
          </cell>
          <cell r="EK24">
            <v>1E-3</v>
          </cell>
          <cell r="EY24">
            <v>2E-3</v>
          </cell>
          <cell r="EZ24">
            <v>1E-3</v>
          </cell>
          <cell r="FN24">
            <v>2E-3</v>
          </cell>
          <cell r="FO24">
            <v>1E-3</v>
          </cell>
        </row>
        <row r="25">
          <cell r="E25">
            <v>5.0000000000000001E-3</v>
          </cell>
          <cell r="F25">
            <v>4.0000000000000001E-3</v>
          </cell>
          <cell r="T25">
            <v>5.0000000000000001E-3</v>
          </cell>
          <cell r="U25">
            <v>4.0000000000000001E-3</v>
          </cell>
          <cell r="AI25">
            <v>5.0000000000000001E-3</v>
          </cell>
          <cell r="AJ25">
            <v>4.0000000000000001E-3</v>
          </cell>
          <cell r="AX25">
            <v>5.0000000000000001E-3</v>
          </cell>
          <cell r="AY25">
            <v>4.0000000000000001E-3</v>
          </cell>
          <cell r="BM25">
            <v>5.0000000000000001E-3</v>
          </cell>
          <cell r="BN25">
            <v>4.0000000000000001E-3</v>
          </cell>
          <cell r="CB25">
            <v>5.0000000000000001E-3</v>
          </cell>
          <cell r="CC25">
            <v>4.0000000000000001E-3</v>
          </cell>
          <cell r="CQ25">
            <v>5.0000000000000001E-3</v>
          </cell>
          <cell r="CR25">
            <v>4.0000000000000001E-3</v>
          </cell>
          <cell r="DF25">
            <v>5.0000000000000001E-3</v>
          </cell>
          <cell r="DG25">
            <v>4.0000000000000001E-3</v>
          </cell>
          <cell r="DU25">
            <v>5.0000000000000001E-3</v>
          </cell>
          <cell r="DV25">
            <v>4.0000000000000001E-3</v>
          </cell>
          <cell r="EJ25">
            <v>5.0000000000000001E-3</v>
          </cell>
          <cell r="EK25">
            <v>4.0000000000000001E-3</v>
          </cell>
          <cell r="EY25">
            <v>5.0000000000000001E-3</v>
          </cell>
          <cell r="EZ25">
            <v>4.0000000000000001E-3</v>
          </cell>
          <cell r="FN25">
            <v>5.0000000000000001E-3</v>
          </cell>
          <cell r="FO25">
            <v>4.0000000000000001E-3</v>
          </cell>
        </row>
        <row r="26">
          <cell r="E26">
            <v>2E-3</v>
          </cell>
          <cell r="F26">
            <v>3.0000000000000001E-3</v>
          </cell>
          <cell r="J26">
            <v>0.01</v>
          </cell>
          <cell r="T26">
            <v>2E-3</v>
          </cell>
          <cell r="U26">
            <v>3.0000000000000001E-3</v>
          </cell>
          <cell r="Y26">
            <v>0.01</v>
          </cell>
          <cell r="AI26">
            <v>2E-3</v>
          </cell>
          <cell r="AJ26">
            <v>3.0000000000000001E-3</v>
          </cell>
          <cell r="AN26">
            <v>0.01</v>
          </cell>
          <cell r="AX26">
            <v>2E-3</v>
          </cell>
          <cell r="AY26">
            <v>3.0000000000000001E-3</v>
          </cell>
          <cell r="BC26">
            <v>0.01</v>
          </cell>
          <cell r="BM26">
            <v>2E-3</v>
          </cell>
          <cell r="BN26">
            <v>3.0000000000000001E-3</v>
          </cell>
          <cell r="BR26">
            <v>0.01</v>
          </cell>
          <cell r="CB26">
            <v>2E-3</v>
          </cell>
          <cell r="CC26">
            <v>3.0000000000000001E-3</v>
          </cell>
          <cell r="CG26">
            <v>0.01</v>
          </cell>
          <cell r="CQ26">
            <v>2E-3</v>
          </cell>
          <cell r="CR26">
            <v>3.0000000000000001E-3</v>
          </cell>
          <cell r="CV26">
            <v>0.01</v>
          </cell>
          <cell r="DF26">
            <v>2E-3</v>
          </cell>
          <cell r="DG26">
            <v>3.0000000000000001E-3</v>
          </cell>
          <cell r="DK26">
            <v>0.01</v>
          </cell>
          <cell r="DU26">
            <v>2E-3</v>
          </cell>
          <cell r="DV26">
            <v>3.0000000000000001E-3</v>
          </cell>
          <cell r="DZ26">
            <v>0.01</v>
          </cell>
          <cell r="EJ26">
            <v>2E-3</v>
          </cell>
          <cell r="EK26">
            <v>3.0000000000000001E-3</v>
          </cell>
          <cell r="EO26">
            <v>0.01</v>
          </cell>
          <cell r="EY26">
            <v>2E-3</v>
          </cell>
          <cell r="EZ26">
            <v>3.0000000000000001E-3</v>
          </cell>
          <cell r="FD26">
            <v>0.01</v>
          </cell>
          <cell r="FN26">
            <v>2E-3</v>
          </cell>
          <cell r="FO26">
            <v>3.0000000000000001E-3</v>
          </cell>
          <cell r="FS26">
            <v>0.01</v>
          </cell>
        </row>
        <row r="27">
          <cell r="E27">
            <v>5.0000000000000001E-3</v>
          </cell>
          <cell r="F27">
            <v>2E-3</v>
          </cell>
          <cell r="T27">
            <v>5.0000000000000001E-3</v>
          </cell>
          <cell r="U27">
            <v>2E-3</v>
          </cell>
          <cell r="AI27">
            <v>5.0000000000000001E-3</v>
          </cell>
          <cell r="AJ27">
            <v>2E-3</v>
          </cell>
          <cell r="AX27">
            <v>5.0000000000000001E-3</v>
          </cell>
          <cell r="AY27">
            <v>2E-3</v>
          </cell>
          <cell r="BM27">
            <v>5.0000000000000001E-3</v>
          </cell>
          <cell r="BN27">
            <v>2E-3</v>
          </cell>
          <cell r="CB27">
            <v>5.0000000000000001E-3</v>
          </cell>
          <cell r="CC27">
            <v>2E-3</v>
          </cell>
          <cell r="CQ27">
            <v>5.0000000000000001E-3</v>
          </cell>
          <cell r="CR27">
            <v>2E-3</v>
          </cell>
          <cell r="DF27">
            <v>5.0000000000000001E-3</v>
          </cell>
          <cell r="DG27">
            <v>2E-3</v>
          </cell>
          <cell r="DU27">
            <v>5.0000000000000001E-3</v>
          </cell>
          <cell r="DV27">
            <v>2E-3</v>
          </cell>
          <cell r="EJ27">
            <v>5.0000000000000001E-3</v>
          </cell>
          <cell r="EK27">
            <v>2E-3</v>
          </cell>
          <cell r="EY27">
            <v>5.0000000000000001E-3</v>
          </cell>
          <cell r="EZ27">
            <v>2E-3</v>
          </cell>
          <cell r="FN27">
            <v>5.0000000000000001E-3</v>
          </cell>
          <cell r="FO27">
            <v>2E-3</v>
          </cell>
        </row>
        <row r="28">
          <cell r="E28">
            <v>1.2E-2</v>
          </cell>
          <cell r="F28">
            <v>8.0000000000000002E-3</v>
          </cell>
          <cell r="G28">
            <v>1.5600000000000002E-3</v>
          </cell>
          <cell r="J28">
            <v>0.01</v>
          </cell>
          <cell r="T28">
            <v>1.2E-2</v>
          </cell>
          <cell r="U28">
            <v>8.0000000000000002E-3</v>
          </cell>
          <cell r="V28">
            <v>1.5600000000000002E-3</v>
          </cell>
          <cell r="Y28">
            <v>0.01</v>
          </cell>
          <cell r="AI28">
            <v>1.2E-2</v>
          </cell>
          <cell r="AJ28">
            <v>8.0000000000000002E-3</v>
          </cell>
          <cell r="AK28">
            <v>1.5600000000000002E-3</v>
          </cell>
          <cell r="AN28">
            <v>0.01</v>
          </cell>
          <cell r="AX28">
            <v>1.2E-2</v>
          </cell>
          <cell r="AY28">
            <v>8.0000000000000002E-3</v>
          </cell>
          <cell r="AZ28">
            <v>1.5600000000000002E-3</v>
          </cell>
          <cell r="BC28">
            <v>0.01</v>
          </cell>
          <cell r="BM28">
            <v>1.2E-2</v>
          </cell>
          <cell r="BN28">
            <v>8.0000000000000002E-3</v>
          </cell>
          <cell r="BO28">
            <v>1.5600000000000002E-3</v>
          </cell>
          <cell r="BR28">
            <v>0.01</v>
          </cell>
          <cell r="CB28">
            <v>1.2E-2</v>
          </cell>
          <cell r="CC28">
            <v>8.0000000000000002E-3</v>
          </cell>
          <cell r="CD28">
            <v>1.5600000000000002E-3</v>
          </cell>
          <cell r="CG28">
            <v>0.01</v>
          </cell>
          <cell r="CQ28">
            <v>1.2E-2</v>
          </cell>
          <cell r="CR28">
            <v>8.0000000000000002E-3</v>
          </cell>
          <cell r="CS28">
            <v>1.5600000000000002E-3</v>
          </cell>
          <cell r="CV28">
            <v>0.01</v>
          </cell>
          <cell r="DF28">
            <v>1.2E-2</v>
          </cell>
          <cell r="DG28">
            <v>8.0000000000000002E-3</v>
          </cell>
          <cell r="DH28">
            <v>1.5600000000000002E-3</v>
          </cell>
          <cell r="DK28">
            <v>0.01</v>
          </cell>
          <cell r="DU28">
            <v>1.2E-2</v>
          </cell>
          <cell r="DV28">
            <v>8.0000000000000002E-3</v>
          </cell>
          <cell r="DW28">
            <v>1.5600000000000002E-3</v>
          </cell>
          <cell r="DZ28">
            <v>0.01</v>
          </cell>
          <cell r="EJ28">
            <v>1.2E-2</v>
          </cell>
          <cell r="EK28">
            <v>8.0000000000000002E-3</v>
          </cell>
          <cell r="EL28">
            <v>1.5600000000000002E-3</v>
          </cell>
          <cell r="EO28">
            <v>0.01</v>
          </cell>
          <cell r="EY28">
            <v>1.2E-2</v>
          </cell>
          <cell r="EZ28">
            <v>8.0000000000000002E-3</v>
          </cell>
          <cell r="FA28">
            <v>1.5600000000000002E-3</v>
          </cell>
          <cell r="FD28">
            <v>0.01</v>
          </cell>
          <cell r="FN28">
            <v>1.2E-2</v>
          </cell>
          <cell r="FO28">
            <v>8.0000000000000002E-3</v>
          </cell>
          <cell r="FP28">
            <v>1.5600000000000002E-3</v>
          </cell>
          <cell r="FS28">
            <v>0.01</v>
          </cell>
        </row>
        <row r="29">
          <cell r="E29">
            <v>0.215</v>
          </cell>
          <cell r="F29">
            <v>0.185</v>
          </cell>
          <cell r="G29">
            <v>2.7949999999999999E-2</v>
          </cell>
          <cell r="J29">
            <v>0.15</v>
          </cell>
          <cell r="T29">
            <v>0.215</v>
          </cell>
          <cell r="U29">
            <v>0.185</v>
          </cell>
          <cell r="V29">
            <v>2.7949999999999999E-2</v>
          </cell>
          <cell r="Y29">
            <v>0.15</v>
          </cell>
          <cell r="AI29">
            <v>0.23400000000000001</v>
          </cell>
          <cell r="AJ29">
            <v>0.2</v>
          </cell>
          <cell r="AK29">
            <v>2.7949999999999999E-2</v>
          </cell>
          <cell r="AN29">
            <v>0.15</v>
          </cell>
          <cell r="AX29">
            <v>0.23400000000000001</v>
          </cell>
          <cell r="AY29">
            <v>0.2</v>
          </cell>
          <cell r="AZ29">
            <v>2.7949999999999999E-2</v>
          </cell>
          <cell r="BC29">
            <v>0.15</v>
          </cell>
          <cell r="BM29">
            <v>0.23400000000000001</v>
          </cell>
          <cell r="BN29">
            <v>0.2</v>
          </cell>
          <cell r="BO29">
            <v>2.7949999999999999E-2</v>
          </cell>
          <cell r="BR29">
            <v>0.15</v>
          </cell>
          <cell r="CB29">
            <v>0.23400000000000001</v>
          </cell>
          <cell r="CC29">
            <v>0.2</v>
          </cell>
          <cell r="CD29">
            <v>2.7949999999999999E-2</v>
          </cell>
          <cell r="CG29">
            <v>0.15</v>
          </cell>
          <cell r="CQ29">
            <v>0.23400000000000001</v>
          </cell>
          <cell r="CR29">
            <v>0.2</v>
          </cell>
          <cell r="CS29">
            <v>2.7949999999999999E-2</v>
          </cell>
          <cell r="CV29">
            <v>0.15</v>
          </cell>
          <cell r="DF29">
            <v>0.23400000000000001</v>
          </cell>
          <cell r="DG29">
            <v>0.2</v>
          </cell>
          <cell r="DH29">
            <v>2.7949999999999999E-2</v>
          </cell>
          <cell r="DK29">
            <v>0.15</v>
          </cell>
          <cell r="DU29">
            <v>0.187</v>
          </cell>
          <cell r="DV29">
            <v>0.16</v>
          </cell>
          <cell r="DW29">
            <v>2.7949999999999999E-2</v>
          </cell>
          <cell r="DZ29">
            <v>0.15</v>
          </cell>
          <cell r="EJ29">
            <v>0.187</v>
          </cell>
          <cell r="EK29">
            <v>0.16</v>
          </cell>
          <cell r="EL29">
            <v>2.7949999999999999E-2</v>
          </cell>
          <cell r="EO29">
            <v>0.15</v>
          </cell>
          <cell r="EY29">
            <v>0.2</v>
          </cell>
          <cell r="EZ29">
            <v>0.17199999999999999</v>
          </cell>
          <cell r="FA29">
            <v>2.7949999999999999E-2</v>
          </cell>
          <cell r="FD29">
            <v>0.15</v>
          </cell>
          <cell r="FN29">
            <v>0.2</v>
          </cell>
          <cell r="FO29">
            <v>0.17199999999999999</v>
          </cell>
          <cell r="FP29">
            <v>2.7949999999999999E-2</v>
          </cell>
          <cell r="FS29">
            <v>0.15</v>
          </cell>
        </row>
        <row r="30">
          <cell r="E30">
            <v>0.03</v>
          </cell>
          <cell r="F30">
            <v>0.02</v>
          </cell>
          <cell r="J30">
            <v>1E-3</v>
          </cell>
          <cell r="T30">
            <v>0.03</v>
          </cell>
          <cell r="U30">
            <v>0.02</v>
          </cell>
          <cell r="Y30">
            <v>1E-3</v>
          </cell>
          <cell r="AI30">
            <v>0.03</v>
          </cell>
          <cell r="AJ30">
            <v>0.02</v>
          </cell>
          <cell r="AN30">
            <v>1E-3</v>
          </cell>
          <cell r="AX30">
            <v>0.03</v>
          </cell>
          <cell r="AY30">
            <v>0.02</v>
          </cell>
          <cell r="BC30">
            <v>1E-3</v>
          </cell>
          <cell r="EJ30">
            <v>0.02</v>
          </cell>
          <cell r="EK30">
            <v>1.7999999999999999E-2</v>
          </cell>
          <cell r="EO30">
            <v>1E-3</v>
          </cell>
          <cell r="EY30">
            <v>0.02</v>
          </cell>
          <cell r="EZ30">
            <v>1.6E-2</v>
          </cell>
          <cell r="FD30">
            <v>1E-3</v>
          </cell>
          <cell r="FN30">
            <v>0.02</v>
          </cell>
          <cell r="FO30">
            <v>1.6E-2</v>
          </cell>
          <cell r="FS30">
            <v>1E-3</v>
          </cell>
        </row>
        <row r="31">
          <cell r="E31">
            <v>5.0999999999999997E-2</v>
          </cell>
          <cell r="F31">
            <v>3.9E-2</v>
          </cell>
          <cell r="J31">
            <v>0.01</v>
          </cell>
          <cell r="T31">
            <v>5.0999999999999997E-2</v>
          </cell>
          <cell r="U31">
            <v>3.9E-2</v>
          </cell>
          <cell r="Y31">
            <v>0.01</v>
          </cell>
          <cell r="AI31">
            <v>5.0999999999999997E-2</v>
          </cell>
          <cell r="AJ31">
            <v>3.9E-2</v>
          </cell>
          <cell r="AN31">
            <v>0.01</v>
          </cell>
          <cell r="AX31">
            <v>5.0999999999999997E-2</v>
          </cell>
          <cell r="AY31">
            <v>3.9E-2</v>
          </cell>
          <cell r="BC31">
            <v>0.01</v>
          </cell>
          <cell r="BM31">
            <v>4.2000000000000003E-2</v>
          </cell>
          <cell r="BN31">
            <v>3.5000000000000003E-2</v>
          </cell>
          <cell r="BR31">
            <v>0.01</v>
          </cell>
          <cell r="CB31">
            <v>4.2000000000000003E-2</v>
          </cell>
          <cell r="CC31">
            <v>3.5000000000000003E-2</v>
          </cell>
          <cell r="CG31">
            <v>0.01</v>
          </cell>
          <cell r="CQ31">
            <v>0.02</v>
          </cell>
          <cell r="CR31">
            <v>1.4999999999999999E-2</v>
          </cell>
          <cell r="CV31">
            <v>0.01</v>
          </cell>
          <cell r="DF31">
            <v>0.02</v>
          </cell>
          <cell r="DG31">
            <v>1.4999999999999999E-2</v>
          </cell>
          <cell r="DK31">
            <v>0.01</v>
          </cell>
          <cell r="DU31">
            <v>3.6999999999999998E-2</v>
          </cell>
          <cell r="DV31">
            <v>0.02</v>
          </cell>
          <cell r="DZ31">
            <v>0.01</v>
          </cell>
          <cell r="EJ31">
            <v>0.05</v>
          </cell>
          <cell r="EK31">
            <v>3.7999999999999999E-2</v>
          </cell>
          <cell r="EO31">
            <v>0.01</v>
          </cell>
          <cell r="EY31">
            <v>0.05</v>
          </cell>
          <cell r="EZ31">
            <v>0.04</v>
          </cell>
          <cell r="FD31">
            <v>0.01</v>
          </cell>
          <cell r="FN31">
            <v>0.05</v>
          </cell>
          <cell r="FO31">
            <v>0.04</v>
          </cell>
          <cell r="FS31">
            <v>0.01</v>
          </cell>
        </row>
        <row r="32">
          <cell r="E32">
            <v>0.05</v>
          </cell>
          <cell r="F32">
            <v>0.04</v>
          </cell>
          <cell r="G32">
            <v>6.5000000000000006E-3</v>
          </cell>
          <cell r="J32">
            <v>1.4999999999999999E-2</v>
          </cell>
          <cell r="T32">
            <v>0.05</v>
          </cell>
          <cell r="U32">
            <v>0.04</v>
          </cell>
          <cell r="V32">
            <v>6.5000000000000006E-3</v>
          </cell>
          <cell r="Y32">
            <v>1.4999999999999999E-2</v>
          </cell>
          <cell r="AI32">
            <v>0.05</v>
          </cell>
          <cell r="AJ32">
            <v>0.04</v>
          </cell>
          <cell r="AK32">
            <v>6.5000000000000006E-3</v>
          </cell>
          <cell r="AN32">
            <v>1.4999999999999999E-2</v>
          </cell>
          <cell r="AX32">
            <v>0.05</v>
          </cell>
          <cell r="AY32">
            <v>0.04</v>
          </cell>
          <cell r="AZ32">
            <v>6.5000000000000006E-3</v>
          </cell>
          <cell r="BC32">
            <v>1.4999999999999999E-2</v>
          </cell>
          <cell r="BM32">
            <v>5.0999999999999997E-2</v>
          </cell>
          <cell r="BN32">
            <v>3.5000000000000003E-2</v>
          </cell>
          <cell r="BO32">
            <v>6.5000000000000006E-3</v>
          </cell>
          <cell r="BR32">
            <v>1.4999999999999999E-2</v>
          </cell>
          <cell r="CB32">
            <v>5.0999999999999997E-2</v>
          </cell>
          <cell r="CC32">
            <v>3.5000000000000003E-2</v>
          </cell>
          <cell r="CD32">
            <v>6.5000000000000006E-3</v>
          </cell>
          <cell r="CG32">
            <v>1.4999999999999999E-2</v>
          </cell>
          <cell r="CQ32">
            <v>0.03</v>
          </cell>
          <cell r="CR32">
            <v>2.3E-2</v>
          </cell>
          <cell r="CS32">
            <v>6.5000000000000006E-3</v>
          </cell>
          <cell r="CV32">
            <v>1.4999999999999999E-2</v>
          </cell>
          <cell r="DF32">
            <v>3.5000000000000003E-2</v>
          </cell>
          <cell r="DG32">
            <v>0.03</v>
          </cell>
          <cell r="DH32">
            <v>6.5000000000000006E-3</v>
          </cell>
          <cell r="DK32">
            <v>1.4999999999999999E-2</v>
          </cell>
          <cell r="DU32">
            <v>4.1000000000000002E-2</v>
          </cell>
          <cell r="DV32">
            <v>0.04</v>
          </cell>
          <cell r="DW32">
            <v>6.5000000000000006E-3</v>
          </cell>
          <cell r="DZ32">
            <v>1.4999999999999999E-2</v>
          </cell>
          <cell r="EJ32">
            <v>0.05</v>
          </cell>
          <cell r="EK32">
            <v>3.7999999999999999E-2</v>
          </cell>
          <cell r="EL32">
            <v>6.5000000000000006E-3</v>
          </cell>
          <cell r="EO32">
            <v>1.4999999999999999E-2</v>
          </cell>
          <cell r="EY32">
            <v>5.1999999999999998E-2</v>
          </cell>
          <cell r="EZ32">
            <v>4.2999999999999997E-2</v>
          </cell>
          <cell r="FA32">
            <v>6.5000000000000006E-3</v>
          </cell>
          <cell r="FD32">
            <v>1.4999999999999999E-2</v>
          </cell>
          <cell r="FN32">
            <v>5.1999999999999998E-2</v>
          </cell>
          <cell r="FO32">
            <v>4.2999999999999997E-2</v>
          </cell>
          <cell r="FP32">
            <v>6.5000000000000006E-3</v>
          </cell>
          <cell r="FS32">
            <v>1.4999999999999999E-2</v>
          </cell>
        </row>
        <row r="33">
          <cell r="E33">
            <v>7.0000000000000007E-2</v>
          </cell>
          <cell r="F33">
            <v>0.06</v>
          </cell>
          <cell r="G33">
            <v>9.1000000000000004E-3</v>
          </cell>
          <cell r="J33">
            <v>7.0000000000000007E-2</v>
          </cell>
          <cell r="T33">
            <v>7.0000000000000007E-2</v>
          </cell>
          <cell r="U33">
            <v>0.06</v>
          </cell>
          <cell r="V33">
            <v>9.1000000000000004E-3</v>
          </cell>
          <cell r="Y33">
            <v>7.0000000000000007E-2</v>
          </cell>
          <cell r="AI33">
            <v>7.0000000000000007E-2</v>
          </cell>
          <cell r="AJ33">
            <v>0.06</v>
          </cell>
          <cell r="AK33">
            <v>9.1000000000000004E-3</v>
          </cell>
          <cell r="AN33">
            <v>7.0000000000000007E-2</v>
          </cell>
          <cell r="AX33">
            <v>7.0000000000000007E-2</v>
          </cell>
          <cell r="AY33">
            <v>0.06</v>
          </cell>
          <cell r="AZ33">
            <v>9.1000000000000004E-3</v>
          </cell>
          <cell r="BC33">
            <v>7.0000000000000007E-2</v>
          </cell>
          <cell r="BM33">
            <v>5.8999999999999997E-2</v>
          </cell>
          <cell r="BN33">
            <v>4.4999999999999998E-2</v>
          </cell>
          <cell r="BO33">
            <v>9.1000000000000004E-3</v>
          </cell>
          <cell r="BR33">
            <v>0.06</v>
          </cell>
          <cell r="CB33">
            <v>5.8999999999999997E-2</v>
          </cell>
          <cell r="CC33">
            <v>4.4999999999999998E-2</v>
          </cell>
          <cell r="CD33">
            <v>9.1000000000000004E-3</v>
          </cell>
          <cell r="CG33">
            <v>0.06</v>
          </cell>
          <cell r="CQ33">
            <v>4.4999999999999998E-2</v>
          </cell>
          <cell r="CR33">
            <v>3.9E-2</v>
          </cell>
          <cell r="CS33">
            <v>9.1000000000000004E-3</v>
          </cell>
          <cell r="CV33">
            <v>7.0000000000000007E-2</v>
          </cell>
          <cell r="DF33">
            <v>4.9000000000000002E-2</v>
          </cell>
          <cell r="DG33">
            <v>4.1000000000000002E-2</v>
          </cell>
          <cell r="DH33">
            <v>9.1000000000000004E-3</v>
          </cell>
          <cell r="DK33">
            <v>7.0000000000000007E-2</v>
          </cell>
          <cell r="DU33">
            <v>0.05</v>
          </cell>
          <cell r="DV33">
            <v>4.8000000000000001E-2</v>
          </cell>
          <cell r="DW33">
            <v>9.1000000000000004E-3</v>
          </cell>
          <cell r="DZ33">
            <v>7.0000000000000007E-2</v>
          </cell>
          <cell r="EJ33">
            <v>5.1999999999999998E-2</v>
          </cell>
          <cell r="EK33">
            <v>4.7E-2</v>
          </cell>
          <cell r="EL33">
            <v>9.1000000000000004E-3</v>
          </cell>
          <cell r="EO33">
            <v>7.0000000000000007E-2</v>
          </cell>
          <cell r="EY33">
            <v>6.2E-2</v>
          </cell>
          <cell r="EZ33">
            <v>5.3999999999999999E-2</v>
          </cell>
          <cell r="FA33">
            <v>9.1000000000000004E-3</v>
          </cell>
          <cell r="FD33">
            <v>7.0000000000000007E-2</v>
          </cell>
          <cell r="FN33">
            <v>6.2E-2</v>
          </cell>
          <cell r="FO33">
            <v>5.3999999999999999E-2</v>
          </cell>
          <cell r="FP33">
            <v>9.1000000000000004E-3</v>
          </cell>
          <cell r="FS33">
            <v>7.0000000000000007E-2</v>
          </cell>
        </row>
        <row r="35">
          <cell r="E35">
            <v>0.01</v>
          </cell>
          <cell r="F35">
            <v>0.01</v>
          </cell>
          <cell r="T35">
            <v>0.01</v>
          </cell>
          <cell r="U35">
            <v>0.01</v>
          </cell>
          <cell r="AI35">
            <v>0.01</v>
          </cell>
          <cell r="AJ35">
            <v>0.01</v>
          </cell>
          <cell r="AX35">
            <v>0.01</v>
          </cell>
          <cell r="AY35">
            <v>0.01</v>
          </cell>
          <cell r="BM35">
            <v>2.5000000000000001E-2</v>
          </cell>
          <cell r="BN35">
            <v>0.02</v>
          </cell>
          <cell r="CB35">
            <v>2.5000000000000001E-2</v>
          </cell>
          <cell r="CC35">
            <v>0.02</v>
          </cell>
          <cell r="CQ35">
            <v>2.5000000000000001E-2</v>
          </cell>
          <cell r="CR35">
            <v>0.02</v>
          </cell>
          <cell r="DF35">
            <v>2.5000000000000001E-2</v>
          </cell>
          <cell r="DG35">
            <v>0.02</v>
          </cell>
          <cell r="DU35">
            <v>2.5000000000000001E-2</v>
          </cell>
          <cell r="DV35">
            <v>0.02</v>
          </cell>
          <cell r="EJ35">
            <v>0.02</v>
          </cell>
          <cell r="EK35">
            <v>1.7000000000000001E-2</v>
          </cell>
          <cell r="EY35">
            <v>1.4999999999999999E-2</v>
          </cell>
          <cell r="EZ35">
            <v>0.01</v>
          </cell>
          <cell r="FN35">
            <v>1.4999999999999999E-2</v>
          </cell>
          <cell r="FO35">
            <v>0.01</v>
          </cell>
        </row>
        <row r="36">
          <cell r="E36">
            <v>0.01</v>
          </cell>
          <cell r="F36">
            <v>0.01</v>
          </cell>
          <cell r="T36">
            <v>0.01</v>
          </cell>
          <cell r="U36">
            <v>0.01</v>
          </cell>
          <cell r="AI36">
            <v>0.01</v>
          </cell>
          <cell r="AJ36">
            <v>0.01</v>
          </cell>
          <cell r="AX36">
            <v>0.01</v>
          </cell>
          <cell r="AY36">
            <v>0.01</v>
          </cell>
          <cell r="BM36">
            <v>2.5000000000000001E-2</v>
          </cell>
          <cell r="BN36">
            <v>0.02</v>
          </cell>
          <cell r="CB36">
            <v>2.5000000000000001E-2</v>
          </cell>
          <cell r="CC36">
            <v>0.02</v>
          </cell>
          <cell r="CQ36">
            <v>2.5000000000000001E-2</v>
          </cell>
          <cell r="CR36">
            <v>0.02</v>
          </cell>
          <cell r="DF36">
            <v>2.5000000000000001E-2</v>
          </cell>
          <cell r="DG36">
            <v>0.02</v>
          </cell>
          <cell r="DU36">
            <v>2.5000000000000001E-2</v>
          </cell>
          <cell r="DV36">
            <v>0.02</v>
          </cell>
          <cell r="EJ36">
            <v>0.02</v>
          </cell>
          <cell r="EK36">
            <v>1.7000000000000001E-2</v>
          </cell>
          <cell r="EY36">
            <v>1.4999999999999999E-2</v>
          </cell>
          <cell r="EZ36">
            <v>0.01</v>
          </cell>
          <cell r="FN36">
            <v>1.4999999999999999E-2</v>
          </cell>
          <cell r="FO36">
            <v>0.01</v>
          </cell>
        </row>
        <row r="37">
          <cell r="CQ37">
            <v>1.4999999999999999E-2</v>
          </cell>
          <cell r="CR37">
            <v>0.01</v>
          </cell>
          <cell r="CV37">
            <v>5.0000000000000001E-4</v>
          </cell>
          <cell r="DF37">
            <v>1.7999999999999999E-2</v>
          </cell>
          <cell r="DG37">
            <v>0.01</v>
          </cell>
          <cell r="DK37">
            <v>5.0000000000000001E-4</v>
          </cell>
          <cell r="DU37">
            <v>1.4999999999999999E-2</v>
          </cell>
          <cell r="DV37">
            <v>0.01</v>
          </cell>
          <cell r="DZ37">
            <v>5.0000000000000001E-4</v>
          </cell>
        </row>
        <row r="38">
          <cell r="CQ38">
            <v>2.5000000000000001E-2</v>
          </cell>
          <cell r="CR38">
            <v>0.02</v>
          </cell>
          <cell r="CV38">
            <v>5.0000000000000001E-4</v>
          </cell>
          <cell r="DF38">
            <v>2.5000000000000001E-2</v>
          </cell>
          <cell r="DG38">
            <v>0.02</v>
          </cell>
          <cell r="DK38">
            <v>5.0000000000000001E-4</v>
          </cell>
          <cell r="DU38">
            <v>2.5000000000000001E-2</v>
          </cell>
          <cell r="DV38">
            <v>0.02</v>
          </cell>
          <cell r="DZ38">
            <v>5.0000000000000001E-4</v>
          </cell>
        </row>
        <row r="39">
          <cell r="E39">
            <v>1E-3</v>
          </cell>
          <cell r="F39">
            <v>4.0000000000000002E-4</v>
          </cell>
          <cell r="T39">
            <v>1E-3</v>
          </cell>
          <cell r="U39">
            <v>4.0000000000000002E-4</v>
          </cell>
          <cell r="AI39">
            <v>1E-3</v>
          </cell>
          <cell r="AJ39">
            <v>4.0000000000000002E-4</v>
          </cell>
          <cell r="AX39">
            <v>1E-3</v>
          </cell>
          <cell r="AY39">
            <v>4.0000000000000002E-4</v>
          </cell>
          <cell r="BM39">
            <v>1E-3</v>
          </cell>
          <cell r="BN39">
            <v>1E-3</v>
          </cell>
          <cell r="BR39">
            <v>1E-3</v>
          </cell>
          <cell r="CB39">
            <v>1E-3</v>
          </cell>
          <cell r="CC39">
            <v>1E-3</v>
          </cell>
          <cell r="CG39">
            <v>1E-3</v>
          </cell>
          <cell r="CQ39">
            <v>1E-3</v>
          </cell>
          <cell r="CR39">
            <v>1E-3</v>
          </cell>
          <cell r="DF39">
            <v>1E-3</v>
          </cell>
          <cell r="DG39">
            <v>1E-3</v>
          </cell>
          <cell r="DU39">
            <v>1E-3</v>
          </cell>
          <cell r="DV39">
            <v>1E-3</v>
          </cell>
          <cell r="EJ39">
            <v>1E-3</v>
          </cell>
          <cell r="EK39">
            <v>1E-3</v>
          </cell>
          <cell r="EY39">
            <v>1E-3</v>
          </cell>
          <cell r="EZ39">
            <v>1E-3</v>
          </cell>
          <cell r="FN39">
            <v>1E-3</v>
          </cell>
          <cell r="FO39">
            <v>1E-3</v>
          </cell>
        </row>
        <row r="40">
          <cell r="E40">
            <v>5.0000000000000001E-4</v>
          </cell>
          <cell r="F40">
            <v>2.9999999999999997E-4</v>
          </cell>
          <cell r="T40">
            <v>5.0000000000000001E-4</v>
          </cell>
          <cell r="U40">
            <v>2.9999999999999997E-4</v>
          </cell>
          <cell r="AI40">
            <v>5.0000000000000001E-4</v>
          </cell>
          <cell r="AJ40">
            <v>2.9999999999999997E-4</v>
          </cell>
          <cell r="AX40">
            <v>5.0000000000000001E-4</v>
          </cell>
          <cell r="AY40">
            <v>2.9999999999999997E-4</v>
          </cell>
          <cell r="BM40">
            <v>1E-3</v>
          </cell>
          <cell r="BN40">
            <v>1E-3</v>
          </cell>
          <cell r="CB40">
            <v>1E-3</v>
          </cell>
          <cell r="CC40">
            <v>1E-3</v>
          </cell>
          <cell r="CQ40">
            <v>2E-3</v>
          </cell>
          <cell r="CR40">
            <v>1E-3</v>
          </cell>
          <cell r="DF40">
            <v>2E-3</v>
          </cell>
          <cell r="DG40">
            <v>1E-3</v>
          </cell>
          <cell r="DU40">
            <v>2E-3</v>
          </cell>
          <cell r="DV40">
            <v>1E-3</v>
          </cell>
          <cell r="EJ40">
            <v>1E-3</v>
          </cell>
          <cell r="EK40">
            <v>1E-3</v>
          </cell>
          <cell r="EY40">
            <v>1E-3</v>
          </cell>
          <cell r="EZ40">
            <v>1E-3</v>
          </cell>
          <cell r="FN40">
            <v>1E-3</v>
          </cell>
          <cell r="FO40">
            <v>1E-3</v>
          </cell>
        </row>
        <row r="41">
          <cell r="E41">
            <v>5.0000000000000001E-4</v>
          </cell>
          <cell r="F41">
            <v>2.9999999999999997E-4</v>
          </cell>
          <cell r="T41">
            <v>5.0000000000000001E-4</v>
          </cell>
          <cell r="U41">
            <v>2.9999999999999997E-4</v>
          </cell>
          <cell r="AI41">
            <v>5.0000000000000001E-4</v>
          </cell>
          <cell r="AJ41">
            <v>2.9999999999999997E-4</v>
          </cell>
          <cell r="AX41">
            <v>5.0000000000000001E-4</v>
          </cell>
          <cell r="AY41">
            <v>2.9999999999999997E-4</v>
          </cell>
          <cell r="BM41">
            <v>1E-3</v>
          </cell>
          <cell r="BN41">
            <v>1E-3</v>
          </cell>
          <cell r="CB41">
            <v>1E-3</v>
          </cell>
          <cell r="CC41">
            <v>1E-3</v>
          </cell>
          <cell r="CQ41">
            <v>2E-3</v>
          </cell>
          <cell r="CR41">
            <v>1E-3</v>
          </cell>
          <cell r="DF41">
            <v>2E-3</v>
          </cell>
          <cell r="DG41">
            <v>1E-3</v>
          </cell>
          <cell r="DU41">
            <v>2E-3</v>
          </cell>
          <cell r="DV41">
            <v>1E-3</v>
          </cell>
          <cell r="EJ41">
            <v>1E-3</v>
          </cell>
          <cell r="EK41">
            <v>1E-3</v>
          </cell>
          <cell r="EY41">
            <v>1E-3</v>
          </cell>
          <cell r="EZ41">
            <v>1E-3</v>
          </cell>
          <cell r="FN41">
            <v>1E-3</v>
          </cell>
          <cell r="FO41">
            <v>1E-3</v>
          </cell>
        </row>
        <row r="42">
          <cell r="E42">
            <v>5.0000000000000001E-3</v>
          </cell>
          <cell r="F42">
            <v>3.0000000000000001E-3</v>
          </cell>
          <cell r="T42">
            <v>5.0000000000000001E-3</v>
          </cell>
          <cell r="U42">
            <v>3.0000000000000001E-3</v>
          </cell>
          <cell r="AI42">
            <v>5.0000000000000001E-3</v>
          </cell>
          <cell r="AJ42">
            <v>3.0000000000000001E-3</v>
          </cell>
          <cell r="AX42">
            <v>5.0000000000000001E-3</v>
          </cell>
          <cell r="AY42">
            <v>3.0000000000000001E-3</v>
          </cell>
          <cell r="BM42">
            <v>5.0000000000000001E-3</v>
          </cell>
          <cell r="BN42">
            <v>4.0000000000000001E-3</v>
          </cell>
          <cell r="CB42">
            <v>5.0000000000000001E-3</v>
          </cell>
          <cell r="CC42">
            <v>4.0000000000000001E-3</v>
          </cell>
          <cell r="CQ42">
            <v>5.0000000000000001E-3</v>
          </cell>
          <cell r="CR42">
            <v>3.0000000000000001E-3</v>
          </cell>
          <cell r="DF42">
            <v>5.0000000000000001E-3</v>
          </cell>
          <cell r="DG42">
            <v>3.0000000000000001E-3</v>
          </cell>
          <cell r="DU42">
            <v>5.0000000000000001E-3</v>
          </cell>
          <cell r="DV42">
            <v>3.0000000000000001E-3</v>
          </cell>
          <cell r="EJ42">
            <v>1E-3</v>
          </cell>
          <cell r="EK42">
            <v>1E-3</v>
          </cell>
          <cell r="EY42">
            <v>3.0000000000000001E-3</v>
          </cell>
          <cell r="EZ42">
            <v>2E-3</v>
          </cell>
          <cell r="FN42">
            <v>3.0000000000000001E-3</v>
          </cell>
          <cell r="FO42">
            <v>2E-3</v>
          </cell>
        </row>
        <row r="43">
          <cell r="E43">
            <v>2.3E-2</v>
          </cell>
          <cell r="F43">
            <v>0.02</v>
          </cell>
          <cell r="G43">
            <v>2.99E-3</v>
          </cell>
          <cell r="J43">
            <v>2.3E-2</v>
          </cell>
          <cell r="T43">
            <v>2.3E-2</v>
          </cell>
          <cell r="U43">
            <v>0.02</v>
          </cell>
          <cell r="V43">
            <v>2.99E-3</v>
          </cell>
          <cell r="Y43">
            <v>2.3E-2</v>
          </cell>
          <cell r="AI43">
            <v>2.3E-2</v>
          </cell>
          <cell r="AJ43">
            <v>0.02</v>
          </cell>
          <cell r="AK43">
            <v>2.99E-3</v>
          </cell>
          <cell r="AN43">
            <v>2.3E-2</v>
          </cell>
          <cell r="AX43">
            <v>2.3E-2</v>
          </cell>
          <cell r="AY43">
            <v>0.02</v>
          </cell>
          <cell r="AZ43">
            <v>2.99E-3</v>
          </cell>
          <cell r="BC43">
            <v>2.3E-2</v>
          </cell>
          <cell r="BM43">
            <v>2.5000000000000001E-2</v>
          </cell>
          <cell r="BN43">
            <v>0.02</v>
          </cell>
          <cell r="BO43">
            <v>2.99E-3</v>
          </cell>
          <cell r="BR43">
            <v>0.02</v>
          </cell>
          <cell r="CB43">
            <v>2.5000000000000001E-2</v>
          </cell>
          <cell r="CC43">
            <v>0.02</v>
          </cell>
          <cell r="CD43">
            <v>2.99E-3</v>
          </cell>
          <cell r="CG43">
            <v>0.02</v>
          </cell>
          <cell r="CQ43">
            <v>2.5000000000000001E-2</v>
          </cell>
          <cell r="CR43">
            <v>0.02</v>
          </cell>
          <cell r="CS43">
            <v>2.99E-3</v>
          </cell>
          <cell r="CV43">
            <v>2.3E-2</v>
          </cell>
          <cell r="DF43">
            <v>2.5000000000000001E-2</v>
          </cell>
          <cell r="DG43">
            <v>0.02</v>
          </cell>
          <cell r="DH43">
            <v>2.99E-3</v>
          </cell>
          <cell r="DK43">
            <v>2.3E-2</v>
          </cell>
          <cell r="DU43">
            <v>2.5000000000000001E-2</v>
          </cell>
          <cell r="DV43">
            <v>0.02</v>
          </cell>
          <cell r="DW43">
            <v>2.99E-3</v>
          </cell>
          <cell r="DZ43">
            <v>2.3E-2</v>
          </cell>
          <cell r="EJ43">
            <v>2.5000000000000001E-2</v>
          </cell>
          <cell r="EK43">
            <v>0.02</v>
          </cell>
          <cell r="EL43">
            <v>2.99E-3</v>
          </cell>
          <cell r="EO43">
            <v>2.3E-2</v>
          </cell>
          <cell r="EY43">
            <v>2.5000000000000001E-2</v>
          </cell>
          <cell r="EZ43">
            <v>0.02</v>
          </cell>
          <cell r="FA43">
            <v>2.99E-3</v>
          </cell>
          <cell r="FD43">
            <v>2.3E-2</v>
          </cell>
          <cell r="FN43">
            <v>2.5000000000000001E-2</v>
          </cell>
          <cell r="FO43">
            <v>0.02</v>
          </cell>
          <cell r="FP43">
            <v>2.99E-3</v>
          </cell>
          <cell r="FS43">
            <v>2.3E-2</v>
          </cell>
        </row>
        <row r="44">
          <cell r="E44">
            <v>0.01</v>
          </cell>
          <cell r="F44">
            <v>7.0000000000000001E-3</v>
          </cell>
          <cell r="J44">
            <v>2E-3</v>
          </cell>
          <cell r="T44">
            <v>0.01</v>
          </cell>
          <cell r="U44">
            <v>7.0000000000000001E-3</v>
          </cell>
          <cell r="Y44">
            <v>2E-3</v>
          </cell>
          <cell r="AI44">
            <v>0.01</v>
          </cell>
          <cell r="AJ44">
            <v>7.0000000000000001E-3</v>
          </cell>
          <cell r="AN44">
            <v>2E-3</v>
          </cell>
          <cell r="AX44">
            <v>0.01</v>
          </cell>
          <cell r="AY44">
            <v>7.0000000000000001E-3</v>
          </cell>
          <cell r="BC44">
            <v>2E-3</v>
          </cell>
          <cell r="BM44">
            <v>8.9999999999999993E-3</v>
          </cell>
          <cell r="BN44">
            <v>8.9999999999999993E-3</v>
          </cell>
          <cell r="BR44">
            <v>2E-3</v>
          </cell>
          <cell r="CB44">
            <v>8.9999999999999993E-3</v>
          </cell>
          <cell r="CC44">
            <v>8.9999999999999993E-3</v>
          </cell>
          <cell r="CG44">
            <v>2E-3</v>
          </cell>
          <cell r="CQ44">
            <v>8.9999999999999993E-3</v>
          </cell>
          <cell r="CR44">
            <v>6.0000000000000001E-3</v>
          </cell>
          <cell r="CV44">
            <v>2E-3</v>
          </cell>
          <cell r="DF44">
            <v>8.9999999999999993E-3</v>
          </cell>
          <cell r="DG44">
            <v>5.0000000000000001E-3</v>
          </cell>
          <cell r="DK44">
            <v>2E-3</v>
          </cell>
          <cell r="DU44">
            <v>2E-3</v>
          </cell>
          <cell r="DV44">
            <v>1E-3</v>
          </cell>
          <cell r="DZ44">
            <v>2E-3</v>
          </cell>
          <cell r="EJ44">
            <v>6.0000000000000001E-3</v>
          </cell>
          <cell r="EK44">
            <v>3.0000000000000001E-3</v>
          </cell>
          <cell r="EO44">
            <v>2E-3</v>
          </cell>
          <cell r="EY44">
            <v>8.0000000000000002E-3</v>
          </cell>
          <cell r="EZ44">
            <v>6.0000000000000001E-3</v>
          </cell>
          <cell r="FD44">
            <v>2E-3</v>
          </cell>
          <cell r="FN44">
            <v>8.0000000000000002E-3</v>
          </cell>
          <cell r="FO44">
            <v>6.0000000000000001E-3</v>
          </cell>
          <cell r="FS44">
            <v>2E-3</v>
          </cell>
        </row>
        <row r="45">
          <cell r="E45">
            <v>0.01</v>
          </cell>
          <cell r="F45">
            <v>0.01</v>
          </cell>
          <cell r="J45">
            <v>1E-3</v>
          </cell>
          <cell r="T45">
            <v>0.01</v>
          </cell>
          <cell r="U45">
            <v>0.01</v>
          </cell>
          <cell r="Y45">
            <v>1E-3</v>
          </cell>
          <cell r="AI45">
            <v>0.01</v>
          </cell>
          <cell r="AJ45">
            <v>0.01</v>
          </cell>
          <cell r="AN45">
            <v>1E-3</v>
          </cell>
          <cell r="EJ45">
            <v>0.01</v>
          </cell>
          <cell r="EK45">
            <v>0.01</v>
          </cell>
          <cell r="EO45">
            <v>1E-3</v>
          </cell>
          <cell r="EY45">
            <v>0.01</v>
          </cell>
          <cell r="EZ45">
            <v>0.01</v>
          </cell>
          <cell r="FD45">
            <v>1E-3</v>
          </cell>
          <cell r="FN45">
            <v>0.01</v>
          </cell>
          <cell r="FO45">
            <v>8.9999999999999993E-3</v>
          </cell>
          <cell r="FS45">
            <v>2E-3</v>
          </cell>
        </row>
        <row r="46">
          <cell r="E46">
            <v>1.9E-2</v>
          </cell>
          <cell r="F46">
            <v>0.01</v>
          </cell>
          <cell r="G46">
            <v>1.17E-3</v>
          </cell>
          <cell r="J46">
            <v>1E-3</v>
          </cell>
          <cell r="T46">
            <v>1.9E-2</v>
          </cell>
          <cell r="U46">
            <v>0.01</v>
          </cell>
          <cell r="V46">
            <v>1.17E-3</v>
          </cell>
          <cell r="Y46">
            <v>1E-3</v>
          </cell>
          <cell r="AI46">
            <v>1.9E-2</v>
          </cell>
          <cell r="AJ46">
            <v>0.01</v>
          </cell>
          <cell r="AK46">
            <v>1.17E-3</v>
          </cell>
          <cell r="AN46">
            <v>1E-3</v>
          </cell>
          <cell r="AX46">
            <v>2.9000000000000001E-2</v>
          </cell>
          <cell r="AY46">
            <v>0.02</v>
          </cell>
          <cell r="AZ46">
            <v>1.17E-3</v>
          </cell>
          <cell r="BC46">
            <v>2E-3</v>
          </cell>
          <cell r="BM46">
            <v>2.9000000000000001E-2</v>
          </cell>
          <cell r="BN46">
            <v>2.5000000000000001E-2</v>
          </cell>
          <cell r="BO46">
            <v>1.17E-3</v>
          </cell>
          <cell r="BR46">
            <v>1E-3</v>
          </cell>
          <cell r="CB46">
            <v>2.9000000000000001E-2</v>
          </cell>
          <cell r="CC46">
            <v>2.5000000000000001E-2</v>
          </cell>
          <cell r="CD46">
            <v>1.17E-3</v>
          </cell>
          <cell r="CG46">
            <v>1E-3</v>
          </cell>
          <cell r="CQ46">
            <v>3.2000000000000001E-2</v>
          </cell>
          <cell r="CR46">
            <v>2.5000000000000001E-2</v>
          </cell>
          <cell r="CS46">
            <v>1.17E-3</v>
          </cell>
          <cell r="CV46">
            <v>2E-3</v>
          </cell>
          <cell r="DF46">
            <v>0.02</v>
          </cell>
          <cell r="DG46">
            <v>1.7000000000000001E-2</v>
          </cell>
          <cell r="DH46">
            <v>1.17E-3</v>
          </cell>
          <cell r="DK46">
            <v>2E-3</v>
          </cell>
          <cell r="DU46">
            <v>4.2999999999999997E-2</v>
          </cell>
          <cell r="DV46">
            <v>0.03</v>
          </cell>
          <cell r="DW46">
            <v>1.17E-3</v>
          </cell>
          <cell r="DZ46">
            <v>2E-3</v>
          </cell>
          <cell r="EJ46">
            <v>2.1000000000000001E-2</v>
          </cell>
          <cell r="EK46">
            <v>1.2E-2</v>
          </cell>
          <cell r="EL46">
            <v>1.17E-3</v>
          </cell>
          <cell r="EO46">
            <v>3.0000000000000001E-3</v>
          </cell>
          <cell r="EY46">
            <v>1.7000000000000001E-2</v>
          </cell>
          <cell r="EZ46">
            <v>8.9999999999999993E-3</v>
          </cell>
          <cell r="FA46">
            <v>1.17E-3</v>
          </cell>
          <cell r="FD46">
            <v>1E-3</v>
          </cell>
          <cell r="FN46">
            <v>1.7000000000000001E-2</v>
          </cell>
          <cell r="FO46">
            <v>0.01</v>
          </cell>
          <cell r="FP46">
            <v>1.17E-3</v>
          </cell>
        </row>
        <row r="47">
          <cell r="E47">
            <v>8.9999999999999993E-3</v>
          </cell>
          <cell r="F47">
            <v>6.0000000000000001E-3</v>
          </cell>
          <cell r="T47">
            <v>8.9999999999999993E-3</v>
          </cell>
          <cell r="U47">
            <v>6.0000000000000001E-3</v>
          </cell>
          <cell r="AI47">
            <v>8.9999999999999993E-3</v>
          </cell>
          <cell r="AJ47">
            <v>6.0000000000000001E-3</v>
          </cell>
          <cell r="AX47">
            <v>8.9999999999999993E-3</v>
          </cell>
          <cell r="AY47">
            <v>6.0000000000000001E-3</v>
          </cell>
          <cell r="BM47">
            <v>1.4999999999999999E-2</v>
          </cell>
          <cell r="BN47">
            <v>1.2999999999999999E-2</v>
          </cell>
          <cell r="CB47">
            <v>1.4999999999999999E-2</v>
          </cell>
          <cell r="CC47">
            <v>1.2999999999999999E-2</v>
          </cell>
          <cell r="EJ47">
            <v>1.4999999999999999E-2</v>
          </cell>
          <cell r="EK47">
            <v>0.01</v>
          </cell>
          <cell r="EY47">
            <v>1.4999999999999999E-2</v>
          </cell>
          <cell r="EZ47">
            <v>0.01</v>
          </cell>
          <cell r="FN47">
            <v>1.4999999999999999E-2</v>
          </cell>
          <cell r="FO47">
            <v>0.01</v>
          </cell>
        </row>
        <row r="48">
          <cell r="E48">
            <v>8.9999999999999993E-3</v>
          </cell>
          <cell r="F48">
            <v>6.0000000000000001E-3</v>
          </cell>
          <cell r="G48">
            <v>1.17E-3</v>
          </cell>
          <cell r="J48">
            <v>1E-4</v>
          </cell>
          <cell r="T48">
            <v>8.9999999999999993E-3</v>
          </cell>
          <cell r="U48">
            <v>6.0000000000000001E-3</v>
          </cell>
          <cell r="V48">
            <v>1.17E-3</v>
          </cell>
          <cell r="Y48">
            <v>1E-4</v>
          </cell>
          <cell r="AI48">
            <v>8.9999999999999993E-3</v>
          </cell>
          <cell r="AJ48">
            <v>6.0000000000000001E-3</v>
          </cell>
          <cell r="AK48">
            <v>1.17E-3</v>
          </cell>
          <cell r="AN48">
            <v>1E-4</v>
          </cell>
          <cell r="AX48">
            <v>8.9999999999999993E-3</v>
          </cell>
          <cell r="AY48">
            <v>6.0000000000000001E-3</v>
          </cell>
          <cell r="AZ48">
            <v>1.17E-3</v>
          </cell>
          <cell r="BC48">
            <v>1E-4</v>
          </cell>
          <cell r="BM48">
            <v>0.02</v>
          </cell>
          <cell r="BN48">
            <v>1.2999999999999999E-2</v>
          </cell>
          <cell r="BO48">
            <v>1.17E-3</v>
          </cell>
          <cell r="BR48">
            <v>1E-3</v>
          </cell>
          <cell r="CB48">
            <v>0.02</v>
          </cell>
          <cell r="CC48">
            <v>1.2999999999999999E-2</v>
          </cell>
          <cell r="CD48">
            <v>1.17E-3</v>
          </cell>
          <cell r="CG48">
            <v>1E-3</v>
          </cell>
          <cell r="CQ48">
            <v>7.0000000000000001E-3</v>
          </cell>
          <cell r="CR48">
            <v>5.0000000000000001E-3</v>
          </cell>
          <cell r="CS48">
            <v>1.17E-3</v>
          </cell>
          <cell r="DF48">
            <v>7.0000000000000001E-3</v>
          </cell>
          <cell r="DG48">
            <v>5.0000000000000001E-3</v>
          </cell>
          <cell r="DH48">
            <v>1.17E-3</v>
          </cell>
          <cell r="DU48">
            <v>7.0000000000000001E-3</v>
          </cell>
          <cell r="DV48">
            <v>5.0000000000000001E-3</v>
          </cell>
          <cell r="DW48">
            <v>1.17E-3</v>
          </cell>
          <cell r="DZ48">
            <v>1E-3</v>
          </cell>
          <cell r="EJ48">
            <v>1.4999999999999999E-2</v>
          </cell>
          <cell r="EK48">
            <v>0.01</v>
          </cell>
          <cell r="EL48">
            <v>1.17E-3</v>
          </cell>
          <cell r="EY48">
            <v>1.2999999999999999E-2</v>
          </cell>
          <cell r="EZ48">
            <v>0.01</v>
          </cell>
          <cell r="FA48">
            <v>1.17E-3</v>
          </cell>
          <cell r="FD48">
            <v>1E-3</v>
          </cell>
          <cell r="FN48">
            <v>1.2999999999999999E-2</v>
          </cell>
          <cell r="FO48">
            <v>0.01</v>
          </cell>
          <cell r="FP48">
            <v>1.17E-3</v>
          </cell>
          <cell r="FS48">
            <v>1E-3</v>
          </cell>
        </row>
        <row r="49">
          <cell r="CQ49">
            <v>4.7E-2</v>
          </cell>
          <cell r="CR49">
            <v>0.04</v>
          </cell>
          <cell r="CV49">
            <v>5.0000000000000001E-4</v>
          </cell>
          <cell r="DF49">
            <v>4.7E-2</v>
          </cell>
          <cell r="DG49">
            <v>0.04</v>
          </cell>
          <cell r="DK49">
            <v>5.0000000000000001E-4</v>
          </cell>
        </row>
        <row r="50">
          <cell r="E50">
            <v>1.2E-2</v>
          </cell>
          <cell r="F50">
            <v>0.01</v>
          </cell>
          <cell r="G50">
            <v>1.5600000000000002E-3</v>
          </cell>
          <cell r="J50">
            <v>5.0000000000000001E-4</v>
          </cell>
          <cell r="T50">
            <v>1.2E-2</v>
          </cell>
          <cell r="U50">
            <v>0.01</v>
          </cell>
          <cell r="V50">
            <v>1.5600000000000002E-3</v>
          </cell>
          <cell r="Y50">
            <v>5.0000000000000001E-4</v>
          </cell>
          <cell r="AI50">
            <v>1.2E-2</v>
          </cell>
          <cell r="AJ50">
            <v>0.01</v>
          </cell>
          <cell r="AK50">
            <v>1.5600000000000002E-3</v>
          </cell>
          <cell r="AN50">
            <v>5.0000000000000001E-4</v>
          </cell>
          <cell r="AX50">
            <v>1.2E-2</v>
          </cell>
          <cell r="AY50">
            <v>0.01</v>
          </cell>
          <cell r="AZ50">
            <v>1.5600000000000002E-3</v>
          </cell>
          <cell r="BC50">
            <v>5.0000000000000001E-4</v>
          </cell>
          <cell r="BM50">
            <v>1.2E-2</v>
          </cell>
          <cell r="BN50">
            <v>1.0999999999999999E-2</v>
          </cell>
          <cell r="BO50">
            <v>1.5600000000000002E-3</v>
          </cell>
          <cell r="BR50">
            <v>5.0000000000000001E-4</v>
          </cell>
          <cell r="CB50">
            <v>1.2E-2</v>
          </cell>
          <cell r="CC50">
            <v>1.0999999999999999E-2</v>
          </cell>
          <cell r="CD50">
            <v>1.5600000000000002E-3</v>
          </cell>
          <cell r="CG50">
            <v>5.0000000000000001E-4</v>
          </cell>
          <cell r="CQ50">
            <v>5.0000000000000001E-3</v>
          </cell>
          <cell r="CR50">
            <v>4.0000000000000001E-3</v>
          </cell>
          <cell r="CS50">
            <v>1.5600000000000002E-3</v>
          </cell>
          <cell r="CV50">
            <v>5.0000000000000001E-4</v>
          </cell>
          <cell r="DF50">
            <v>5.0000000000000001E-3</v>
          </cell>
          <cell r="DG50">
            <v>4.0000000000000001E-3</v>
          </cell>
          <cell r="DH50">
            <v>1.5600000000000002E-3</v>
          </cell>
          <cell r="DK50">
            <v>5.0000000000000001E-4</v>
          </cell>
          <cell r="DU50">
            <v>1.4999999999999999E-2</v>
          </cell>
          <cell r="DV50">
            <v>1.2999999999999999E-2</v>
          </cell>
          <cell r="DW50">
            <v>1.5600000000000002E-3</v>
          </cell>
          <cell r="DZ50">
            <v>5.0000000000000001E-4</v>
          </cell>
          <cell r="EJ50">
            <v>1.2E-2</v>
          </cell>
          <cell r="EK50">
            <v>0.01</v>
          </cell>
          <cell r="EL50">
            <v>1.5600000000000002E-3</v>
          </cell>
          <cell r="EO50">
            <v>5.0000000000000001E-4</v>
          </cell>
          <cell r="EY50">
            <v>1.2E-2</v>
          </cell>
          <cell r="EZ50">
            <v>0.01</v>
          </cell>
          <cell r="FA50">
            <v>1.5600000000000002E-3</v>
          </cell>
          <cell r="FD50">
            <v>5.0000000000000001E-4</v>
          </cell>
          <cell r="FN50">
            <v>1.2E-2</v>
          </cell>
          <cell r="FO50">
            <v>0.01</v>
          </cell>
          <cell r="FP50">
            <v>1.5600000000000002E-3</v>
          </cell>
          <cell r="FS50">
            <v>5.0000000000000001E-4</v>
          </cell>
        </row>
        <row r="51">
          <cell r="E51">
            <v>5.0000000000000001E-3</v>
          </cell>
          <cell r="F51">
            <v>4.0000000000000001E-3</v>
          </cell>
          <cell r="J51">
            <v>3.0000000000000001E-3</v>
          </cell>
          <cell r="T51">
            <v>5.0000000000000001E-3</v>
          </cell>
          <cell r="U51">
            <v>4.0000000000000001E-3</v>
          </cell>
          <cell r="Y51">
            <v>3.0000000000000001E-3</v>
          </cell>
          <cell r="AI51">
            <v>5.0000000000000001E-3</v>
          </cell>
          <cell r="AJ51">
            <v>4.0000000000000001E-3</v>
          </cell>
          <cell r="AN51">
            <v>3.0000000000000001E-3</v>
          </cell>
          <cell r="AX51">
            <v>5.0000000000000001E-3</v>
          </cell>
          <cell r="AY51">
            <v>4.0000000000000001E-3</v>
          </cell>
          <cell r="BC51">
            <v>3.0000000000000001E-3</v>
          </cell>
          <cell r="BM51">
            <v>5.0000000000000001E-3</v>
          </cell>
          <cell r="BN51">
            <v>3.0000000000000001E-3</v>
          </cell>
          <cell r="BR51">
            <v>3.0000000000000001E-3</v>
          </cell>
          <cell r="CB51">
            <v>5.0000000000000001E-3</v>
          </cell>
          <cell r="CC51">
            <v>3.0000000000000001E-3</v>
          </cell>
          <cell r="CG51">
            <v>3.0000000000000001E-3</v>
          </cell>
          <cell r="CQ51">
            <v>5.0000000000000001E-3</v>
          </cell>
          <cell r="CR51">
            <v>3.0000000000000001E-3</v>
          </cell>
          <cell r="CV51">
            <v>3.0000000000000001E-3</v>
          </cell>
          <cell r="DF51">
            <v>5.0000000000000001E-3</v>
          </cell>
          <cell r="DG51">
            <v>3.0000000000000001E-3</v>
          </cell>
          <cell r="DK51">
            <v>3.0000000000000001E-3</v>
          </cell>
          <cell r="DU51">
            <v>5.0000000000000001E-3</v>
          </cell>
          <cell r="DV51">
            <v>3.0000000000000001E-3</v>
          </cell>
          <cell r="DZ51">
            <v>3.0000000000000001E-3</v>
          </cell>
          <cell r="EJ51">
            <v>5.0000000000000001E-3</v>
          </cell>
          <cell r="EK51">
            <v>2E-3</v>
          </cell>
          <cell r="EO51">
            <v>3.0000000000000001E-3</v>
          </cell>
          <cell r="EY51">
            <v>5.0000000000000001E-3</v>
          </cell>
          <cell r="EZ51">
            <v>3.0000000000000001E-3</v>
          </cell>
          <cell r="FD51">
            <v>3.0000000000000001E-3</v>
          </cell>
          <cell r="FN51">
            <v>5.0000000000000001E-3</v>
          </cell>
          <cell r="FO51">
            <v>3.0000000000000001E-3</v>
          </cell>
          <cell r="FS51">
            <v>3.0000000000000001E-3</v>
          </cell>
        </row>
        <row r="52">
          <cell r="E52">
            <v>3.0000000000000001E-3</v>
          </cell>
          <cell r="F52">
            <v>3.0000000000000001E-3</v>
          </cell>
          <cell r="J52">
            <v>1E-3</v>
          </cell>
          <cell r="T52">
            <v>3.0000000000000001E-3</v>
          </cell>
          <cell r="U52">
            <v>3.0000000000000001E-3</v>
          </cell>
          <cell r="Y52">
            <v>1E-3</v>
          </cell>
          <cell r="AI52">
            <v>3.0000000000000001E-3</v>
          </cell>
          <cell r="AJ52">
            <v>3.0000000000000001E-3</v>
          </cell>
          <cell r="AN52">
            <v>1E-3</v>
          </cell>
          <cell r="AX52">
            <v>3.0000000000000001E-3</v>
          </cell>
          <cell r="AY52">
            <v>3.0000000000000001E-3</v>
          </cell>
          <cell r="BC52">
            <v>1E-3</v>
          </cell>
          <cell r="BM52">
            <v>3.0000000000000001E-3</v>
          </cell>
          <cell r="BN52">
            <v>3.0000000000000001E-3</v>
          </cell>
          <cell r="BR52">
            <v>1E-3</v>
          </cell>
          <cell r="CB52">
            <v>3.0000000000000001E-3</v>
          </cell>
          <cell r="CC52">
            <v>3.0000000000000001E-3</v>
          </cell>
          <cell r="CG52">
            <v>1E-3</v>
          </cell>
          <cell r="CQ52">
            <v>2E-3</v>
          </cell>
          <cell r="CR52">
            <v>2E-3</v>
          </cell>
          <cell r="CV52">
            <v>1E-3</v>
          </cell>
          <cell r="DF52">
            <v>2E-3</v>
          </cell>
          <cell r="DG52">
            <v>2E-3</v>
          </cell>
          <cell r="DK52">
            <v>1E-3</v>
          </cell>
          <cell r="DU52">
            <v>2E-3</v>
          </cell>
          <cell r="DV52">
            <v>2E-3</v>
          </cell>
          <cell r="DZ52">
            <v>1E-3</v>
          </cell>
          <cell r="EJ52">
            <v>4.0000000000000001E-3</v>
          </cell>
          <cell r="EK52">
            <v>4.0000000000000001E-3</v>
          </cell>
          <cell r="EO52">
            <v>1E-3</v>
          </cell>
          <cell r="EY52">
            <v>4.0000000000000001E-3</v>
          </cell>
          <cell r="EZ52">
            <v>4.0000000000000001E-3</v>
          </cell>
          <cell r="FD52">
            <v>1E-3</v>
          </cell>
          <cell r="FN52">
            <v>4.0000000000000001E-3</v>
          </cell>
          <cell r="FO52">
            <v>4.0000000000000001E-3</v>
          </cell>
          <cell r="FS52">
            <v>1E-3</v>
          </cell>
        </row>
        <row r="53">
          <cell r="E53">
            <v>2E-3</v>
          </cell>
          <cell r="F53">
            <v>2E-3</v>
          </cell>
          <cell r="G53">
            <v>2.6000000000000003E-4</v>
          </cell>
          <cell r="J53">
            <v>1E-3</v>
          </cell>
          <cell r="T53">
            <v>2E-3</v>
          </cell>
          <cell r="U53">
            <v>2E-3</v>
          </cell>
          <cell r="V53">
            <v>2.6000000000000003E-4</v>
          </cell>
          <cell r="Y53">
            <v>1E-3</v>
          </cell>
          <cell r="AI53">
            <v>2E-3</v>
          </cell>
          <cell r="AJ53">
            <v>2E-3</v>
          </cell>
          <cell r="AK53">
            <v>2.6000000000000003E-4</v>
          </cell>
          <cell r="AN53">
            <v>1E-3</v>
          </cell>
          <cell r="AX53">
            <v>2E-3</v>
          </cell>
          <cell r="AY53">
            <v>2E-3</v>
          </cell>
          <cell r="AZ53">
            <v>2.6000000000000003E-4</v>
          </cell>
          <cell r="BC53">
            <v>1E-3</v>
          </cell>
          <cell r="BM53">
            <v>2E-3</v>
          </cell>
          <cell r="BN53">
            <v>2E-3</v>
          </cell>
          <cell r="BO53">
            <v>2.6000000000000003E-4</v>
          </cell>
          <cell r="BR53">
            <v>1E-3</v>
          </cell>
          <cell r="CD53">
            <v>2.6000000000000003E-4</v>
          </cell>
          <cell r="CS53">
            <v>2.6000000000000003E-4</v>
          </cell>
          <cell r="DH53">
            <v>2.6000000000000003E-4</v>
          </cell>
          <cell r="DU53">
            <v>2E-3</v>
          </cell>
          <cell r="DV53">
            <v>2E-3</v>
          </cell>
          <cell r="DW53">
            <v>2.6000000000000003E-4</v>
          </cell>
          <cell r="DZ53">
            <v>1E-3</v>
          </cell>
          <cell r="EJ53">
            <v>2E-3</v>
          </cell>
          <cell r="EK53">
            <v>2E-3</v>
          </cell>
          <cell r="EL53">
            <v>2.6000000000000003E-4</v>
          </cell>
          <cell r="EO53">
            <v>1E-3</v>
          </cell>
          <cell r="EY53">
            <v>2E-3</v>
          </cell>
          <cell r="EZ53">
            <v>2E-3</v>
          </cell>
          <cell r="FA53">
            <v>2.6000000000000003E-4</v>
          </cell>
          <cell r="FD53">
            <v>1E-3</v>
          </cell>
          <cell r="FN53">
            <v>2E-3</v>
          </cell>
          <cell r="FO53">
            <v>2E-3</v>
          </cell>
          <cell r="FP53">
            <v>2.6000000000000003E-4</v>
          </cell>
          <cell r="FS53">
            <v>1E-3</v>
          </cell>
        </row>
        <row r="54">
          <cell r="E54">
            <v>2E-3</v>
          </cell>
          <cell r="F54">
            <v>2E-3</v>
          </cell>
          <cell r="G54">
            <v>2.6000000000000003E-4</v>
          </cell>
          <cell r="J54">
            <v>1E-3</v>
          </cell>
          <cell r="T54">
            <v>2E-3</v>
          </cell>
          <cell r="U54">
            <v>2E-3</v>
          </cell>
          <cell r="V54">
            <v>2.6000000000000003E-4</v>
          </cell>
          <cell r="Y54">
            <v>1E-3</v>
          </cell>
          <cell r="AI54">
            <v>2E-3</v>
          </cell>
          <cell r="AJ54">
            <v>2E-3</v>
          </cell>
          <cell r="AK54">
            <v>2.6000000000000003E-4</v>
          </cell>
          <cell r="AN54">
            <v>1E-3</v>
          </cell>
          <cell r="AX54">
            <v>2E-3</v>
          </cell>
          <cell r="AY54">
            <v>2E-3</v>
          </cell>
          <cell r="AZ54">
            <v>2.6000000000000003E-4</v>
          </cell>
          <cell r="BC54">
            <v>1E-3</v>
          </cell>
          <cell r="BM54">
            <v>2E-3</v>
          </cell>
          <cell r="BN54">
            <v>2E-3</v>
          </cell>
          <cell r="BO54">
            <v>2.6000000000000003E-4</v>
          </cell>
          <cell r="BR54">
            <v>1E-3</v>
          </cell>
          <cell r="CD54">
            <v>2.6000000000000003E-4</v>
          </cell>
          <cell r="CS54">
            <v>2.6000000000000003E-4</v>
          </cell>
          <cell r="DH54">
            <v>2.6000000000000003E-4</v>
          </cell>
          <cell r="DW54">
            <v>2.6000000000000003E-4</v>
          </cell>
          <cell r="EJ54">
            <v>3.0000000000000001E-3</v>
          </cell>
          <cell r="EK54">
            <v>3.0000000000000001E-3</v>
          </cell>
          <cell r="EL54">
            <v>2.6000000000000003E-4</v>
          </cell>
          <cell r="EY54">
            <v>3.0000000000000001E-3</v>
          </cell>
          <cell r="EZ54">
            <v>3.0000000000000001E-3</v>
          </cell>
          <cell r="FA54">
            <v>2.6000000000000003E-4</v>
          </cell>
          <cell r="FN54">
            <v>3.0000000000000001E-3</v>
          </cell>
          <cell r="FO54">
            <v>3.0000000000000001E-3</v>
          </cell>
          <cell r="FP54">
            <v>2.6000000000000003E-4</v>
          </cell>
        </row>
        <row r="55">
          <cell r="E55">
            <v>0.02</v>
          </cell>
          <cell r="F55">
            <v>0.02</v>
          </cell>
          <cell r="J55">
            <v>5.0000000000000001E-4</v>
          </cell>
          <cell r="T55">
            <v>0.02</v>
          </cell>
          <cell r="U55">
            <v>0.02</v>
          </cell>
          <cell r="Y55">
            <v>5.0000000000000001E-4</v>
          </cell>
          <cell r="AI55">
            <v>0.02</v>
          </cell>
          <cell r="AJ55">
            <v>0.02</v>
          </cell>
          <cell r="AN55">
            <v>5.0000000000000001E-4</v>
          </cell>
          <cell r="AX55">
            <v>0.02</v>
          </cell>
          <cell r="AY55">
            <v>0.02</v>
          </cell>
          <cell r="BC55">
            <v>5.0000000000000001E-4</v>
          </cell>
          <cell r="BM55">
            <v>0.02</v>
          </cell>
          <cell r="BN55">
            <v>0.02</v>
          </cell>
          <cell r="BR55">
            <v>5.0000000000000001E-4</v>
          </cell>
          <cell r="CB55">
            <v>0.02</v>
          </cell>
          <cell r="CC55">
            <v>0.02</v>
          </cell>
          <cell r="CG55">
            <v>5.0000000000000001E-4</v>
          </cell>
          <cell r="CQ55">
            <v>5.0000000000000001E-3</v>
          </cell>
          <cell r="CR55">
            <v>5.0000000000000001E-3</v>
          </cell>
          <cell r="CV55">
            <v>5.0000000000000001E-4</v>
          </cell>
          <cell r="DF55">
            <v>1.4999999999999999E-2</v>
          </cell>
          <cell r="DG55">
            <v>1.4999999999999999E-2</v>
          </cell>
          <cell r="DK55">
            <v>5.0000000000000001E-4</v>
          </cell>
          <cell r="DU55">
            <v>0.01</v>
          </cell>
          <cell r="DV55">
            <v>0.01</v>
          </cell>
          <cell r="DZ55">
            <v>1E-3</v>
          </cell>
          <cell r="EJ55">
            <v>1.4999999999999999E-2</v>
          </cell>
          <cell r="EK55">
            <v>1.4999999999999999E-2</v>
          </cell>
          <cell r="EO55">
            <v>1E-3</v>
          </cell>
          <cell r="EY55">
            <v>0.02</v>
          </cell>
          <cell r="EZ55">
            <v>0.02</v>
          </cell>
          <cell r="FD55">
            <v>1E-3</v>
          </cell>
          <cell r="FN55">
            <v>0.02</v>
          </cell>
          <cell r="FO55">
            <v>0.02</v>
          </cell>
          <cell r="FS55">
            <v>1E-3</v>
          </cell>
        </row>
        <row r="56">
          <cell r="E56">
            <v>0.04</v>
          </cell>
          <cell r="F56">
            <v>0.04</v>
          </cell>
          <cell r="J56">
            <v>1E-3</v>
          </cell>
          <cell r="T56">
            <v>0.04</v>
          </cell>
          <cell r="U56">
            <v>0.04</v>
          </cell>
          <cell r="Y56">
            <v>1E-3</v>
          </cell>
          <cell r="AI56">
            <v>0.04</v>
          </cell>
          <cell r="AJ56">
            <v>0.04</v>
          </cell>
          <cell r="AN56">
            <v>1E-3</v>
          </cell>
          <cell r="AX56">
            <v>0.04</v>
          </cell>
          <cell r="AY56">
            <v>0.04</v>
          </cell>
          <cell r="BC56">
            <v>1E-3</v>
          </cell>
          <cell r="BM56">
            <v>0.04</v>
          </cell>
          <cell r="BN56">
            <v>0.04</v>
          </cell>
          <cell r="BR56">
            <v>1E-3</v>
          </cell>
          <cell r="CB56">
            <v>0.03</v>
          </cell>
          <cell r="CC56">
            <v>0.03</v>
          </cell>
          <cell r="CG56">
            <v>1E-3</v>
          </cell>
          <cell r="CQ56">
            <v>0.03</v>
          </cell>
          <cell r="CR56">
            <v>0.03</v>
          </cell>
          <cell r="CV56">
            <v>1E-3</v>
          </cell>
          <cell r="DF56">
            <v>2.3E-2</v>
          </cell>
          <cell r="DG56">
            <v>2.3E-2</v>
          </cell>
          <cell r="DK56">
            <v>1E-3</v>
          </cell>
          <cell r="DU56">
            <v>3.5000000000000003E-2</v>
          </cell>
          <cell r="DV56">
            <v>3.5000000000000003E-2</v>
          </cell>
          <cell r="DZ56">
            <v>1E-3</v>
          </cell>
          <cell r="EJ56">
            <v>3.5000000000000003E-2</v>
          </cell>
          <cell r="EK56">
            <v>3.5000000000000003E-2</v>
          </cell>
          <cell r="EO56">
            <v>1E-3</v>
          </cell>
          <cell r="EY56">
            <v>3.4000000000000002E-2</v>
          </cell>
          <cell r="EZ56">
            <v>3.4000000000000002E-2</v>
          </cell>
          <cell r="FD56">
            <v>1E-3</v>
          </cell>
          <cell r="FN56">
            <v>3.4000000000000002E-2</v>
          </cell>
          <cell r="FO56">
            <v>3.4000000000000002E-2</v>
          </cell>
          <cell r="FS56">
            <v>1E-3</v>
          </cell>
        </row>
        <row r="57">
          <cell r="E57">
            <v>2.5000000000000001E-2</v>
          </cell>
          <cell r="F57">
            <v>2.5000000000000001E-2</v>
          </cell>
          <cell r="J57">
            <v>1E-3</v>
          </cell>
          <cell r="T57">
            <v>2.5000000000000001E-2</v>
          </cell>
          <cell r="U57">
            <v>2.5000000000000001E-2</v>
          </cell>
          <cell r="Y57">
            <v>1E-3</v>
          </cell>
          <cell r="AI57">
            <v>2.5000000000000001E-2</v>
          </cell>
          <cell r="AJ57">
            <v>2.5000000000000001E-2</v>
          </cell>
          <cell r="AN57">
            <v>1E-3</v>
          </cell>
          <cell r="AX57">
            <v>2.5000000000000001E-2</v>
          </cell>
          <cell r="AY57">
            <v>2.5000000000000001E-2</v>
          </cell>
          <cell r="BC57">
            <v>1E-3</v>
          </cell>
          <cell r="BM57">
            <v>2.3E-2</v>
          </cell>
          <cell r="BN57">
            <v>2.3E-2</v>
          </cell>
          <cell r="BR57">
            <v>1E-3</v>
          </cell>
          <cell r="CB57">
            <v>2.7E-2</v>
          </cell>
          <cell r="CC57">
            <v>2.7E-2</v>
          </cell>
          <cell r="CG57">
            <v>1E-3</v>
          </cell>
          <cell r="CQ57">
            <v>1.2999999999999999E-2</v>
          </cell>
          <cell r="CR57">
            <v>1.2999999999999999E-2</v>
          </cell>
          <cell r="CV57">
            <v>1E-3</v>
          </cell>
          <cell r="DF57">
            <v>0.02</v>
          </cell>
          <cell r="DG57">
            <v>0.02</v>
          </cell>
          <cell r="DK57">
            <v>1E-3</v>
          </cell>
          <cell r="DU57">
            <v>2.5000000000000001E-2</v>
          </cell>
          <cell r="DV57">
            <v>2.5000000000000001E-2</v>
          </cell>
          <cell r="DZ57">
            <v>1E-3</v>
          </cell>
          <cell r="EJ57">
            <v>0.01</v>
          </cell>
          <cell r="EK57">
            <v>0.01</v>
          </cell>
          <cell r="EO57">
            <v>1E-3</v>
          </cell>
          <cell r="EY57">
            <v>1.7000000000000001E-2</v>
          </cell>
          <cell r="EZ57">
            <v>1.7000000000000001E-2</v>
          </cell>
          <cell r="FD57">
            <v>1E-3</v>
          </cell>
          <cell r="FN57">
            <v>1.7000000000000001E-2</v>
          </cell>
          <cell r="FO57">
            <v>1.7000000000000001E-2</v>
          </cell>
          <cell r="FS57">
            <v>1E-3</v>
          </cell>
        </row>
        <row r="58">
          <cell r="E58">
            <v>1.4999999999999999E-2</v>
          </cell>
          <cell r="F58">
            <v>1.4999999999999999E-2</v>
          </cell>
          <cell r="J58">
            <v>5.0000000000000001E-4</v>
          </cell>
          <cell r="T58">
            <v>1.4999999999999999E-2</v>
          </cell>
          <cell r="U58">
            <v>1.4999999999999999E-2</v>
          </cell>
          <cell r="Y58">
            <v>5.0000000000000001E-4</v>
          </cell>
          <cell r="AI58">
            <v>1.4999999999999999E-2</v>
          </cell>
          <cell r="AJ58">
            <v>1.4999999999999999E-2</v>
          </cell>
          <cell r="AN58">
            <v>5.0000000000000001E-4</v>
          </cell>
          <cell r="AX58">
            <v>1.4999999999999999E-2</v>
          </cell>
          <cell r="AY58">
            <v>1.4999999999999999E-2</v>
          </cell>
          <cell r="BC58">
            <v>5.0000000000000001E-4</v>
          </cell>
          <cell r="BM58">
            <v>1.4999999999999999E-2</v>
          </cell>
          <cell r="BN58">
            <v>1.4999999999999999E-2</v>
          </cell>
          <cell r="BR58">
            <v>5.0000000000000001E-4</v>
          </cell>
          <cell r="CB58">
            <v>1.4999999999999999E-2</v>
          </cell>
          <cell r="CC58">
            <v>1.4999999999999999E-2</v>
          </cell>
          <cell r="CG58">
            <v>5.0000000000000001E-4</v>
          </cell>
          <cell r="CQ58">
            <v>1.4999999999999999E-2</v>
          </cell>
          <cell r="CR58">
            <v>1.4999999999999999E-2</v>
          </cell>
          <cell r="CV58">
            <v>5.0000000000000001E-4</v>
          </cell>
          <cell r="DF58">
            <v>0.01</v>
          </cell>
          <cell r="DG58">
            <v>0.01</v>
          </cell>
          <cell r="DK58">
            <v>5.0000000000000001E-4</v>
          </cell>
          <cell r="DU58">
            <v>1.4999999999999999E-2</v>
          </cell>
          <cell r="DV58">
            <v>1.4999999999999999E-2</v>
          </cell>
          <cell r="DZ58">
            <v>1E-3</v>
          </cell>
          <cell r="EJ58">
            <v>1.4999999999999999E-2</v>
          </cell>
          <cell r="EK58">
            <v>1.4999999999999999E-2</v>
          </cell>
          <cell r="EO58">
            <v>1E-3</v>
          </cell>
          <cell r="EY58">
            <v>0.02</v>
          </cell>
          <cell r="EZ58">
            <v>0.02</v>
          </cell>
          <cell r="FD58">
            <v>1E-3</v>
          </cell>
          <cell r="FN58">
            <v>0.02</v>
          </cell>
          <cell r="FO58">
            <v>0.02</v>
          </cell>
          <cell r="FS58">
            <v>1E-3</v>
          </cell>
        </row>
        <row r="59">
          <cell r="E59">
            <v>5.0000000000000001E-3</v>
          </cell>
          <cell r="F59">
            <v>5.0000000000000001E-3</v>
          </cell>
          <cell r="J59">
            <v>5.0000000000000001E-4</v>
          </cell>
          <cell r="T59">
            <v>5.0000000000000001E-3</v>
          </cell>
          <cell r="U59">
            <v>5.0000000000000001E-3</v>
          </cell>
          <cell r="Y59">
            <v>5.0000000000000001E-4</v>
          </cell>
          <cell r="AI59">
            <v>5.0000000000000001E-3</v>
          </cell>
          <cell r="AJ59">
            <v>5.0000000000000001E-3</v>
          </cell>
          <cell r="AN59">
            <v>5.0000000000000001E-4</v>
          </cell>
          <cell r="AX59">
            <v>5.0000000000000001E-3</v>
          </cell>
          <cell r="AY59">
            <v>5.0000000000000001E-3</v>
          </cell>
          <cell r="BC59">
            <v>5.0000000000000001E-4</v>
          </cell>
          <cell r="BM59">
            <v>5.0000000000000001E-3</v>
          </cell>
          <cell r="BN59">
            <v>5.0000000000000001E-3</v>
          </cell>
          <cell r="BR59">
            <v>5.0000000000000001E-4</v>
          </cell>
          <cell r="CB59">
            <v>5.0000000000000001E-3</v>
          </cell>
          <cell r="CC59">
            <v>5.0000000000000001E-3</v>
          </cell>
          <cell r="CG59">
            <v>5.0000000000000001E-4</v>
          </cell>
          <cell r="CQ59">
            <v>5.0000000000000001E-3</v>
          </cell>
          <cell r="CR59">
            <v>5.0000000000000001E-3</v>
          </cell>
          <cell r="CV59">
            <v>5.0000000000000001E-4</v>
          </cell>
          <cell r="DF59">
            <v>5.0000000000000001E-3</v>
          </cell>
          <cell r="DG59">
            <v>5.0000000000000001E-3</v>
          </cell>
          <cell r="DK59">
            <v>5.0000000000000001E-4</v>
          </cell>
          <cell r="DU59">
            <v>5.0000000000000001E-3</v>
          </cell>
          <cell r="DV59">
            <v>5.0000000000000001E-3</v>
          </cell>
          <cell r="DZ59">
            <v>1E-3</v>
          </cell>
          <cell r="EJ59">
            <v>5.0000000000000001E-3</v>
          </cell>
          <cell r="EK59">
            <v>5.0000000000000001E-3</v>
          </cell>
          <cell r="EO59">
            <v>1E-3</v>
          </cell>
          <cell r="EY59">
            <v>5.0000000000000001E-3</v>
          </cell>
          <cell r="EZ59">
            <v>5.0000000000000001E-3</v>
          </cell>
          <cell r="FD59">
            <v>1E-3</v>
          </cell>
          <cell r="FN59">
            <v>5.0000000000000001E-3</v>
          </cell>
          <cell r="FO59">
            <v>5.0000000000000001E-3</v>
          </cell>
          <cell r="FS59">
            <v>1E-3</v>
          </cell>
        </row>
        <row r="60">
          <cell r="E60">
            <v>8.0000000000000002E-3</v>
          </cell>
          <cell r="F60">
            <v>8.0000000000000002E-3</v>
          </cell>
          <cell r="T60">
            <v>8.0000000000000002E-3</v>
          </cell>
          <cell r="U60">
            <v>8.0000000000000002E-3</v>
          </cell>
          <cell r="AI60">
            <v>8.0000000000000002E-3</v>
          </cell>
          <cell r="AJ60">
            <v>8.0000000000000002E-3</v>
          </cell>
          <cell r="AX60">
            <v>8.0000000000000002E-3</v>
          </cell>
          <cell r="AY60">
            <v>8.0000000000000002E-3</v>
          </cell>
          <cell r="BM60">
            <v>0.01</v>
          </cell>
          <cell r="BN60">
            <v>0.01</v>
          </cell>
          <cell r="CB60">
            <v>0.02</v>
          </cell>
          <cell r="CC60">
            <v>0.02</v>
          </cell>
          <cell r="CQ60">
            <v>1.4999999999999999E-2</v>
          </cell>
          <cell r="CR60">
            <v>1.4999999999999999E-2</v>
          </cell>
          <cell r="DF60">
            <v>0.02</v>
          </cell>
          <cell r="DG60">
            <v>0.02</v>
          </cell>
          <cell r="DU60">
            <v>2.5999999999999999E-2</v>
          </cell>
          <cell r="DV60">
            <v>2.5999999999999999E-2</v>
          </cell>
          <cell r="EJ60">
            <v>2.5999999999999999E-2</v>
          </cell>
          <cell r="EK60">
            <v>2.5999999999999999E-2</v>
          </cell>
          <cell r="EY60">
            <v>1.4999999999999999E-2</v>
          </cell>
          <cell r="EZ60">
            <v>1.4999999999999999E-2</v>
          </cell>
          <cell r="FN60">
            <v>1.4999999999999999E-2</v>
          </cell>
          <cell r="FO60">
            <v>1.4999999999999999E-2</v>
          </cell>
        </row>
        <row r="61">
          <cell r="CQ61">
            <v>0.02</v>
          </cell>
          <cell r="CR61">
            <v>0.02</v>
          </cell>
        </row>
        <row r="62">
          <cell r="CQ62">
            <v>0.02</v>
          </cell>
          <cell r="CR62">
            <v>0.02</v>
          </cell>
          <cell r="DF62">
            <v>2.5000000000000001E-2</v>
          </cell>
          <cell r="DG62">
            <v>2.5000000000000001E-2</v>
          </cell>
        </row>
        <row r="63">
          <cell r="E63">
            <v>0.02</v>
          </cell>
          <cell r="F63">
            <v>0.02</v>
          </cell>
          <cell r="T63">
            <v>0.02</v>
          </cell>
          <cell r="U63">
            <v>0.02</v>
          </cell>
          <cell r="AI63">
            <v>0.02</v>
          </cell>
          <cell r="AJ63">
            <v>0.02</v>
          </cell>
          <cell r="AX63">
            <v>0.02</v>
          </cell>
          <cell r="AY63">
            <v>0.02</v>
          </cell>
          <cell r="BM63">
            <v>0.02</v>
          </cell>
          <cell r="BN63">
            <v>0.02</v>
          </cell>
          <cell r="CB63">
            <v>0.02</v>
          </cell>
          <cell r="CC63">
            <v>0.02</v>
          </cell>
          <cell r="CQ63">
            <v>1.4999999999999999E-2</v>
          </cell>
          <cell r="CR63">
            <v>1.4999999999999999E-2</v>
          </cell>
          <cell r="DF63">
            <v>0.02</v>
          </cell>
          <cell r="DG63">
            <v>0.02</v>
          </cell>
          <cell r="DU63">
            <v>0.02</v>
          </cell>
          <cell r="DV63">
            <v>0.02</v>
          </cell>
          <cell r="EJ63">
            <v>2.5000000000000001E-2</v>
          </cell>
          <cell r="EK63">
            <v>2.5000000000000001E-2</v>
          </cell>
          <cell r="EY63">
            <v>0.02</v>
          </cell>
          <cell r="EZ63">
            <v>0.02</v>
          </cell>
          <cell r="FN63">
            <v>0.02</v>
          </cell>
          <cell r="FO63">
            <v>0.02</v>
          </cell>
        </row>
        <row r="64">
          <cell r="E64">
            <v>5.0000000000000001E-3</v>
          </cell>
          <cell r="F64">
            <v>4.0000000000000001E-3</v>
          </cell>
          <cell r="J64">
            <v>1E-3</v>
          </cell>
          <cell r="T64">
            <v>5.0000000000000001E-3</v>
          </cell>
          <cell r="U64">
            <v>4.0000000000000001E-3</v>
          </cell>
          <cell r="Y64">
            <v>1E-3</v>
          </cell>
          <cell r="AI64">
            <v>5.0000000000000001E-3</v>
          </cell>
          <cell r="AJ64">
            <v>4.0000000000000001E-3</v>
          </cell>
          <cell r="AN64">
            <v>1E-3</v>
          </cell>
          <cell r="AX64">
            <v>5.0000000000000001E-3</v>
          </cell>
          <cell r="AY64">
            <v>4.0000000000000001E-3</v>
          </cell>
          <cell r="BC64">
            <v>1E-3</v>
          </cell>
          <cell r="BM64">
            <v>5.0000000000000001E-3</v>
          </cell>
          <cell r="BN64">
            <v>4.0000000000000001E-3</v>
          </cell>
          <cell r="BR64">
            <v>1E-3</v>
          </cell>
          <cell r="CB64">
            <v>5.0000000000000001E-3</v>
          </cell>
          <cell r="CC64">
            <v>4.0000000000000001E-3</v>
          </cell>
          <cell r="CG64">
            <v>1E-3</v>
          </cell>
          <cell r="CQ64">
            <v>5.0000000000000001E-3</v>
          </cell>
          <cell r="CR64">
            <v>4.0000000000000001E-3</v>
          </cell>
          <cell r="CV64">
            <v>1E-3</v>
          </cell>
          <cell r="DF64">
            <v>5.0000000000000001E-3</v>
          </cell>
          <cell r="DG64">
            <v>4.0000000000000001E-3</v>
          </cell>
          <cell r="DK64">
            <v>1E-3</v>
          </cell>
          <cell r="DU64">
            <v>5.0000000000000001E-3</v>
          </cell>
          <cell r="DV64">
            <v>4.0000000000000001E-3</v>
          </cell>
          <cell r="DZ64">
            <v>1E-3</v>
          </cell>
          <cell r="EJ64">
            <v>5.0000000000000001E-3</v>
          </cell>
          <cell r="EK64">
            <v>4.0000000000000001E-3</v>
          </cell>
          <cell r="EO64">
            <v>1E-3</v>
          </cell>
          <cell r="EY64">
            <v>5.0000000000000001E-3</v>
          </cell>
          <cell r="EZ64">
            <v>4.0000000000000001E-3</v>
          </cell>
          <cell r="FD64">
            <v>1E-3</v>
          </cell>
          <cell r="FN64">
            <v>5.0000000000000001E-3</v>
          </cell>
          <cell r="FO64">
            <v>4.0000000000000001E-3</v>
          </cell>
          <cell r="FS64">
            <v>1E-3</v>
          </cell>
        </row>
        <row r="65">
          <cell r="E65">
            <v>3.0000000000000001E-3</v>
          </cell>
          <cell r="F65">
            <v>3.0000000000000001E-3</v>
          </cell>
          <cell r="J65">
            <v>1E-3</v>
          </cell>
          <cell r="T65">
            <v>3.0000000000000001E-3</v>
          </cell>
          <cell r="U65">
            <v>3.0000000000000001E-3</v>
          </cell>
          <cell r="Y65">
            <v>1E-3</v>
          </cell>
          <cell r="AI65">
            <v>3.0000000000000001E-3</v>
          </cell>
          <cell r="AJ65">
            <v>3.0000000000000001E-3</v>
          </cell>
          <cell r="AN65">
            <v>1E-3</v>
          </cell>
          <cell r="AX65">
            <v>3.0000000000000001E-3</v>
          </cell>
          <cell r="AY65">
            <v>3.0000000000000001E-3</v>
          </cell>
          <cell r="BC65">
            <v>1E-3</v>
          </cell>
          <cell r="BM65">
            <v>3.0000000000000001E-3</v>
          </cell>
          <cell r="BN65">
            <v>3.0000000000000001E-3</v>
          </cell>
          <cell r="BR65">
            <v>1E-3</v>
          </cell>
          <cell r="CB65">
            <v>3.0000000000000001E-3</v>
          </cell>
          <cell r="CC65">
            <v>3.0000000000000001E-3</v>
          </cell>
          <cell r="CG65">
            <v>1E-3</v>
          </cell>
          <cell r="CQ65">
            <v>3.0000000000000001E-3</v>
          </cell>
          <cell r="CR65">
            <v>3.0000000000000001E-3</v>
          </cell>
          <cell r="CV65">
            <v>1E-3</v>
          </cell>
          <cell r="DF65">
            <v>3.0000000000000001E-3</v>
          </cell>
          <cell r="DG65">
            <v>3.0000000000000001E-3</v>
          </cell>
          <cell r="DK65">
            <v>1E-3</v>
          </cell>
          <cell r="DU65">
            <v>3.0000000000000001E-3</v>
          </cell>
          <cell r="DV65">
            <v>3.0000000000000001E-3</v>
          </cell>
          <cell r="DZ65">
            <v>1E-3</v>
          </cell>
          <cell r="EJ65">
            <v>3.0000000000000001E-3</v>
          </cell>
          <cell r="EK65">
            <v>3.0000000000000001E-3</v>
          </cell>
          <cell r="EO65">
            <v>1E-3</v>
          </cell>
          <cell r="EY65">
            <v>3.0000000000000001E-3</v>
          </cell>
          <cell r="EZ65">
            <v>3.0000000000000001E-3</v>
          </cell>
          <cell r="FD65">
            <v>1E-3</v>
          </cell>
          <cell r="FN65">
            <v>3.0000000000000001E-3</v>
          </cell>
          <cell r="FO65">
            <v>3.0000000000000001E-3</v>
          </cell>
          <cell r="FS65">
            <v>1E-3</v>
          </cell>
        </row>
        <row r="66">
          <cell r="E66">
            <v>1E-3</v>
          </cell>
          <cell r="F66">
            <v>1E-3</v>
          </cell>
          <cell r="J66">
            <v>1E-3</v>
          </cell>
          <cell r="T66">
            <v>1E-3</v>
          </cell>
          <cell r="U66">
            <v>1E-3</v>
          </cell>
          <cell r="Y66">
            <v>1E-3</v>
          </cell>
          <cell r="AI66">
            <v>1E-3</v>
          </cell>
          <cell r="AJ66">
            <v>1E-3</v>
          </cell>
          <cell r="AN66">
            <v>1E-3</v>
          </cell>
          <cell r="AX66">
            <v>1E-3</v>
          </cell>
          <cell r="AY66">
            <v>1E-3</v>
          </cell>
          <cell r="BC66">
            <v>1E-3</v>
          </cell>
          <cell r="BM66">
            <v>1E-3</v>
          </cell>
          <cell r="BN66">
            <v>1E-3</v>
          </cell>
          <cell r="BR66">
            <v>1E-3</v>
          </cell>
          <cell r="CB66">
            <v>1E-3</v>
          </cell>
          <cell r="CC66">
            <v>1E-3</v>
          </cell>
          <cell r="CG66">
            <v>1E-3</v>
          </cell>
          <cell r="CQ66">
            <v>1E-3</v>
          </cell>
          <cell r="CR66">
            <v>1E-3</v>
          </cell>
          <cell r="CV66">
            <v>1E-3</v>
          </cell>
          <cell r="DF66">
            <v>1E-3</v>
          </cell>
          <cell r="DG66">
            <v>1E-3</v>
          </cell>
          <cell r="DK66">
            <v>1E-3</v>
          </cell>
          <cell r="DU66">
            <v>1E-3</v>
          </cell>
          <cell r="DV66">
            <v>1E-3</v>
          </cell>
          <cell r="DZ66">
            <v>1E-3</v>
          </cell>
          <cell r="EJ66">
            <v>1E-3</v>
          </cell>
          <cell r="EK66">
            <v>1E-3</v>
          </cell>
          <cell r="EO66">
            <v>1E-3</v>
          </cell>
          <cell r="EY66">
            <v>1E-3</v>
          </cell>
          <cell r="EZ66">
            <v>1E-3</v>
          </cell>
          <cell r="FD66">
            <v>1E-3</v>
          </cell>
          <cell r="FN66">
            <v>1E-3</v>
          </cell>
          <cell r="FO66">
            <v>1E-3</v>
          </cell>
          <cell r="FS66">
            <v>1E-3</v>
          </cell>
        </row>
        <row r="67">
          <cell r="E67">
            <v>2E-3</v>
          </cell>
          <cell r="F67">
            <v>1E-3</v>
          </cell>
          <cell r="J67">
            <v>1E-3</v>
          </cell>
          <cell r="T67">
            <v>2E-3</v>
          </cell>
          <cell r="U67">
            <v>1E-3</v>
          </cell>
          <cell r="Y67">
            <v>1E-3</v>
          </cell>
          <cell r="AI67">
            <v>2E-3</v>
          </cell>
          <cell r="AJ67">
            <v>1E-3</v>
          </cell>
          <cell r="AN67">
            <v>1E-3</v>
          </cell>
          <cell r="AX67">
            <v>2E-3</v>
          </cell>
          <cell r="AY67">
            <v>1E-3</v>
          </cell>
          <cell r="BC67">
            <v>1E-3</v>
          </cell>
          <cell r="BM67">
            <v>2E-3</v>
          </cell>
          <cell r="BN67">
            <v>1E-3</v>
          </cell>
          <cell r="BR67">
            <v>1E-3</v>
          </cell>
          <cell r="CB67">
            <v>2E-3</v>
          </cell>
          <cell r="CC67">
            <v>1E-3</v>
          </cell>
          <cell r="CG67">
            <v>1E-3</v>
          </cell>
          <cell r="CQ67">
            <v>2E-3</v>
          </cell>
          <cell r="CR67">
            <v>1E-3</v>
          </cell>
          <cell r="CV67">
            <v>1E-3</v>
          </cell>
          <cell r="DF67">
            <v>2E-3</v>
          </cell>
          <cell r="DG67">
            <v>1E-3</v>
          </cell>
          <cell r="DK67">
            <v>1E-3</v>
          </cell>
          <cell r="DU67">
            <v>2E-3</v>
          </cell>
          <cell r="DV67">
            <v>1E-3</v>
          </cell>
          <cell r="DZ67">
            <v>1E-3</v>
          </cell>
          <cell r="EJ67">
            <v>2E-3</v>
          </cell>
          <cell r="EK67">
            <v>1E-3</v>
          </cell>
          <cell r="EO67">
            <v>1E-3</v>
          </cell>
          <cell r="EY67">
            <v>2E-3</v>
          </cell>
          <cell r="EZ67">
            <v>1E-3</v>
          </cell>
          <cell r="FD67">
            <v>1E-3</v>
          </cell>
          <cell r="FN67">
            <v>2E-3</v>
          </cell>
          <cell r="FO67">
            <v>1E-3</v>
          </cell>
          <cell r="FS67">
            <v>1E-3</v>
          </cell>
        </row>
        <row r="68">
          <cell r="E68">
            <v>0.01</v>
          </cell>
          <cell r="F68">
            <v>0.01</v>
          </cell>
          <cell r="T68">
            <v>0.01</v>
          </cell>
          <cell r="U68">
            <v>0.01</v>
          </cell>
          <cell r="AI68">
            <v>0.01</v>
          </cell>
          <cell r="AJ68">
            <v>0.01</v>
          </cell>
          <cell r="AX68">
            <v>0.01</v>
          </cell>
          <cell r="AY68">
            <v>0.01</v>
          </cell>
          <cell r="BM68">
            <v>0.01</v>
          </cell>
          <cell r="BN68">
            <v>0.01</v>
          </cell>
          <cell r="CB68">
            <v>0.01</v>
          </cell>
          <cell r="CC68">
            <v>0.01</v>
          </cell>
          <cell r="CQ68">
            <v>0.01</v>
          </cell>
          <cell r="CR68">
            <v>0.01</v>
          </cell>
          <cell r="DF68">
            <v>0.01</v>
          </cell>
          <cell r="DG68">
            <v>0.01</v>
          </cell>
          <cell r="DU68">
            <v>0.01</v>
          </cell>
          <cell r="DV68">
            <v>0.01</v>
          </cell>
          <cell r="EJ68">
            <v>0.01</v>
          </cell>
          <cell r="EK68">
            <v>0.01</v>
          </cell>
          <cell r="EY68">
            <v>0.01</v>
          </cell>
          <cell r="EZ68">
            <v>0.01</v>
          </cell>
          <cell r="FN68">
            <v>0.01</v>
          </cell>
          <cell r="FO68">
            <v>0.01</v>
          </cell>
        </row>
        <row r="69">
          <cell r="E69">
            <v>0.14000000000000001</v>
          </cell>
          <cell r="F69">
            <v>0.09</v>
          </cell>
          <cell r="T69">
            <v>0.14000000000000001</v>
          </cell>
          <cell r="U69">
            <v>0.09</v>
          </cell>
          <cell r="AI69">
            <v>0.14000000000000001</v>
          </cell>
          <cell r="AJ69">
            <v>0.09</v>
          </cell>
          <cell r="AX69">
            <v>0.14000000000000001</v>
          </cell>
          <cell r="AY69">
            <v>0.09</v>
          </cell>
          <cell r="BM69">
            <v>0.14000000000000001</v>
          </cell>
          <cell r="BN69">
            <v>0.09</v>
          </cell>
          <cell r="CB69">
            <v>0.14000000000000001</v>
          </cell>
          <cell r="CC69">
            <v>0.09</v>
          </cell>
          <cell r="CQ69">
            <v>0.14000000000000001</v>
          </cell>
          <cell r="CR69">
            <v>0.09</v>
          </cell>
          <cell r="DF69">
            <v>0.14000000000000001</v>
          </cell>
          <cell r="DG69">
            <v>0.09</v>
          </cell>
          <cell r="DU69">
            <v>0.14000000000000001</v>
          </cell>
          <cell r="DV69">
            <v>0.09</v>
          </cell>
          <cell r="EJ69">
            <v>0.14000000000000001</v>
          </cell>
          <cell r="EK69">
            <v>0.09</v>
          </cell>
          <cell r="EY69">
            <v>0.14000000000000001</v>
          </cell>
          <cell r="EZ69">
            <v>0.09</v>
          </cell>
          <cell r="FN69">
            <v>0.14000000000000001</v>
          </cell>
          <cell r="FO69">
            <v>0.09</v>
          </cell>
        </row>
        <row r="70">
          <cell r="E70">
            <v>1.1999999999999999E-3</v>
          </cell>
          <cell r="F70">
            <v>1.1999999999999999E-3</v>
          </cell>
          <cell r="T70">
            <v>1.1999999999999999E-3</v>
          </cell>
          <cell r="U70">
            <v>1.1999999999999999E-3</v>
          </cell>
          <cell r="AI70">
            <v>1.1999999999999999E-3</v>
          </cell>
          <cell r="AJ70">
            <v>1.1999999999999999E-3</v>
          </cell>
          <cell r="BM70">
            <v>2.3999999999999998E-3</v>
          </cell>
          <cell r="BN70">
            <v>2.3999999999999998E-3</v>
          </cell>
          <cell r="CB70">
            <v>1.1999999999999999E-3</v>
          </cell>
          <cell r="CC70">
            <v>1.1999999999999999E-3</v>
          </cell>
          <cell r="FN70">
            <v>2.3999999999999998E-3</v>
          </cell>
          <cell r="FO70">
            <v>2.3999999999999998E-3</v>
          </cell>
        </row>
        <row r="71">
          <cell r="E71">
            <v>5.0000000000000001E-3</v>
          </cell>
          <cell r="F71">
            <v>1E-3</v>
          </cell>
          <cell r="G71">
            <v>6.5000000000000008E-4</v>
          </cell>
          <cell r="T71">
            <v>5.0000000000000001E-3</v>
          </cell>
          <cell r="U71">
            <v>1E-3</v>
          </cell>
          <cell r="V71">
            <v>6.5000000000000008E-4</v>
          </cell>
          <cell r="AI71">
            <v>5.0000000000000001E-3</v>
          </cell>
          <cell r="AJ71">
            <v>1E-3</v>
          </cell>
          <cell r="AK71">
            <v>6.5000000000000008E-4</v>
          </cell>
          <cell r="AX71">
            <v>5.0000000000000001E-3</v>
          </cell>
          <cell r="AY71">
            <v>1E-3</v>
          </cell>
          <cell r="AZ71">
            <v>6.5000000000000008E-4</v>
          </cell>
          <cell r="BM71">
            <v>4.4000000000000003E-3</v>
          </cell>
          <cell r="BN71">
            <v>1E-3</v>
          </cell>
          <cell r="BO71">
            <v>6.5000000000000008E-4</v>
          </cell>
          <cell r="CB71">
            <v>5.0000000000000001E-3</v>
          </cell>
          <cell r="CC71">
            <v>1E-3</v>
          </cell>
          <cell r="CD71">
            <v>6.5000000000000008E-4</v>
          </cell>
          <cell r="CQ71">
            <v>5.0000000000000001E-3</v>
          </cell>
          <cell r="CR71">
            <v>1E-3</v>
          </cell>
          <cell r="CS71">
            <v>6.5000000000000008E-4</v>
          </cell>
          <cell r="DF71">
            <v>5.0000000000000001E-3</v>
          </cell>
          <cell r="DG71">
            <v>1E-3</v>
          </cell>
          <cell r="DH71">
            <v>6.5000000000000008E-4</v>
          </cell>
          <cell r="DU71">
            <v>5.0000000000000001E-3</v>
          </cell>
          <cell r="DV71">
            <v>1E-3</v>
          </cell>
          <cell r="DW71">
            <v>6.5000000000000008E-4</v>
          </cell>
          <cell r="EJ71">
            <v>5.0000000000000001E-3</v>
          </cell>
          <cell r="EK71">
            <v>1E-3</v>
          </cell>
          <cell r="EL71">
            <v>6.5000000000000008E-4</v>
          </cell>
          <cell r="EY71">
            <v>5.0000000000000001E-3</v>
          </cell>
          <cell r="EZ71">
            <v>1E-3</v>
          </cell>
          <cell r="FA71">
            <v>6.5000000000000008E-4</v>
          </cell>
          <cell r="FN71">
            <v>4.4000000000000003E-3</v>
          </cell>
          <cell r="FO71">
            <v>1E-3</v>
          </cell>
          <cell r="FP71">
            <v>6.5000000000000008E-4</v>
          </cell>
        </row>
        <row r="72">
          <cell r="E72">
            <v>5.0000000000000001E-3</v>
          </cell>
          <cell r="F72">
            <v>1E-3</v>
          </cell>
          <cell r="G72">
            <v>6.5000000000000008E-4</v>
          </cell>
          <cell r="T72">
            <v>5.0000000000000001E-3</v>
          </cell>
          <cell r="U72">
            <v>1E-3</v>
          </cell>
          <cell r="V72">
            <v>6.5000000000000008E-4</v>
          </cell>
          <cell r="AI72">
            <v>5.0000000000000001E-3</v>
          </cell>
          <cell r="AJ72">
            <v>1E-3</v>
          </cell>
          <cell r="AK72">
            <v>6.5000000000000008E-4</v>
          </cell>
          <cell r="AX72">
            <v>5.0000000000000001E-3</v>
          </cell>
          <cell r="AY72">
            <v>1E-3</v>
          </cell>
          <cell r="AZ72">
            <v>6.5000000000000008E-4</v>
          </cell>
          <cell r="BM72">
            <v>4.4000000000000003E-3</v>
          </cell>
          <cell r="BN72">
            <v>1E-3</v>
          </cell>
          <cell r="BO72">
            <v>6.5000000000000008E-4</v>
          </cell>
          <cell r="CB72">
            <v>5.0000000000000001E-3</v>
          </cell>
          <cell r="CC72">
            <v>1E-3</v>
          </cell>
          <cell r="CD72">
            <v>6.5000000000000008E-4</v>
          </cell>
          <cell r="CQ72">
            <v>5.0000000000000001E-3</v>
          </cell>
          <cell r="CR72">
            <v>1E-3</v>
          </cell>
          <cell r="CS72">
            <v>6.5000000000000008E-4</v>
          </cell>
          <cell r="DF72">
            <v>5.0000000000000001E-3</v>
          </cell>
          <cell r="DG72">
            <v>1E-3</v>
          </cell>
          <cell r="DH72">
            <v>6.5000000000000008E-4</v>
          </cell>
          <cell r="DU72">
            <v>5.0000000000000001E-3</v>
          </cell>
          <cell r="DV72">
            <v>1E-3</v>
          </cell>
          <cell r="DW72">
            <v>6.5000000000000008E-4</v>
          </cell>
          <cell r="EJ72">
            <v>5.0000000000000001E-3</v>
          </cell>
          <cell r="EK72">
            <v>1E-3</v>
          </cell>
          <cell r="EL72">
            <v>6.5000000000000008E-4</v>
          </cell>
          <cell r="EY72">
            <v>5.0000000000000001E-3</v>
          </cell>
          <cell r="EZ72">
            <v>1E-3</v>
          </cell>
          <cell r="FA72">
            <v>6.5000000000000008E-4</v>
          </cell>
          <cell r="FN72">
            <v>4.4000000000000003E-3</v>
          </cell>
          <cell r="FO72">
            <v>1E-3</v>
          </cell>
          <cell r="FP72">
            <v>6.5000000000000008E-4</v>
          </cell>
        </row>
        <row r="73">
          <cell r="E73">
            <v>4.7E-2</v>
          </cell>
          <cell r="F73">
            <v>3.6999999999999998E-2</v>
          </cell>
          <cell r="G73">
            <v>6.11E-3</v>
          </cell>
          <cell r="J73">
            <v>1.6E-2</v>
          </cell>
          <cell r="T73">
            <v>4.7E-2</v>
          </cell>
          <cell r="U73">
            <v>3.6999999999999998E-2</v>
          </cell>
          <cell r="V73">
            <v>6.11E-3</v>
          </cell>
          <cell r="Y73">
            <v>1.6E-2</v>
          </cell>
          <cell r="AI73">
            <v>4.7E-2</v>
          </cell>
          <cell r="AJ73">
            <v>3.6999999999999998E-2</v>
          </cell>
          <cell r="AK73">
            <v>6.11E-3</v>
          </cell>
          <cell r="AN73">
            <v>1.6E-2</v>
          </cell>
          <cell r="AX73">
            <v>4.7E-2</v>
          </cell>
          <cell r="AY73">
            <v>3.6999999999999998E-2</v>
          </cell>
          <cell r="AZ73">
            <v>6.11E-3</v>
          </cell>
          <cell r="BC73">
            <v>1.6E-2</v>
          </cell>
          <cell r="BM73">
            <v>4.7E-2</v>
          </cell>
          <cell r="BN73">
            <v>3.6999999999999998E-2</v>
          </cell>
          <cell r="BO73">
            <v>6.11E-3</v>
          </cell>
          <cell r="BR73">
            <v>1.6E-2</v>
          </cell>
          <cell r="CB73">
            <v>4.7E-2</v>
          </cell>
          <cell r="CC73">
            <v>3.6999999999999998E-2</v>
          </cell>
          <cell r="CD73">
            <v>6.11E-3</v>
          </cell>
          <cell r="CG73">
            <v>1.6E-2</v>
          </cell>
          <cell r="CQ73">
            <v>4.7E-2</v>
          </cell>
          <cell r="CR73">
            <v>3.6999999999999998E-2</v>
          </cell>
          <cell r="CS73">
            <v>6.11E-3</v>
          </cell>
          <cell r="CV73">
            <v>1.6E-2</v>
          </cell>
          <cell r="DF73">
            <v>4.7E-2</v>
          </cell>
          <cell r="DG73">
            <v>3.6999999999999998E-2</v>
          </cell>
          <cell r="DH73">
            <v>6.11E-3</v>
          </cell>
          <cell r="DK73">
            <v>1.6E-2</v>
          </cell>
          <cell r="DU73">
            <v>4.7E-2</v>
          </cell>
          <cell r="DV73">
            <v>3.6999999999999998E-2</v>
          </cell>
          <cell r="DW73">
            <v>6.11E-3</v>
          </cell>
          <cell r="DZ73">
            <v>1.6E-2</v>
          </cell>
          <cell r="EJ73">
            <v>4.7E-2</v>
          </cell>
          <cell r="EK73">
            <v>3.6999999999999998E-2</v>
          </cell>
          <cell r="EL73">
            <v>6.11E-3</v>
          </cell>
          <cell r="EO73">
            <v>1.6E-2</v>
          </cell>
          <cell r="EY73">
            <v>4.7E-2</v>
          </cell>
          <cell r="EZ73">
            <v>3.6999999999999998E-2</v>
          </cell>
          <cell r="FA73">
            <v>6.11E-3</v>
          </cell>
          <cell r="FD73">
            <v>1.6E-2</v>
          </cell>
          <cell r="FN73">
            <v>4.7E-2</v>
          </cell>
          <cell r="FO73">
            <v>3.6999999999999998E-2</v>
          </cell>
          <cell r="FP73">
            <v>6.11E-3</v>
          </cell>
          <cell r="FS73">
            <v>1.6E-2</v>
          </cell>
        </row>
        <row r="74">
          <cell r="E74">
            <v>1E-3</v>
          </cell>
          <cell r="F74">
            <v>1E-3</v>
          </cell>
          <cell r="T74">
            <v>1E-3</v>
          </cell>
          <cell r="U74">
            <v>1E-3</v>
          </cell>
          <cell r="AI74">
            <v>1E-3</v>
          </cell>
          <cell r="AJ74">
            <v>1E-3</v>
          </cell>
          <cell r="AX74">
            <v>1E-3</v>
          </cell>
          <cell r="AY74">
            <v>1E-3</v>
          </cell>
          <cell r="BM74">
            <v>1E-3</v>
          </cell>
          <cell r="BN74">
            <v>4.0000000000000002E-4</v>
          </cell>
          <cell r="CB74">
            <v>1E-3</v>
          </cell>
          <cell r="CC74">
            <v>1E-3</v>
          </cell>
          <cell r="CQ74">
            <v>1E-3</v>
          </cell>
          <cell r="CR74">
            <v>1E-3</v>
          </cell>
          <cell r="DF74">
            <v>1E-3</v>
          </cell>
          <cell r="DG74">
            <v>1E-3</v>
          </cell>
          <cell r="DU74">
            <v>1E-3</v>
          </cell>
          <cell r="DV74">
            <v>1E-3</v>
          </cell>
          <cell r="EJ74">
            <v>1E-3</v>
          </cell>
          <cell r="EK74">
            <v>1E-3</v>
          </cell>
          <cell r="EY74">
            <v>1E-3</v>
          </cell>
          <cell r="EZ74">
            <v>1E-3</v>
          </cell>
          <cell r="FN74">
            <v>1E-3</v>
          </cell>
          <cell r="FO74">
            <v>4.0000000000000002E-4</v>
          </cell>
        </row>
        <row r="75">
          <cell r="E75">
            <v>4.0000000000000001E-3</v>
          </cell>
          <cell r="F75">
            <v>1E-3</v>
          </cell>
          <cell r="G75">
            <v>5.2000000000000006E-4</v>
          </cell>
          <cell r="T75">
            <v>4.0000000000000001E-3</v>
          </cell>
          <cell r="U75">
            <v>1E-3</v>
          </cell>
          <cell r="V75">
            <v>5.2000000000000006E-4</v>
          </cell>
          <cell r="AI75">
            <v>4.0000000000000001E-3</v>
          </cell>
          <cell r="AJ75">
            <v>1E-3</v>
          </cell>
          <cell r="AK75">
            <v>5.2000000000000006E-4</v>
          </cell>
          <cell r="AX75">
            <v>4.0000000000000001E-3</v>
          </cell>
          <cell r="AY75">
            <v>1E-3</v>
          </cell>
          <cell r="AZ75">
            <v>5.2000000000000006E-4</v>
          </cell>
          <cell r="BM75">
            <v>4.0000000000000001E-3</v>
          </cell>
          <cell r="BN75">
            <v>1E-3</v>
          </cell>
          <cell r="BO75">
            <v>5.2000000000000006E-4</v>
          </cell>
          <cell r="CB75">
            <v>4.0000000000000001E-3</v>
          </cell>
          <cell r="CC75">
            <v>1E-3</v>
          </cell>
          <cell r="CD75">
            <v>5.2000000000000006E-4</v>
          </cell>
          <cell r="CQ75">
            <v>4.0000000000000001E-3</v>
          </cell>
          <cell r="CR75">
            <v>1E-3</v>
          </cell>
          <cell r="CS75">
            <v>5.2000000000000006E-4</v>
          </cell>
          <cell r="DF75">
            <v>4.0000000000000001E-3</v>
          </cell>
          <cell r="DG75">
            <v>1E-3</v>
          </cell>
          <cell r="DH75">
            <v>5.2000000000000006E-4</v>
          </cell>
          <cell r="DU75">
            <v>4.0000000000000001E-3</v>
          </cell>
          <cell r="DV75">
            <v>1E-3</v>
          </cell>
          <cell r="DW75">
            <v>5.2000000000000006E-4</v>
          </cell>
          <cell r="EJ75">
            <v>4.0000000000000001E-3</v>
          </cell>
          <cell r="EK75">
            <v>1E-3</v>
          </cell>
          <cell r="EL75">
            <v>5.2000000000000006E-4</v>
          </cell>
          <cell r="EY75">
            <v>4.0000000000000001E-3</v>
          </cell>
          <cell r="EZ75">
            <v>1E-3</v>
          </cell>
          <cell r="FA75">
            <v>5.2000000000000006E-4</v>
          </cell>
          <cell r="FN75">
            <v>4.0000000000000001E-3</v>
          </cell>
          <cell r="FO75">
            <v>1E-3</v>
          </cell>
          <cell r="FP75">
            <v>5.2000000000000006E-4</v>
          </cell>
        </row>
        <row r="76">
          <cell r="E76">
            <v>2.3E-3</v>
          </cell>
          <cell r="F76">
            <v>8.0000000000000004E-4</v>
          </cell>
          <cell r="G76">
            <v>2.99E-4</v>
          </cell>
          <cell r="J76">
            <v>1E-4</v>
          </cell>
          <cell r="T76">
            <v>2.3E-3</v>
          </cell>
          <cell r="U76">
            <v>8.0000000000000004E-4</v>
          </cell>
          <cell r="V76">
            <v>2.99E-4</v>
          </cell>
          <cell r="Y76">
            <v>1E-4</v>
          </cell>
          <cell r="AI76">
            <v>2.3E-3</v>
          </cell>
          <cell r="AJ76">
            <v>8.0000000000000004E-4</v>
          </cell>
          <cell r="AK76">
            <v>2.99E-4</v>
          </cell>
          <cell r="AN76">
            <v>1E-4</v>
          </cell>
          <cell r="AX76">
            <v>3.5000000000000001E-3</v>
          </cell>
          <cell r="AY76">
            <v>2E-3</v>
          </cell>
          <cell r="AZ76">
            <v>2.99E-4</v>
          </cell>
          <cell r="BC76">
            <v>1E-4</v>
          </cell>
          <cell r="BM76">
            <v>2.3E-3</v>
          </cell>
          <cell r="BN76">
            <v>8.0000000000000004E-4</v>
          </cell>
          <cell r="BO76">
            <v>2.99E-4</v>
          </cell>
          <cell r="BR76">
            <v>1E-4</v>
          </cell>
          <cell r="CB76">
            <v>2.3E-3</v>
          </cell>
          <cell r="CC76">
            <v>8.0000000000000004E-4</v>
          </cell>
          <cell r="CD76">
            <v>2.99E-4</v>
          </cell>
          <cell r="CG76">
            <v>1E-4</v>
          </cell>
          <cell r="CQ76">
            <v>3.5000000000000001E-3</v>
          </cell>
          <cell r="CR76">
            <v>2E-3</v>
          </cell>
          <cell r="CS76">
            <v>2.99E-4</v>
          </cell>
          <cell r="CV76">
            <v>1E-4</v>
          </cell>
          <cell r="DF76">
            <v>3.5000000000000001E-3</v>
          </cell>
          <cell r="DG76">
            <v>2E-3</v>
          </cell>
          <cell r="DH76">
            <v>2.99E-4</v>
          </cell>
          <cell r="DK76">
            <v>1E-4</v>
          </cell>
          <cell r="DU76">
            <v>3.5000000000000001E-3</v>
          </cell>
          <cell r="DV76">
            <v>2E-3</v>
          </cell>
          <cell r="DW76">
            <v>2.99E-4</v>
          </cell>
          <cell r="DZ76">
            <v>1E-4</v>
          </cell>
          <cell r="EJ76">
            <v>3.5000000000000001E-3</v>
          </cell>
          <cell r="EK76">
            <v>2E-3</v>
          </cell>
          <cell r="EL76">
            <v>2.99E-4</v>
          </cell>
          <cell r="EO76">
            <v>1E-4</v>
          </cell>
          <cell r="EY76">
            <v>3.5000000000000001E-3</v>
          </cell>
          <cell r="EZ76">
            <v>2E-3</v>
          </cell>
          <cell r="FA76">
            <v>2.99E-4</v>
          </cell>
          <cell r="FD76">
            <v>1E-4</v>
          </cell>
          <cell r="FN76">
            <v>2.3E-3</v>
          </cell>
          <cell r="FO76">
            <v>8.0000000000000004E-4</v>
          </cell>
          <cell r="FP76">
            <v>2.99E-4</v>
          </cell>
          <cell r="FS76">
            <v>1E-4</v>
          </cell>
        </row>
        <row r="77">
          <cell r="E77">
            <v>1.5E-3</v>
          </cell>
          <cell r="F77">
            <v>1E-3</v>
          </cell>
          <cell r="T77">
            <v>1.5E-3</v>
          </cell>
          <cell r="U77">
            <v>1E-3</v>
          </cell>
          <cell r="AI77">
            <v>1.5E-3</v>
          </cell>
          <cell r="AJ77">
            <v>1E-3</v>
          </cell>
          <cell r="AX77">
            <v>1.5E-3</v>
          </cell>
          <cell r="AY77">
            <v>1E-3</v>
          </cell>
          <cell r="BM77">
            <v>1.5E-3</v>
          </cell>
          <cell r="BN77">
            <v>4.0000000000000002E-4</v>
          </cell>
          <cell r="CB77">
            <v>1.5E-3</v>
          </cell>
          <cell r="CC77">
            <v>1E-3</v>
          </cell>
          <cell r="CQ77">
            <v>1.5E-3</v>
          </cell>
          <cell r="CR77">
            <v>1E-3</v>
          </cell>
          <cell r="DF77">
            <v>1.5E-3</v>
          </cell>
          <cell r="DG77">
            <v>1E-3</v>
          </cell>
          <cell r="DU77">
            <v>1.5E-3</v>
          </cell>
          <cell r="DV77">
            <v>1E-3</v>
          </cell>
          <cell r="EJ77">
            <v>1.5E-3</v>
          </cell>
          <cell r="EK77">
            <v>1E-3</v>
          </cell>
          <cell r="EY77">
            <v>1.5E-3</v>
          </cell>
          <cell r="EZ77">
            <v>1E-3</v>
          </cell>
          <cell r="FN77">
            <v>1.5E-3</v>
          </cell>
          <cell r="FO77">
            <v>4.0000000000000002E-4</v>
          </cell>
        </row>
        <row r="78">
          <cell r="E78">
            <v>1.1999999999999999E-3</v>
          </cell>
          <cell r="F78">
            <v>1E-3</v>
          </cell>
          <cell r="T78">
            <v>1.1999999999999999E-3</v>
          </cell>
          <cell r="U78">
            <v>1E-3</v>
          </cell>
          <cell r="AI78">
            <v>1.1999999999999999E-3</v>
          </cell>
          <cell r="AJ78">
            <v>1E-3</v>
          </cell>
          <cell r="AX78">
            <v>1.1999999999999999E-3</v>
          </cell>
          <cell r="AY78">
            <v>1E-3</v>
          </cell>
          <cell r="BM78">
            <v>1.1999999999999999E-3</v>
          </cell>
          <cell r="BN78">
            <v>1E-3</v>
          </cell>
          <cell r="CB78">
            <v>1.1999999999999999E-3</v>
          </cell>
          <cell r="CC78">
            <v>1E-3</v>
          </cell>
          <cell r="CQ78">
            <v>1.1999999999999999E-3</v>
          </cell>
          <cell r="CR78">
            <v>1E-3</v>
          </cell>
          <cell r="DF78">
            <v>1.1999999999999999E-3</v>
          </cell>
          <cell r="DG78">
            <v>1E-3</v>
          </cell>
          <cell r="DU78">
            <v>1.1999999999999999E-3</v>
          </cell>
          <cell r="DV78">
            <v>1E-3</v>
          </cell>
          <cell r="EJ78">
            <v>1.1999999999999999E-3</v>
          </cell>
          <cell r="EK78">
            <v>1E-3</v>
          </cell>
          <cell r="EY78">
            <v>1.1999999999999999E-3</v>
          </cell>
          <cell r="EZ78">
            <v>1E-3</v>
          </cell>
          <cell r="FN78">
            <v>1.1999999999999999E-3</v>
          </cell>
          <cell r="FO78">
            <v>1E-3</v>
          </cell>
        </row>
        <row r="79">
          <cell r="E79">
            <v>5.9999999999999995E-4</v>
          </cell>
          <cell r="F79">
            <v>5.0000000000000001E-4</v>
          </cell>
          <cell r="T79">
            <v>5.9999999999999995E-4</v>
          </cell>
          <cell r="U79">
            <v>5.0000000000000001E-4</v>
          </cell>
          <cell r="AI79">
            <v>5.9999999999999995E-4</v>
          </cell>
          <cell r="AJ79">
            <v>5.0000000000000001E-4</v>
          </cell>
          <cell r="AX79">
            <v>5.9999999999999995E-4</v>
          </cell>
          <cell r="AY79">
            <v>5.0000000000000001E-4</v>
          </cell>
          <cell r="BM79">
            <v>5.9999999999999995E-4</v>
          </cell>
          <cell r="BN79">
            <v>5.0000000000000001E-4</v>
          </cell>
          <cell r="CB79">
            <v>5.9999999999999995E-4</v>
          </cell>
          <cell r="CC79">
            <v>5.0000000000000001E-4</v>
          </cell>
          <cell r="CQ79">
            <v>5.9999999999999995E-4</v>
          </cell>
          <cell r="CR79">
            <v>5.0000000000000001E-4</v>
          </cell>
          <cell r="DF79">
            <v>5.9999999999999995E-4</v>
          </cell>
          <cell r="DG79">
            <v>5.0000000000000001E-4</v>
          </cell>
          <cell r="DU79">
            <v>5.9999999999999995E-4</v>
          </cell>
          <cell r="DV79">
            <v>5.0000000000000001E-4</v>
          </cell>
          <cell r="EJ79">
            <v>5.9999999999999995E-4</v>
          </cell>
          <cell r="EK79">
            <v>5.0000000000000001E-4</v>
          </cell>
          <cell r="EY79">
            <v>5.9999999999999995E-4</v>
          </cell>
          <cell r="EZ79">
            <v>5.0000000000000001E-4</v>
          </cell>
          <cell r="FN79">
            <v>5.9999999999999995E-4</v>
          </cell>
          <cell r="FO79">
            <v>5.0000000000000001E-4</v>
          </cell>
        </row>
        <row r="80">
          <cell r="E80">
            <v>1.0999999999999999E-2</v>
          </cell>
          <cell r="F80">
            <v>8.9999999999999993E-3</v>
          </cell>
          <cell r="G80">
            <v>1.4300000000000001E-3</v>
          </cell>
          <cell r="J80">
            <v>1E-3</v>
          </cell>
          <cell r="T80">
            <v>1.0999999999999999E-2</v>
          </cell>
          <cell r="U80">
            <v>8.9999999999999993E-3</v>
          </cell>
          <cell r="V80">
            <v>1.4300000000000001E-3</v>
          </cell>
          <cell r="Y80">
            <v>1E-3</v>
          </cell>
          <cell r="AI80">
            <v>1.0999999999999999E-2</v>
          </cell>
          <cell r="AJ80">
            <v>8.9999999999999993E-3</v>
          </cell>
          <cell r="AK80">
            <v>1.4300000000000001E-3</v>
          </cell>
          <cell r="AN80">
            <v>1E-3</v>
          </cell>
          <cell r="AX80">
            <v>1.0999999999999999E-2</v>
          </cell>
          <cell r="AY80">
            <v>8.9999999999999993E-3</v>
          </cell>
          <cell r="AZ80">
            <v>1.4300000000000001E-3</v>
          </cell>
          <cell r="BC80">
            <v>1E-3</v>
          </cell>
          <cell r="BM80">
            <v>1.0999999999999999E-2</v>
          </cell>
          <cell r="BN80">
            <v>8.9999999999999993E-3</v>
          </cell>
          <cell r="BO80">
            <v>1.4300000000000001E-3</v>
          </cell>
          <cell r="BR80">
            <v>1E-3</v>
          </cell>
          <cell r="CB80">
            <v>1.0999999999999999E-2</v>
          </cell>
          <cell r="CC80">
            <v>8.9999999999999993E-3</v>
          </cell>
          <cell r="CD80">
            <v>1.4300000000000001E-3</v>
          </cell>
          <cell r="CG80">
            <v>1E-3</v>
          </cell>
          <cell r="CQ80">
            <v>1.0999999999999999E-2</v>
          </cell>
          <cell r="CR80">
            <v>8.9999999999999993E-3</v>
          </cell>
          <cell r="CS80">
            <v>1.4300000000000001E-3</v>
          </cell>
          <cell r="CV80">
            <v>1E-3</v>
          </cell>
          <cell r="DF80">
            <v>1.0999999999999999E-2</v>
          </cell>
          <cell r="DG80">
            <v>8.9999999999999993E-3</v>
          </cell>
          <cell r="DH80">
            <v>1.4300000000000001E-3</v>
          </cell>
          <cell r="DK80">
            <v>1E-3</v>
          </cell>
          <cell r="DU80">
            <v>1.0999999999999999E-2</v>
          </cell>
          <cell r="DV80">
            <v>8.9999999999999993E-3</v>
          </cell>
          <cell r="DW80">
            <v>1.4300000000000001E-3</v>
          </cell>
          <cell r="DZ80">
            <v>1E-3</v>
          </cell>
          <cell r="EJ80">
            <v>1.0999999999999999E-2</v>
          </cell>
          <cell r="EK80">
            <v>8.9999999999999993E-3</v>
          </cell>
          <cell r="EL80">
            <v>1.4300000000000001E-3</v>
          </cell>
          <cell r="EO80">
            <v>1E-3</v>
          </cell>
          <cell r="EY80">
            <v>1.0999999999999999E-2</v>
          </cell>
          <cell r="EZ80">
            <v>8.9999999999999993E-3</v>
          </cell>
          <cell r="FA80">
            <v>1.4300000000000001E-3</v>
          </cell>
          <cell r="FD80">
            <v>1E-3</v>
          </cell>
          <cell r="FN80">
            <v>1.0999999999999999E-2</v>
          </cell>
          <cell r="FO80">
            <v>8.9999999999999993E-3</v>
          </cell>
          <cell r="FP80">
            <v>1.4300000000000001E-3</v>
          </cell>
          <cell r="FS80">
            <v>1E-3</v>
          </cell>
        </row>
        <row r="81">
          <cell r="E81">
            <v>2.1000000000000001E-2</v>
          </cell>
          <cell r="F81">
            <v>1.7999999999999999E-2</v>
          </cell>
          <cell r="G81">
            <v>2.7300000000000002E-3</v>
          </cell>
          <cell r="J81">
            <v>1.4999999999999999E-2</v>
          </cell>
          <cell r="T81">
            <v>2.1000000000000001E-2</v>
          </cell>
          <cell r="U81">
            <v>1.7999999999999999E-2</v>
          </cell>
          <cell r="V81">
            <v>2.7300000000000002E-3</v>
          </cell>
          <cell r="Y81">
            <v>1.4999999999999999E-2</v>
          </cell>
          <cell r="AI81">
            <v>2.1000000000000001E-2</v>
          </cell>
          <cell r="AJ81">
            <v>1.7999999999999999E-2</v>
          </cell>
          <cell r="AK81">
            <v>2.7300000000000002E-3</v>
          </cell>
          <cell r="AN81">
            <v>1.4999999999999999E-2</v>
          </cell>
          <cell r="AX81">
            <v>2.1000000000000001E-2</v>
          </cell>
          <cell r="AY81">
            <v>1.7999999999999999E-2</v>
          </cell>
          <cell r="AZ81">
            <v>2.7300000000000002E-3</v>
          </cell>
          <cell r="BC81">
            <v>1.4999999999999999E-2</v>
          </cell>
          <cell r="BM81">
            <v>2.1000000000000001E-2</v>
          </cell>
          <cell r="BN81">
            <v>1.7999999999999999E-2</v>
          </cell>
          <cell r="BO81">
            <v>2.7300000000000002E-3</v>
          </cell>
          <cell r="BR81">
            <v>1.4999999999999999E-2</v>
          </cell>
          <cell r="CB81">
            <v>2.1000000000000001E-2</v>
          </cell>
          <cell r="CC81">
            <v>1.7999999999999999E-2</v>
          </cell>
          <cell r="CD81">
            <v>2.7300000000000002E-3</v>
          </cell>
          <cell r="CG81">
            <v>1.4999999999999999E-2</v>
          </cell>
          <cell r="CQ81">
            <v>2.1000000000000001E-2</v>
          </cell>
          <cell r="CR81">
            <v>1.7999999999999999E-2</v>
          </cell>
          <cell r="CS81">
            <v>2.7300000000000002E-3</v>
          </cell>
          <cell r="CV81">
            <v>1.4999999999999999E-2</v>
          </cell>
          <cell r="DF81">
            <v>2.1000000000000001E-2</v>
          </cell>
          <cell r="DG81">
            <v>1.7999999999999999E-2</v>
          </cell>
          <cell r="DH81">
            <v>2.7300000000000002E-3</v>
          </cell>
          <cell r="DK81">
            <v>1.4999999999999999E-2</v>
          </cell>
          <cell r="DU81">
            <v>2.1000000000000001E-2</v>
          </cell>
          <cell r="DV81">
            <v>1.7999999999999999E-2</v>
          </cell>
          <cell r="DW81">
            <v>2.7300000000000002E-3</v>
          </cell>
          <cell r="DZ81">
            <v>1.4999999999999999E-2</v>
          </cell>
          <cell r="EJ81">
            <v>2.1000000000000001E-2</v>
          </cell>
          <cell r="EK81">
            <v>1.7999999999999999E-2</v>
          </cell>
          <cell r="EL81">
            <v>2.7300000000000002E-3</v>
          </cell>
          <cell r="EO81">
            <v>1.4999999999999999E-2</v>
          </cell>
          <cell r="EY81">
            <v>2.1000000000000001E-2</v>
          </cell>
          <cell r="EZ81">
            <v>1.7999999999999999E-2</v>
          </cell>
          <cell r="FA81">
            <v>2.7300000000000002E-3</v>
          </cell>
          <cell r="FD81">
            <v>1.4999999999999999E-2</v>
          </cell>
          <cell r="FN81">
            <v>2.1000000000000001E-2</v>
          </cell>
          <cell r="FO81">
            <v>1.7999999999999999E-2</v>
          </cell>
          <cell r="FP81">
            <v>2.7300000000000002E-3</v>
          </cell>
          <cell r="FS81">
            <v>1.4999999999999999E-2</v>
          </cell>
        </row>
        <row r="82">
          <cell r="E82">
            <v>6.4000000000000003E-3</v>
          </cell>
          <cell r="F82">
            <v>4.3E-3</v>
          </cell>
          <cell r="J82">
            <v>5.0000000000000001E-4</v>
          </cell>
          <cell r="T82">
            <v>6.4000000000000003E-3</v>
          </cell>
          <cell r="U82">
            <v>4.3E-3</v>
          </cell>
          <cell r="Y82">
            <v>5.0000000000000001E-4</v>
          </cell>
          <cell r="AI82">
            <v>6.4000000000000003E-3</v>
          </cell>
          <cell r="AJ82">
            <v>4.3E-3</v>
          </cell>
          <cell r="AN82">
            <v>5.0000000000000001E-4</v>
          </cell>
          <cell r="AX82">
            <v>6.4000000000000003E-3</v>
          </cell>
          <cell r="AY82">
            <v>4.3E-3</v>
          </cell>
          <cell r="BC82">
            <v>5.0000000000000001E-4</v>
          </cell>
          <cell r="BM82">
            <v>6.4000000000000003E-3</v>
          </cell>
          <cell r="BN82">
            <v>4.3E-3</v>
          </cell>
          <cell r="BR82">
            <v>5.0000000000000001E-4</v>
          </cell>
          <cell r="CB82">
            <v>6.4000000000000003E-3</v>
          </cell>
          <cell r="CC82">
            <v>4.3E-3</v>
          </cell>
          <cell r="CG82">
            <v>5.0000000000000001E-4</v>
          </cell>
          <cell r="CQ82">
            <v>6.4000000000000003E-3</v>
          </cell>
          <cell r="CR82">
            <v>4.3E-3</v>
          </cell>
          <cell r="CV82">
            <v>5.0000000000000001E-4</v>
          </cell>
          <cell r="DF82">
            <v>6.4000000000000003E-3</v>
          </cell>
          <cell r="DG82">
            <v>4.3E-3</v>
          </cell>
          <cell r="DK82">
            <v>5.0000000000000001E-4</v>
          </cell>
          <cell r="DU82">
            <v>6.4000000000000003E-3</v>
          </cell>
          <cell r="DV82">
            <v>4.3E-3</v>
          </cell>
          <cell r="DZ82">
            <v>5.0000000000000001E-4</v>
          </cell>
          <cell r="EJ82">
            <v>6.4000000000000003E-3</v>
          </cell>
          <cell r="EK82">
            <v>4.3E-3</v>
          </cell>
          <cell r="EO82">
            <v>5.0000000000000001E-4</v>
          </cell>
          <cell r="EY82">
            <v>6.4000000000000003E-3</v>
          </cell>
          <cell r="EZ82">
            <v>4.3E-3</v>
          </cell>
          <cell r="FD82">
            <v>5.0000000000000001E-4</v>
          </cell>
          <cell r="FN82">
            <v>6.4000000000000003E-3</v>
          </cell>
          <cell r="FO82">
            <v>4.3E-3</v>
          </cell>
          <cell r="FS82">
            <v>5.0000000000000001E-4</v>
          </cell>
        </row>
        <row r="83">
          <cell r="E83">
            <v>1.7000000000000001E-2</v>
          </cell>
          <cell r="F83">
            <v>1.4E-2</v>
          </cell>
          <cell r="G83">
            <v>2.2100000000000002E-3</v>
          </cell>
          <cell r="J83">
            <v>1.7000000000000001E-2</v>
          </cell>
          <cell r="T83">
            <v>1.7000000000000001E-2</v>
          </cell>
          <cell r="U83">
            <v>1.4E-2</v>
          </cell>
          <cell r="V83">
            <v>2.2100000000000002E-3</v>
          </cell>
          <cell r="Y83">
            <v>1.7000000000000001E-2</v>
          </cell>
          <cell r="AI83">
            <v>1.7000000000000001E-2</v>
          </cell>
          <cell r="AJ83">
            <v>1.4E-2</v>
          </cell>
          <cell r="AK83">
            <v>2.2100000000000002E-3</v>
          </cell>
          <cell r="AN83">
            <v>1.7000000000000001E-2</v>
          </cell>
          <cell r="AX83">
            <v>1.7000000000000001E-2</v>
          </cell>
          <cell r="AY83">
            <v>1.4E-2</v>
          </cell>
          <cell r="AZ83">
            <v>2.2100000000000002E-3</v>
          </cell>
          <cell r="BC83">
            <v>1.7000000000000001E-2</v>
          </cell>
          <cell r="BM83">
            <v>1.7000000000000001E-2</v>
          </cell>
          <cell r="BN83">
            <v>1.4E-2</v>
          </cell>
          <cell r="BO83">
            <v>2.2100000000000002E-3</v>
          </cell>
          <cell r="BR83">
            <v>1.7000000000000001E-2</v>
          </cell>
          <cell r="CB83">
            <v>1.7000000000000001E-2</v>
          </cell>
          <cell r="CC83">
            <v>1.4E-2</v>
          </cell>
          <cell r="CD83">
            <v>2.2100000000000002E-3</v>
          </cell>
          <cell r="CG83">
            <v>1.7000000000000001E-2</v>
          </cell>
          <cell r="CQ83">
            <v>1.7000000000000001E-2</v>
          </cell>
          <cell r="CR83">
            <v>1.4E-2</v>
          </cell>
          <cell r="CS83">
            <v>2.2100000000000002E-3</v>
          </cell>
          <cell r="CV83">
            <v>1.7000000000000001E-2</v>
          </cell>
          <cell r="DF83">
            <v>1.7000000000000001E-2</v>
          </cell>
          <cell r="DG83">
            <v>1.4E-2</v>
          </cell>
          <cell r="DH83">
            <v>2.2100000000000002E-3</v>
          </cell>
          <cell r="DK83">
            <v>1.7000000000000001E-2</v>
          </cell>
          <cell r="DU83">
            <v>1.7000000000000001E-2</v>
          </cell>
          <cell r="DV83">
            <v>1.4E-2</v>
          </cell>
          <cell r="DW83">
            <v>2.2100000000000002E-3</v>
          </cell>
          <cell r="DZ83">
            <v>1.7000000000000001E-2</v>
          </cell>
          <cell r="EJ83">
            <v>1.7000000000000001E-2</v>
          </cell>
          <cell r="EK83">
            <v>1.4E-2</v>
          </cell>
          <cell r="EL83">
            <v>2.2100000000000002E-3</v>
          </cell>
          <cell r="EO83">
            <v>1.7000000000000001E-2</v>
          </cell>
          <cell r="EY83">
            <v>1.7000000000000001E-2</v>
          </cell>
          <cell r="EZ83">
            <v>1.4E-2</v>
          </cell>
          <cell r="FA83">
            <v>2.2100000000000002E-3</v>
          </cell>
          <cell r="FD83">
            <v>1.7000000000000001E-2</v>
          </cell>
          <cell r="FN83">
            <v>1.7000000000000001E-2</v>
          </cell>
          <cell r="FO83">
            <v>1.4E-2</v>
          </cell>
          <cell r="FP83">
            <v>2.2100000000000002E-3</v>
          </cell>
          <cell r="FS83">
            <v>1.7000000000000001E-2</v>
          </cell>
        </row>
        <row r="84">
          <cell r="E84">
            <v>5.0000000000000001E-3</v>
          </cell>
          <cell r="F84">
            <v>5.0000000000000001E-3</v>
          </cell>
          <cell r="G84">
            <v>6.5000000000000008E-4</v>
          </cell>
          <cell r="J84">
            <v>5.0000000000000001E-3</v>
          </cell>
          <cell r="T84">
            <v>5.0000000000000001E-3</v>
          </cell>
          <cell r="U84">
            <v>5.0000000000000001E-3</v>
          </cell>
          <cell r="V84">
            <v>6.5000000000000008E-4</v>
          </cell>
          <cell r="Y84">
            <v>5.0000000000000001E-3</v>
          </cell>
          <cell r="AI84">
            <v>5.0000000000000001E-3</v>
          </cell>
          <cell r="AJ84">
            <v>5.0000000000000001E-3</v>
          </cell>
          <cell r="AK84">
            <v>6.5000000000000008E-4</v>
          </cell>
          <cell r="AN84">
            <v>5.0000000000000001E-3</v>
          </cell>
          <cell r="AX84">
            <v>5.0000000000000001E-3</v>
          </cell>
          <cell r="AY84">
            <v>5.0000000000000001E-3</v>
          </cell>
          <cell r="AZ84">
            <v>6.5000000000000008E-4</v>
          </cell>
          <cell r="BC84">
            <v>5.0000000000000001E-3</v>
          </cell>
          <cell r="BM84">
            <v>5.0000000000000001E-3</v>
          </cell>
          <cell r="BN84">
            <v>5.0000000000000001E-3</v>
          </cell>
          <cell r="BO84">
            <v>6.5000000000000008E-4</v>
          </cell>
          <cell r="BR84">
            <v>5.0000000000000001E-3</v>
          </cell>
          <cell r="CB84">
            <v>5.0000000000000001E-3</v>
          </cell>
          <cell r="CC84">
            <v>5.0000000000000001E-3</v>
          </cell>
          <cell r="CD84">
            <v>6.5000000000000008E-4</v>
          </cell>
          <cell r="CG84">
            <v>5.0000000000000001E-3</v>
          </cell>
          <cell r="CQ84">
            <v>5.0000000000000001E-3</v>
          </cell>
          <cell r="CR84">
            <v>5.0000000000000001E-3</v>
          </cell>
          <cell r="CS84">
            <v>6.5000000000000008E-4</v>
          </cell>
          <cell r="CV84">
            <v>5.0000000000000001E-3</v>
          </cell>
          <cell r="DF84">
            <v>5.0000000000000001E-3</v>
          </cell>
          <cell r="DG84">
            <v>5.0000000000000001E-3</v>
          </cell>
          <cell r="DH84">
            <v>6.5000000000000008E-4</v>
          </cell>
          <cell r="DK84">
            <v>5.0000000000000001E-3</v>
          </cell>
          <cell r="DU84">
            <v>5.0000000000000001E-3</v>
          </cell>
          <cell r="DV84">
            <v>5.0000000000000001E-3</v>
          </cell>
          <cell r="DW84">
            <v>6.5000000000000008E-4</v>
          </cell>
          <cell r="DZ84">
            <v>5.0000000000000001E-3</v>
          </cell>
          <cell r="EJ84">
            <v>5.0000000000000001E-3</v>
          </cell>
          <cell r="EK84">
            <v>5.0000000000000001E-3</v>
          </cell>
          <cell r="EL84">
            <v>6.5000000000000008E-4</v>
          </cell>
          <cell r="EO84">
            <v>5.0000000000000001E-3</v>
          </cell>
          <cell r="EY84">
            <v>5.0000000000000001E-3</v>
          </cell>
          <cell r="EZ84">
            <v>5.0000000000000001E-3</v>
          </cell>
          <cell r="FA84">
            <v>6.5000000000000008E-4</v>
          </cell>
          <cell r="FD84">
            <v>5.0000000000000001E-3</v>
          </cell>
          <cell r="FN84">
            <v>5.0000000000000001E-3</v>
          </cell>
          <cell r="FO84">
            <v>5.0000000000000001E-3</v>
          </cell>
          <cell r="FP84">
            <v>6.5000000000000008E-4</v>
          </cell>
          <cell r="FS84">
            <v>5.0000000000000001E-3</v>
          </cell>
        </row>
        <row r="85">
          <cell r="E85">
            <v>5.0000000000000001E-3</v>
          </cell>
          <cell r="F85">
            <v>4.0000000000000001E-3</v>
          </cell>
          <cell r="G85">
            <v>6.5000000000000008E-4</v>
          </cell>
          <cell r="J85">
            <v>5.0000000000000001E-3</v>
          </cell>
          <cell r="T85">
            <v>5.0000000000000001E-3</v>
          </cell>
          <cell r="U85">
            <v>4.0000000000000001E-3</v>
          </cell>
          <cell r="V85">
            <v>6.5000000000000008E-4</v>
          </cell>
          <cell r="Y85">
            <v>5.0000000000000001E-3</v>
          </cell>
          <cell r="AI85">
            <v>5.0000000000000001E-3</v>
          </cell>
          <cell r="AJ85">
            <v>4.0000000000000001E-3</v>
          </cell>
          <cell r="AK85">
            <v>6.5000000000000008E-4</v>
          </cell>
          <cell r="AN85">
            <v>5.0000000000000001E-3</v>
          </cell>
          <cell r="AX85">
            <v>5.0000000000000001E-3</v>
          </cell>
          <cell r="AY85">
            <v>4.0000000000000001E-3</v>
          </cell>
          <cell r="AZ85">
            <v>6.5000000000000008E-4</v>
          </cell>
          <cell r="BC85">
            <v>5.0000000000000001E-3</v>
          </cell>
          <cell r="BM85">
            <v>5.0000000000000001E-3</v>
          </cell>
          <cell r="BN85">
            <v>4.0000000000000001E-3</v>
          </cell>
          <cell r="BO85">
            <v>6.5000000000000008E-4</v>
          </cell>
          <cell r="BR85">
            <v>5.0000000000000001E-3</v>
          </cell>
          <cell r="CB85">
            <v>5.0000000000000001E-3</v>
          </cell>
          <cell r="CC85">
            <v>4.0000000000000001E-3</v>
          </cell>
          <cell r="CD85">
            <v>6.5000000000000008E-4</v>
          </cell>
          <cell r="CG85">
            <v>5.0000000000000001E-3</v>
          </cell>
          <cell r="CQ85">
            <v>5.0000000000000001E-3</v>
          </cell>
          <cell r="CR85">
            <v>4.0000000000000001E-3</v>
          </cell>
          <cell r="CS85">
            <v>6.5000000000000008E-4</v>
          </cell>
          <cell r="CV85">
            <v>5.0000000000000001E-3</v>
          </cell>
          <cell r="DF85">
            <v>5.0000000000000001E-3</v>
          </cell>
          <cell r="DG85">
            <v>4.0000000000000001E-3</v>
          </cell>
          <cell r="DH85">
            <v>6.5000000000000008E-4</v>
          </cell>
          <cell r="DK85">
            <v>5.0000000000000001E-3</v>
          </cell>
          <cell r="DU85">
            <v>5.0000000000000001E-3</v>
          </cell>
          <cell r="DV85">
            <v>4.0000000000000001E-3</v>
          </cell>
          <cell r="DW85">
            <v>6.5000000000000008E-4</v>
          </cell>
          <cell r="DZ85">
            <v>5.0000000000000001E-3</v>
          </cell>
          <cell r="EJ85">
            <v>5.0000000000000001E-3</v>
          </cell>
          <cell r="EK85">
            <v>4.0000000000000001E-3</v>
          </cell>
          <cell r="EL85">
            <v>6.5000000000000008E-4</v>
          </cell>
          <cell r="EO85">
            <v>5.0000000000000001E-3</v>
          </cell>
          <cell r="EY85">
            <v>5.0000000000000001E-3</v>
          </cell>
          <cell r="EZ85">
            <v>4.0000000000000001E-3</v>
          </cell>
          <cell r="FA85">
            <v>6.5000000000000008E-4</v>
          </cell>
          <cell r="FD85">
            <v>5.0000000000000001E-3</v>
          </cell>
          <cell r="FN85">
            <v>5.0000000000000001E-3</v>
          </cell>
          <cell r="FO85">
            <v>4.0000000000000001E-3</v>
          </cell>
          <cell r="FP85">
            <v>6.5000000000000008E-4</v>
          </cell>
          <cell r="FS85">
            <v>5.0000000000000001E-3</v>
          </cell>
        </row>
        <row r="86">
          <cell r="E86">
            <v>5.2499999999999998E-2</v>
          </cell>
          <cell r="F86">
            <v>4.8000000000000001E-2</v>
          </cell>
          <cell r="G86">
            <v>6.8250000000000003E-3</v>
          </cell>
          <cell r="J86">
            <v>7.0000000000000007E-2</v>
          </cell>
          <cell r="T86">
            <v>5.2499999999999998E-2</v>
          </cell>
          <cell r="U86">
            <v>4.8000000000000001E-2</v>
          </cell>
          <cell r="V86">
            <v>6.8250000000000003E-3</v>
          </cell>
          <cell r="Y86">
            <v>7.0000000000000007E-2</v>
          </cell>
          <cell r="AI86">
            <v>5.2499999999999998E-2</v>
          </cell>
          <cell r="AJ86">
            <v>4.8000000000000001E-2</v>
          </cell>
          <cell r="AK86">
            <v>6.8250000000000003E-3</v>
          </cell>
          <cell r="AN86">
            <v>7.0000000000000007E-2</v>
          </cell>
          <cell r="AX86">
            <v>5.2499999999999998E-2</v>
          </cell>
          <cell r="AY86">
            <v>4.8000000000000001E-2</v>
          </cell>
          <cell r="AZ86">
            <v>6.8250000000000003E-3</v>
          </cell>
          <cell r="BC86">
            <v>7.0000000000000007E-2</v>
          </cell>
          <cell r="BM86">
            <v>5.2499999999999998E-2</v>
          </cell>
          <cell r="BN86">
            <v>4.8000000000000001E-2</v>
          </cell>
          <cell r="BO86">
            <v>6.8250000000000003E-3</v>
          </cell>
          <cell r="BR86">
            <v>7.0000000000000007E-2</v>
          </cell>
          <cell r="CB86">
            <v>5.2499999999999998E-2</v>
          </cell>
          <cell r="CC86">
            <v>4.8000000000000001E-2</v>
          </cell>
          <cell r="CD86">
            <v>6.8250000000000003E-3</v>
          </cell>
          <cell r="CG86">
            <v>7.0000000000000007E-2</v>
          </cell>
          <cell r="CQ86">
            <v>5.2499999999999998E-2</v>
          </cell>
          <cell r="CR86">
            <v>4.8000000000000001E-2</v>
          </cell>
          <cell r="CS86">
            <v>6.8250000000000003E-3</v>
          </cell>
          <cell r="CV86">
            <v>7.0000000000000007E-2</v>
          </cell>
          <cell r="DF86">
            <v>5.2499999999999998E-2</v>
          </cell>
          <cell r="DG86">
            <v>4.8000000000000001E-2</v>
          </cell>
          <cell r="DH86">
            <v>6.8250000000000003E-3</v>
          </cell>
          <cell r="DK86">
            <v>7.0000000000000007E-2</v>
          </cell>
          <cell r="DU86">
            <v>5.2499999999999998E-2</v>
          </cell>
          <cell r="DV86">
            <v>4.8000000000000001E-2</v>
          </cell>
          <cell r="DW86">
            <v>6.8250000000000003E-3</v>
          </cell>
          <cell r="DZ86">
            <v>7.0000000000000007E-2</v>
          </cell>
          <cell r="EJ86">
            <v>5.2499999999999998E-2</v>
          </cell>
          <cell r="EK86">
            <v>4.8000000000000001E-2</v>
          </cell>
          <cell r="EL86">
            <v>6.8250000000000003E-3</v>
          </cell>
          <cell r="EO86">
            <v>7.0000000000000007E-2</v>
          </cell>
          <cell r="EY86">
            <v>5.2499999999999998E-2</v>
          </cell>
          <cell r="EZ86">
            <v>4.8000000000000001E-2</v>
          </cell>
          <cell r="FA86">
            <v>6.8250000000000003E-3</v>
          </cell>
          <cell r="FD86">
            <v>7.0000000000000007E-2</v>
          </cell>
          <cell r="FN86">
            <v>5.0799999999999998E-2</v>
          </cell>
          <cell r="FO86">
            <v>4.6699999999999998E-2</v>
          </cell>
          <cell r="FP86">
            <v>6.8250000000000003E-3</v>
          </cell>
          <cell r="FS86">
            <v>7.0000000000000007E-2</v>
          </cell>
        </row>
        <row r="87">
          <cell r="FN87">
            <v>1.6999999999999999E-3</v>
          </cell>
          <cell r="FO87">
            <v>1.2999999999999999E-3</v>
          </cell>
        </row>
        <row r="88">
          <cell r="E88">
            <v>8.0000000000000002E-3</v>
          </cell>
          <cell r="F88">
            <v>7.0000000000000001E-3</v>
          </cell>
          <cell r="J88">
            <v>8.0000000000000002E-3</v>
          </cell>
          <cell r="T88">
            <v>8.0000000000000002E-3</v>
          </cell>
          <cell r="U88">
            <v>7.0000000000000001E-3</v>
          </cell>
          <cell r="Y88">
            <v>8.0000000000000002E-3</v>
          </cell>
          <cell r="AI88">
            <v>8.0000000000000002E-3</v>
          </cell>
          <cell r="AJ88">
            <v>7.0000000000000001E-3</v>
          </cell>
          <cell r="AN88">
            <v>8.0000000000000002E-3</v>
          </cell>
          <cell r="AX88">
            <v>8.0000000000000002E-3</v>
          </cell>
          <cell r="AY88">
            <v>7.0000000000000001E-3</v>
          </cell>
          <cell r="BC88">
            <v>8.0000000000000002E-3</v>
          </cell>
          <cell r="BM88">
            <v>8.0000000000000002E-3</v>
          </cell>
          <cell r="BN88">
            <v>7.0000000000000001E-3</v>
          </cell>
          <cell r="BR88">
            <v>8.0000000000000002E-3</v>
          </cell>
          <cell r="CB88">
            <v>8.0000000000000002E-3</v>
          </cell>
          <cell r="CC88">
            <v>7.0000000000000001E-3</v>
          </cell>
          <cell r="CG88">
            <v>8.0000000000000002E-3</v>
          </cell>
          <cell r="CQ88">
            <v>8.0000000000000002E-3</v>
          </cell>
          <cell r="CR88">
            <v>7.0000000000000001E-3</v>
          </cell>
          <cell r="CV88">
            <v>8.0000000000000002E-3</v>
          </cell>
          <cell r="DF88">
            <v>8.0000000000000002E-3</v>
          </cell>
          <cell r="DG88">
            <v>7.0000000000000001E-3</v>
          </cell>
          <cell r="DK88">
            <v>8.0000000000000002E-3</v>
          </cell>
          <cell r="DU88">
            <v>8.0000000000000002E-3</v>
          </cell>
          <cell r="DV88">
            <v>7.0000000000000001E-3</v>
          </cell>
          <cell r="DZ88">
            <v>8.0000000000000002E-3</v>
          </cell>
          <cell r="EJ88">
            <v>8.0000000000000002E-3</v>
          </cell>
          <cell r="EK88">
            <v>7.0000000000000001E-3</v>
          </cell>
          <cell r="EO88">
            <v>8.0000000000000002E-3</v>
          </cell>
          <cell r="EY88">
            <v>8.0000000000000002E-3</v>
          </cell>
          <cell r="EZ88">
            <v>7.0000000000000001E-3</v>
          </cell>
          <cell r="FD88">
            <v>8.0000000000000002E-3</v>
          </cell>
          <cell r="FN88">
            <v>8.0000000000000002E-3</v>
          </cell>
          <cell r="FO88">
            <v>7.0000000000000001E-3</v>
          </cell>
          <cell r="FS88">
            <v>8.0000000000000002E-3</v>
          </cell>
        </row>
        <row r="89">
          <cell r="E89">
            <v>7.0000000000000001E-3</v>
          </cell>
          <cell r="F89">
            <v>0</v>
          </cell>
          <cell r="J89">
            <v>4.0000000000000001E-3</v>
          </cell>
          <cell r="T89">
            <v>7.0000000000000001E-3</v>
          </cell>
          <cell r="U89">
            <v>0</v>
          </cell>
          <cell r="Y89">
            <v>4.0000000000000001E-3</v>
          </cell>
          <cell r="AI89">
            <v>7.0000000000000001E-3</v>
          </cell>
          <cell r="AJ89">
            <v>0</v>
          </cell>
          <cell r="AN89">
            <v>4.0000000000000001E-3</v>
          </cell>
          <cell r="AX89">
            <v>7.0000000000000001E-3</v>
          </cell>
          <cell r="AY89">
            <v>0</v>
          </cell>
          <cell r="BC89">
            <v>4.0000000000000001E-3</v>
          </cell>
          <cell r="BM89">
            <v>7.0000000000000001E-3</v>
          </cell>
          <cell r="BN89">
            <v>0</v>
          </cell>
          <cell r="BR89">
            <v>4.0000000000000001E-3</v>
          </cell>
          <cell r="CB89">
            <v>7.0000000000000001E-3</v>
          </cell>
          <cell r="CC89">
            <v>0</v>
          </cell>
          <cell r="CG89">
            <v>4.0000000000000001E-3</v>
          </cell>
          <cell r="CQ89">
            <v>7.0000000000000001E-3</v>
          </cell>
          <cell r="CR89">
            <v>0</v>
          </cell>
          <cell r="CV89">
            <v>4.0000000000000001E-3</v>
          </cell>
          <cell r="DF89">
            <v>7.0000000000000001E-3</v>
          </cell>
          <cell r="DG89">
            <v>0</v>
          </cell>
          <cell r="DK89">
            <v>4.0000000000000001E-3</v>
          </cell>
          <cell r="DU89">
            <v>7.0000000000000001E-3</v>
          </cell>
          <cell r="DV89">
            <v>0</v>
          </cell>
          <cell r="DZ89">
            <v>4.0000000000000001E-3</v>
          </cell>
          <cell r="EJ89">
            <v>7.0000000000000001E-3</v>
          </cell>
          <cell r="EK89">
            <v>0</v>
          </cell>
          <cell r="EO89">
            <v>4.0000000000000001E-3</v>
          </cell>
          <cell r="EY89">
            <v>7.0000000000000001E-3</v>
          </cell>
          <cell r="EZ89">
            <v>0</v>
          </cell>
          <cell r="FD89">
            <v>4.0000000000000001E-3</v>
          </cell>
          <cell r="FN89">
            <v>7.0000000000000001E-3</v>
          </cell>
          <cell r="FO89">
            <v>0</v>
          </cell>
          <cell r="FS89">
            <v>4.0000000000000001E-3</v>
          </cell>
        </row>
        <row r="90">
          <cell r="E90">
            <v>7.4999999999999997E-3</v>
          </cell>
          <cell r="F90">
            <v>7.4999999999999997E-3</v>
          </cell>
          <cell r="J90">
            <v>3.0000000000000001E-3</v>
          </cell>
          <cell r="T90">
            <v>7.4999999999999997E-3</v>
          </cell>
          <cell r="U90">
            <v>7.4999999999999997E-3</v>
          </cell>
          <cell r="Y90">
            <v>3.0000000000000001E-3</v>
          </cell>
          <cell r="AI90">
            <v>7.4999999999999997E-3</v>
          </cell>
          <cell r="AJ90">
            <v>7.4999999999999997E-3</v>
          </cell>
          <cell r="AN90">
            <v>3.0000000000000001E-3</v>
          </cell>
          <cell r="AX90">
            <v>7.4999999999999997E-3</v>
          </cell>
          <cell r="AY90">
            <v>7.4999999999999997E-3</v>
          </cell>
          <cell r="BC90">
            <v>3.0000000000000001E-3</v>
          </cell>
          <cell r="BM90">
            <v>7.4999999999999997E-3</v>
          </cell>
          <cell r="BN90">
            <v>7.4999999999999997E-3</v>
          </cell>
          <cell r="BR90">
            <v>3.0000000000000001E-3</v>
          </cell>
          <cell r="CB90">
            <v>7.4999999999999997E-3</v>
          </cell>
          <cell r="CC90">
            <v>7.4999999999999997E-3</v>
          </cell>
          <cell r="CG90">
            <v>3.0000000000000001E-3</v>
          </cell>
          <cell r="CQ90">
            <v>7.4999999999999997E-3</v>
          </cell>
          <cell r="CR90">
            <v>7.4999999999999997E-3</v>
          </cell>
          <cell r="CV90">
            <v>3.0000000000000001E-3</v>
          </cell>
          <cell r="DF90">
            <v>7.4999999999999997E-3</v>
          </cell>
          <cell r="DG90">
            <v>7.4999999999999997E-3</v>
          </cell>
          <cell r="DK90">
            <v>3.0000000000000001E-3</v>
          </cell>
          <cell r="DU90">
            <v>7.4999999999999997E-3</v>
          </cell>
          <cell r="DV90">
            <v>7.4999999999999997E-3</v>
          </cell>
          <cell r="DZ90">
            <v>3.0000000000000001E-3</v>
          </cell>
          <cell r="EJ90">
            <v>7.4999999999999997E-3</v>
          </cell>
          <cell r="EK90">
            <v>7.4999999999999997E-3</v>
          </cell>
          <cell r="EO90">
            <v>3.0000000000000001E-3</v>
          </cell>
          <cell r="EY90">
            <v>7.4999999999999997E-3</v>
          </cell>
          <cell r="EZ90">
            <v>7.4999999999999997E-3</v>
          </cell>
          <cell r="FD90">
            <v>3.0000000000000001E-3</v>
          </cell>
          <cell r="FN90">
            <v>7.4999999999999997E-3</v>
          </cell>
          <cell r="FO90">
            <v>7.4999999999999997E-3</v>
          </cell>
          <cell r="FS90">
            <v>3.0000000000000001E-3</v>
          </cell>
        </row>
        <row r="91">
          <cell r="E91">
            <v>7.7999999999999996E-3</v>
          </cell>
          <cell r="F91">
            <v>7.7999999999999996E-3</v>
          </cell>
          <cell r="J91">
            <v>3.0000000000000001E-3</v>
          </cell>
          <cell r="T91">
            <v>7.7999999999999996E-3</v>
          </cell>
          <cell r="U91">
            <v>7.7999999999999996E-3</v>
          </cell>
          <cell r="Y91">
            <v>3.0000000000000001E-3</v>
          </cell>
          <cell r="AI91">
            <v>7.7999999999999996E-3</v>
          </cell>
          <cell r="AJ91">
            <v>7.7999999999999996E-3</v>
          </cell>
          <cell r="AN91">
            <v>3.0000000000000001E-3</v>
          </cell>
          <cell r="AX91">
            <v>7.7999999999999996E-3</v>
          </cell>
          <cell r="AY91">
            <v>7.7999999999999996E-3</v>
          </cell>
          <cell r="BC91">
            <v>3.0000000000000001E-3</v>
          </cell>
          <cell r="BM91">
            <v>7.7999999999999996E-3</v>
          </cell>
          <cell r="BN91">
            <v>7.7999999999999996E-3</v>
          </cell>
          <cell r="BR91">
            <v>3.0000000000000001E-3</v>
          </cell>
          <cell r="CB91">
            <v>7.7999999999999996E-3</v>
          </cell>
          <cell r="CC91">
            <v>7.7999999999999996E-3</v>
          </cell>
          <cell r="CG91">
            <v>3.0000000000000001E-3</v>
          </cell>
          <cell r="CQ91">
            <v>7.7999999999999996E-3</v>
          </cell>
          <cell r="CR91">
            <v>7.7999999999999996E-3</v>
          </cell>
          <cell r="CV91">
            <v>3.0000000000000001E-3</v>
          </cell>
          <cell r="DF91">
            <v>7.7999999999999996E-3</v>
          </cell>
          <cell r="DG91">
            <v>7.7999999999999996E-3</v>
          </cell>
          <cell r="DK91">
            <v>3.0000000000000001E-3</v>
          </cell>
          <cell r="DU91">
            <v>7.7999999999999996E-3</v>
          </cell>
          <cell r="DV91">
            <v>7.7999999999999996E-3</v>
          </cell>
          <cell r="DZ91">
            <v>3.0000000000000001E-3</v>
          </cell>
          <cell r="EJ91">
            <v>7.7999999999999996E-3</v>
          </cell>
          <cell r="EK91">
            <v>7.7999999999999996E-3</v>
          </cell>
          <cell r="EO91">
            <v>3.0000000000000001E-3</v>
          </cell>
          <cell r="EY91">
            <v>7.7999999999999996E-3</v>
          </cell>
          <cell r="EZ91">
            <v>7.7999999999999996E-3</v>
          </cell>
          <cell r="FD91">
            <v>3.0000000000000001E-3</v>
          </cell>
          <cell r="FN91">
            <v>7.7999999999999996E-3</v>
          </cell>
          <cell r="FO91">
            <v>7.7999999999999996E-3</v>
          </cell>
          <cell r="FS91">
            <v>3.0000000000000001E-3</v>
          </cell>
        </row>
        <row r="92">
          <cell r="E92">
            <v>8.0999999999999996E-3</v>
          </cell>
          <cell r="F92">
            <v>8.0999999999999996E-3</v>
          </cell>
          <cell r="J92">
            <v>3.0000000000000001E-3</v>
          </cell>
          <cell r="T92">
            <v>8.0999999999999996E-3</v>
          </cell>
          <cell r="U92">
            <v>8.0999999999999996E-3</v>
          </cell>
          <cell r="Y92">
            <v>3.0000000000000001E-3</v>
          </cell>
          <cell r="AI92">
            <v>8.0999999999999996E-3</v>
          </cell>
          <cell r="AJ92">
            <v>8.0999999999999996E-3</v>
          </cell>
          <cell r="AN92">
            <v>3.0000000000000001E-3</v>
          </cell>
          <cell r="AX92">
            <v>8.0999999999999996E-3</v>
          </cell>
          <cell r="AY92">
            <v>8.0999999999999996E-3</v>
          </cell>
          <cell r="BC92">
            <v>3.0000000000000001E-3</v>
          </cell>
          <cell r="BM92">
            <v>8.0999999999999996E-3</v>
          </cell>
          <cell r="BN92">
            <v>8.0999999999999996E-3</v>
          </cell>
          <cell r="BR92">
            <v>3.0000000000000001E-3</v>
          </cell>
          <cell r="CB92">
            <v>8.0999999999999996E-3</v>
          </cell>
          <cell r="CC92">
            <v>8.0999999999999996E-3</v>
          </cell>
          <cell r="CG92">
            <v>3.0000000000000001E-3</v>
          </cell>
          <cell r="CQ92">
            <v>8.0999999999999996E-3</v>
          </cell>
          <cell r="CR92">
            <v>8.0999999999999996E-3</v>
          </cell>
          <cell r="CV92">
            <v>3.0000000000000001E-3</v>
          </cell>
          <cell r="DF92">
            <v>8.0999999999999996E-3</v>
          </cell>
          <cell r="DG92">
            <v>8.0999999999999996E-3</v>
          </cell>
          <cell r="DK92">
            <v>3.0000000000000001E-3</v>
          </cell>
          <cell r="DU92">
            <v>8.0999999999999996E-3</v>
          </cell>
          <cell r="DV92">
            <v>8.0999999999999996E-3</v>
          </cell>
          <cell r="DZ92">
            <v>3.0000000000000001E-3</v>
          </cell>
          <cell r="EJ92">
            <v>8.0999999999999996E-3</v>
          </cell>
          <cell r="EK92">
            <v>8.0999999999999996E-3</v>
          </cell>
          <cell r="EO92">
            <v>3.0000000000000001E-3</v>
          </cell>
          <cell r="EY92">
            <v>8.0999999999999996E-3</v>
          </cell>
          <cell r="EZ92">
            <v>8.0999999999999996E-3</v>
          </cell>
          <cell r="FD92">
            <v>3.0000000000000001E-3</v>
          </cell>
          <cell r="FN92">
            <v>8.0999999999999996E-3</v>
          </cell>
          <cell r="FO92">
            <v>8.0999999999999996E-3</v>
          </cell>
          <cell r="FS92">
            <v>3.0000000000000001E-3</v>
          </cell>
        </row>
        <row r="93">
          <cell r="E93">
            <v>1.78E-2</v>
          </cell>
          <cell r="F93">
            <v>1.6E-2</v>
          </cell>
          <cell r="G93">
            <v>0</v>
          </cell>
          <cell r="H93">
            <v>0</v>
          </cell>
          <cell r="I93">
            <v>0</v>
          </cell>
          <cell r="J93">
            <v>6.0000000000000001E-3</v>
          </cell>
          <cell r="T93">
            <v>1.78E-2</v>
          </cell>
          <cell r="U93">
            <v>1.6E-2</v>
          </cell>
          <cell r="V93">
            <v>0</v>
          </cell>
          <cell r="W93">
            <v>0</v>
          </cell>
          <cell r="X93">
            <v>0</v>
          </cell>
          <cell r="Y93">
            <v>6.0000000000000001E-3</v>
          </cell>
          <cell r="AI93">
            <v>1.78E-2</v>
          </cell>
          <cell r="AJ93">
            <v>1.6E-2</v>
          </cell>
          <cell r="AK93">
            <v>0</v>
          </cell>
          <cell r="AL93">
            <v>0</v>
          </cell>
          <cell r="AM93">
            <v>0</v>
          </cell>
          <cell r="AN93">
            <v>6.0000000000000001E-3</v>
          </cell>
          <cell r="AX93">
            <v>1.78E-2</v>
          </cell>
          <cell r="AY93">
            <v>1.6E-2</v>
          </cell>
          <cell r="AZ93">
            <v>0</v>
          </cell>
          <cell r="BA93">
            <v>0</v>
          </cell>
          <cell r="BB93">
            <v>0</v>
          </cell>
          <cell r="BC93">
            <v>6.0000000000000001E-3</v>
          </cell>
          <cell r="BM93">
            <v>1.78E-2</v>
          </cell>
          <cell r="BN93">
            <v>1.6E-2</v>
          </cell>
          <cell r="BO93">
            <v>0</v>
          </cell>
          <cell r="BP93">
            <v>0</v>
          </cell>
          <cell r="BQ93">
            <v>0</v>
          </cell>
          <cell r="BR93">
            <v>6.0000000000000001E-3</v>
          </cell>
          <cell r="CB93">
            <v>1.78E-2</v>
          </cell>
          <cell r="CC93">
            <v>1.6E-2</v>
          </cell>
          <cell r="CD93">
            <v>0</v>
          </cell>
          <cell r="CE93">
            <v>0</v>
          </cell>
          <cell r="CF93">
            <v>0</v>
          </cell>
          <cell r="CG93">
            <v>6.0000000000000001E-3</v>
          </cell>
          <cell r="CQ93">
            <v>1.78E-2</v>
          </cell>
          <cell r="CR93">
            <v>1.6E-2</v>
          </cell>
          <cell r="CS93">
            <v>0</v>
          </cell>
          <cell r="CT93">
            <v>0</v>
          </cell>
          <cell r="CU93">
            <v>0</v>
          </cell>
          <cell r="CV93">
            <v>6.0000000000000001E-3</v>
          </cell>
          <cell r="DF93">
            <v>1.78E-2</v>
          </cell>
          <cell r="DG93">
            <v>1.6E-2</v>
          </cell>
          <cell r="DH93">
            <v>0</v>
          </cell>
          <cell r="DI93">
            <v>0</v>
          </cell>
          <cell r="DJ93">
            <v>0</v>
          </cell>
          <cell r="DK93">
            <v>6.0000000000000001E-3</v>
          </cell>
          <cell r="DU93">
            <v>1.78E-2</v>
          </cell>
          <cell r="DV93">
            <v>1.6E-2</v>
          </cell>
          <cell r="DW93">
            <v>0</v>
          </cell>
          <cell r="DX93">
            <v>0</v>
          </cell>
          <cell r="DY93">
            <v>0</v>
          </cell>
          <cell r="DZ93">
            <v>6.0000000000000001E-3</v>
          </cell>
          <cell r="EJ93">
            <v>1.78E-2</v>
          </cell>
          <cell r="EK93">
            <v>1.6E-2</v>
          </cell>
          <cell r="EL93">
            <v>0</v>
          </cell>
          <cell r="EM93">
            <v>0</v>
          </cell>
          <cell r="EN93">
            <v>0</v>
          </cell>
          <cell r="EO93">
            <v>6.0000000000000001E-3</v>
          </cell>
          <cell r="EY93">
            <v>1.78E-2</v>
          </cell>
          <cell r="EZ93">
            <v>1.6E-2</v>
          </cell>
          <cell r="FA93">
            <v>0</v>
          </cell>
          <cell r="FB93">
            <v>0</v>
          </cell>
          <cell r="FC93">
            <v>0</v>
          </cell>
          <cell r="FD93">
            <v>6.0000000000000001E-3</v>
          </cell>
          <cell r="FN93">
            <v>1.78E-2</v>
          </cell>
          <cell r="FO93">
            <v>1.6E-2</v>
          </cell>
          <cell r="FP93">
            <v>0</v>
          </cell>
          <cell r="FQ93">
            <v>0</v>
          </cell>
          <cell r="FR93">
            <v>0</v>
          </cell>
          <cell r="FS93">
            <v>6.0000000000000001E-3</v>
          </cell>
        </row>
        <row r="95">
          <cell r="E95">
            <v>8.2000000000000007E-3</v>
          </cell>
          <cell r="F95">
            <v>6.0000000000000001E-3</v>
          </cell>
          <cell r="J95">
            <v>3.0000000000000001E-3</v>
          </cell>
          <cell r="T95">
            <v>8.2000000000000007E-3</v>
          </cell>
          <cell r="U95">
            <v>6.0000000000000001E-3</v>
          </cell>
          <cell r="Y95">
            <v>3.0000000000000001E-3</v>
          </cell>
          <cell r="AI95">
            <v>8.2000000000000007E-3</v>
          </cell>
          <cell r="AJ95">
            <v>6.0000000000000001E-3</v>
          </cell>
          <cell r="AN95">
            <v>3.0000000000000001E-3</v>
          </cell>
          <cell r="AX95">
            <v>8.2000000000000007E-3</v>
          </cell>
          <cell r="AY95">
            <v>6.0000000000000001E-3</v>
          </cell>
          <cell r="BC95">
            <v>3.0000000000000001E-3</v>
          </cell>
          <cell r="BM95">
            <v>8.2000000000000007E-3</v>
          </cell>
          <cell r="BN95">
            <v>6.0000000000000001E-3</v>
          </cell>
          <cell r="BR95">
            <v>3.0000000000000001E-3</v>
          </cell>
          <cell r="CB95">
            <v>8.2000000000000007E-3</v>
          </cell>
          <cell r="CC95">
            <v>6.0000000000000001E-3</v>
          </cell>
          <cell r="CG95">
            <v>3.0000000000000001E-3</v>
          </cell>
          <cell r="CQ95">
            <v>8.2000000000000007E-3</v>
          </cell>
          <cell r="CR95">
            <v>6.0000000000000001E-3</v>
          </cell>
          <cell r="CV95">
            <v>3.0000000000000001E-3</v>
          </cell>
          <cell r="DF95">
            <v>8.2000000000000007E-3</v>
          </cell>
          <cell r="DG95">
            <v>6.0000000000000001E-3</v>
          </cell>
          <cell r="DK95">
            <v>3.0000000000000001E-3</v>
          </cell>
          <cell r="DU95">
            <v>8.2000000000000007E-3</v>
          </cell>
          <cell r="DV95">
            <v>6.0000000000000001E-3</v>
          </cell>
          <cell r="DZ95">
            <v>3.0000000000000001E-3</v>
          </cell>
          <cell r="EJ95">
            <v>8.2000000000000007E-3</v>
          </cell>
          <cell r="EK95">
            <v>6.0000000000000001E-3</v>
          </cell>
          <cell r="EO95">
            <v>3.0000000000000001E-3</v>
          </cell>
          <cell r="EY95">
            <v>8.2000000000000007E-3</v>
          </cell>
          <cell r="EZ95">
            <v>6.0000000000000001E-3</v>
          </cell>
          <cell r="FD95">
            <v>3.0000000000000001E-3</v>
          </cell>
          <cell r="FN95">
            <v>8.2000000000000007E-3</v>
          </cell>
          <cell r="FO95">
            <v>6.0000000000000001E-3</v>
          </cell>
          <cell r="FS95">
            <v>3.0000000000000001E-3</v>
          </cell>
        </row>
        <row r="96">
          <cell r="E96">
            <v>6.0000000000000001E-3</v>
          </cell>
          <cell r="F96">
            <v>3.0000000000000001E-3</v>
          </cell>
          <cell r="T96">
            <v>6.0000000000000001E-3</v>
          </cell>
          <cell r="U96">
            <v>3.0000000000000001E-3</v>
          </cell>
          <cell r="AI96">
            <v>6.0000000000000001E-3</v>
          </cell>
          <cell r="AJ96">
            <v>3.0000000000000001E-3</v>
          </cell>
          <cell r="AX96">
            <v>6.0000000000000001E-3</v>
          </cell>
          <cell r="AY96">
            <v>3.0000000000000001E-3</v>
          </cell>
          <cell r="BM96">
            <v>6.0000000000000001E-3</v>
          </cell>
          <cell r="BN96">
            <v>3.0000000000000001E-3</v>
          </cell>
          <cell r="CB96">
            <v>6.0000000000000001E-3</v>
          </cell>
          <cell r="CC96">
            <v>3.0000000000000001E-3</v>
          </cell>
          <cell r="CQ96">
            <v>6.0000000000000001E-3</v>
          </cell>
          <cell r="CR96">
            <v>3.0000000000000001E-3</v>
          </cell>
          <cell r="DF96">
            <v>6.0000000000000001E-3</v>
          </cell>
          <cell r="DG96">
            <v>3.0000000000000001E-3</v>
          </cell>
          <cell r="DU96">
            <v>6.0000000000000001E-3</v>
          </cell>
          <cell r="DV96">
            <v>3.0000000000000001E-3</v>
          </cell>
          <cell r="EJ96">
            <v>6.0000000000000001E-3</v>
          </cell>
          <cell r="EK96">
            <v>3.0000000000000001E-3</v>
          </cell>
          <cell r="EY96">
            <v>6.0000000000000001E-3</v>
          </cell>
          <cell r="EZ96">
            <v>3.0000000000000001E-3</v>
          </cell>
          <cell r="FN96">
            <v>6.0000000000000001E-3</v>
          </cell>
          <cell r="FO96">
            <v>3.0000000000000001E-3</v>
          </cell>
        </row>
        <row r="97">
          <cell r="E97">
            <v>1E-3</v>
          </cell>
          <cell r="F97">
            <v>1E-3</v>
          </cell>
          <cell r="J97">
            <v>1E-3</v>
          </cell>
          <cell r="T97">
            <v>1E-3</v>
          </cell>
          <cell r="U97">
            <v>1E-3</v>
          </cell>
          <cell r="Y97">
            <v>1E-3</v>
          </cell>
          <cell r="AI97">
            <v>1E-3</v>
          </cell>
          <cell r="AJ97">
            <v>1E-3</v>
          </cell>
          <cell r="AN97">
            <v>1E-3</v>
          </cell>
          <cell r="AX97">
            <v>1E-3</v>
          </cell>
          <cell r="AY97">
            <v>1E-3</v>
          </cell>
          <cell r="BC97">
            <v>1E-3</v>
          </cell>
          <cell r="BM97">
            <v>1E-3</v>
          </cell>
          <cell r="BN97">
            <v>1E-3</v>
          </cell>
          <cell r="BR97">
            <v>1E-3</v>
          </cell>
          <cell r="CB97">
            <v>1E-3</v>
          </cell>
          <cell r="CC97">
            <v>1E-3</v>
          </cell>
          <cell r="CG97">
            <v>1E-3</v>
          </cell>
          <cell r="CQ97">
            <v>1E-3</v>
          </cell>
          <cell r="CR97">
            <v>1E-3</v>
          </cell>
          <cell r="CV97">
            <v>1E-3</v>
          </cell>
          <cell r="DF97">
            <v>1E-3</v>
          </cell>
          <cell r="DG97">
            <v>1E-3</v>
          </cell>
          <cell r="DK97">
            <v>1E-3</v>
          </cell>
          <cell r="DU97">
            <v>1E-3</v>
          </cell>
          <cell r="DV97">
            <v>1E-3</v>
          </cell>
          <cell r="DZ97">
            <v>1E-3</v>
          </cell>
          <cell r="EJ97">
            <v>1E-3</v>
          </cell>
          <cell r="EK97">
            <v>1E-3</v>
          </cell>
          <cell r="EO97">
            <v>1E-3</v>
          </cell>
          <cell r="EY97">
            <v>1E-3</v>
          </cell>
          <cell r="EZ97">
            <v>1E-3</v>
          </cell>
          <cell r="FD97">
            <v>1E-3</v>
          </cell>
          <cell r="FN97">
            <v>1E-3</v>
          </cell>
          <cell r="FO97">
            <v>1E-3</v>
          </cell>
          <cell r="FS97">
            <v>1E-3</v>
          </cell>
        </row>
        <row r="98">
          <cell r="E98">
            <v>2.4E-2</v>
          </cell>
          <cell r="F98">
            <v>0.02</v>
          </cell>
          <cell r="G98">
            <v>3.1200000000000004E-3</v>
          </cell>
          <cell r="J98">
            <v>1E-3</v>
          </cell>
          <cell r="T98">
            <v>2.4E-2</v>
          </cell>
          <cell r="U98">
            <v>0.02</v>
          </cell>
          <cell r="V98">
            <v>3.1200000000000004E-3</v>
          </cell>
          <cell r="Y98">
            <v>1E-3</v>
          </cell>
          <cell r="AI98">
            <v>2.4E-2</v>
          </cell>
          <cell r="AJ98">
            <v>0.02</v>
          </cell>
          <cell r="AK98">
            <v>3.1200000000000004E-3</v>
          </cell>
          <cell r="AN98">
            <v>1E-3</v>
          </cell>
          <cell r="AX98">
            <v>2.4E-2</v>
          </cell>
          <cell r="AY98">
            <v>0.02</v>
          </cell>
          <cell r="AZ98">
            <v>3.1200000000000004E-3</v>
          </cell>
          <cell r="BC98">
            <v>1E-3</v>
          </cell>
          <cell r="BM98">
            <v>2.4E-2</v>
          </cell>
          <cell r="BN98">
            <v>0.02</v>
          </cell>
          <cell r="BO98">
            <v>3.1200000000000004E-3</v>
          </cell>
          <cell r="BR98">
            <v>1E-3</v>
          </cell>
          <cell r="CB98">
            <v>2.4E-2</v>
          </cell>
          <cell r="CC98">
            <v>0.02</v>
          </cell>
          <cell r="CD98">
            <v>3.1200000000000004E-3</v>
          </cell>
          <cell r="CG98">
            <v>1E-3</v>
          </cell>
          <cell r="CQ98">
            <v>2.4E-2</v>
          </cell>
          <cell r="CR98">
            <v>0.02</v>
          </cell>
          <cell r="CS98">
            <v>3.1200000000000004E-3</v>
          </cell>
          <cell r="CV98">
            <v>1E-3</v>
          </cell>
          <cell r="DF98">
            <v>2.4E-2</v>
          </cell>
          <cell r="DG98">
            <v>0.02</v>
          </cell>
          <cell r="DH98">
            <v>3.1200000000000004E-3</v>
          </cell>
          <cell r="DK98">
            <v>1E-3</v>
          </cell>
          <cell r="DU98">
            <v>2.4E-2</v>
          </cell>
          <cell r="DV98">
            <v>0.02</v>
          </cell>
          <cell r="DW98">
            <v>3.1200000000000004E-3</v>
          </cell>
          <cell r="DZ98">
            <v>1E-3</v>
          </cell>
          <cell r="EJ98">
            <v>2.4E-2</v>
          </cell>
          <cell r="EK98">
            <v>0.02</v>
          </cell>
          <cell r="EL98">
            <v>3.1200000000000004E-3</v>
          </cell>
          <cell r="EO98">
            <v>1E-3</v>
          </cell>
          <cell r="EY98">
            <v>2.4E-2</v>
          </cell>
          <cell r="EZ98">
            <v>0.02</v>
          </cell>
          <cell r="FA98">
            <v>3.1200000000000004E-3</v>
          </cell>
          <cell r="FD98">
            <v>1E-3</v>
          </cell>
          <cell r="FN98">
            <v>2.4E-2</v>
          </cell>
          <cell r="FO98">
            <v>0.02</v>
          </cell>
          <cell r="FP98">
            <v>3.1200000000000004E-3</v>
          </cell>
          <cell r="FS98">
            <v>1E-3</v>
          </cell>
        </row>
        <row r="99">
          <cell r="E99">
            <v>5.9999999999999995E-4</v>
          </cell>
          <cell r="F99">
            <v>5.0000000000000001E-4</v>
          </cell>
          <cell r="G99">
            <v>7.7999999999999999E-5</v>
          </cell>
          <cell r="J99">
            <v>5.0000000000000001E-4</v>
          </cell>
          <cell r="T99">
            <v>5.9999999999999995E-4</v>
          </cell>
          <cell r="U99">
            <v>5.0000000000000001E-4</v>
          </cell>
          <cell r="V99">
            <v>7.7999999999999999E-5</v>
          </cell>
          <cell r="Y99">
            <v>1.0000000000000001E-5</v>
          </cell>
          <cell r="AI99">
            <v>5.9999999999999995E-4</v>
          </cell>
          <cell r="AJ99">
            <v>5.0000000000000001E-4</v>
          </cell>
          <cell r="AK99">
            <v>7.7999999999999999E-5</v>
          </cell>
          <cell r="AN99">
            <v>1.0000000000000001E-5</v>
          </cell>
          <cell r="AX99">
            <v>5.9999999999999995E-4</v>
          </cell>
          <cell r="AY99">
            <v>5.0000000000000001E-4</v>
          </cell>
          <cell r="AZ99">
            <v>7.7999999999999999E-5</v>
          </cell>
          <cell r="BC99">
            <v>1.0000000000000001E-5</v>
          </cell>
          <cell r="BM99">
            <v>5.9999999999999995E-4</v>
          </cell>
          <cell r="BN99">
            <v>5.0000000000000001E-4</v>
          </cell>
          <cell r="BO99">
            <v>7.7999999999999999E-5</v>
          </cell>
          <cell r="BR99">
            <v>1.0000000000000001E-5</v>
          </cell>
          <cell r="CB99">
            <v>5.9999999999999995E-4</v>
          </cell>
          <cell r="CC99">
            <v>5.0000000000000001E-4</v>
          </cell>
          <cell r="CD99">
            <v>7.7999999999999999E-5</v>
          </cell>
          <cell r="CG99">
            <v>1.0000000000000001E-5</v>
          </cell>
          <cell r="CQ99">
            <v>5.9999999999999995E-4</v>
          </cell>
          <cell r="CR99">
            <v>5.0000000000000001E-4</v>
          </cell>
          <cell r="CS99">
            <v>7.7999999999999999E-5</v>
          </cell>
          <cell r="CV99">
            <v>1.0000000000000001E-5</v>
          </cell>
          <cell r="DF99">
            <v>5.9999999999999995E-4</v>
          </cell>
          <cell r="DG99">
            <v>5.0000000000000001E-4</v>
          </cell>
          <cell r="DH99">
            <v>7.7999999999999999E-5</v>
          </cell>
          <cell r="DK99">
            <v>1.0000000000000001E-5</v>
          </cell>
          <cell r="DU99">
            <v>5.9999999999999995E-4</v>
          </cell>
          <cell r="DV99">
            <v>5.0000000000000001E-4</v>
          </cell>
          <cell r="DW99">
            <v>7.7999999999999999E-5</v>
          </cell>
          <cell r="DZ99">
            <v>1.0000000000000001E-5</v>
          </cell>
          <cell r="EJ99">
            <v>5.9999999999999995E-4</v>
          </cell>
          <cell r="EK99">
            <v>5.0000000000000001E-4</v>
          </cell>
          <cell r="EL99">
            <v>7.7999999999999999E-5</v>
          </cell>
          <cell r="EO99">
            <v>1.0000000000000001E-5</v>
          </cell>
          <cell r="EY99">
            <v>5.9999999999999995E-4</v>
          </cell>
          <cell r="EZ99">
            <v>5.0000000000000001E-4</v>
          </cell>
          <cell r="FA99">
            <v>7.7999999999999999E-5</v>
          </cell>
          <cell r="FD99">
            <v>1.0000000000000001E-5</v>
          </cell>
          <cell r="FN99">
            <v>5.9999999999999995E-4</v>
          </cell>
          <cell r="FO99">
            <v>5.0000000000000001E-4</v>
          </cell>
          <cell r="FP99">
            <v>7.7999999999999999E-5</v>
          </cell>
          <cell r="FS99">
            <v>1.0000000000000001E-5</v>
          </cell>
        </row>
        <row r="100">
          <cell r="E100">
            <v>7.0000000000000001E-3</v>
          </cell>
          <cell r="F100">
            <v>5.0000000000000001E-3</v>
          </cell>
          <cell r="G100">
            <v>9.1E-4</v>
          </cell>
          <cell r="J100">
            <v>0.01</v>
          </cell>
          <cell r="T100">
            <v>7.0000000000000001E-3</v>
          </cell>
          <cell r="U100">
            <v>5.0000000000000001E-3</v>
          </cell>
          <cell r="V100">
            <v>9.1E-4</v>
          </cell>
          <cell r="Y100">
            <v>0.01</v>
          </cell>
          <cell r="AI100">
            <v>7.0000000000000001E-3</v>
          </cell>
          <cell r="AJ100">
            <v>5.0000000000000001E-3</v>
          </cell>
          <cell r="AK100">
            <v>9.1E-4</v>
          </cell>
          <cell r="AN100">
            <v>0.01</v>
          </cell>
          <cell r="AX100">
            <v>7.0000000000000001E-3</v>
          </cell>
          <cell r="AY100">
            <v>5.0000000000000001E-3</v>
          </cell>
          <cell r="AZ100">
            <v>9.1E-4</v>
          </cell>
          <cell r="BC100">
            <v>0.01</v>
          </cell>
          <cell r="BM100">
            <v>7.0000000000000001E-3</v>
          </cell>
          <cell r="BN100">
            <v>5.0000000000000001E-3</v>
          </cell>
          <cell r="BO100">
            <v>9.1E-4</v>
          </cell>
          <cell r="BR100">
            <v>0.01</v>
          </cell>
          <cell r="CB100">
            <v>7.0000000000000001E-3</v>
          </cell>
          <cell r="CC100">
            <v>5.0000000000000001E-3</v>
          </cell>
          <cell r="CD100">
            <v>9.1E-4</v>
          </cell>
          <cell r="CG100">
            <v>0.01</v>
          </cell>
          <cell r="CQ100">
            <v>7.0000000000000001E-3</v>
          </cell>
          <cell r="CR100">
            <v>5.0000000000000001E-3</v>
          </cell>
          <cell r="CS100">
            <v>9.1E-4</v>
          </cell>
          <cell r="CV100">
            <v>0.01</v>
          </cell>
          <cell r="DF100">
            <v>7.0000000000000001E-3</v>
          </cell>
          <cell r="DG100">
            <v>5.0000000000000001E-3</v>
          </cell>
          <cell r="DH100">
            <v>9.1E-4</v>
          </cell>
          <cell r="DK100">
            <v>0.01</v>
          </cell>
          <cell r="DU100">
            <v>7.0000000000000001E-3</v>
          </cell>
          <cell r="DV100">
            <v>5.0000000000000001E-3</v>
          </cell>
          <cell r="DW100">
            <v>9.1E-4</v>
          </cell>
          <cell r="DZ100">
            <v>0.01</v>
          </cell>
          <cell r="EJ100">
            <v>7.0000000000000001E-3</v>
          </cell>
          <cell r="EK100">
            <v>5.0000000000000001E-3</v>
          </cell>
          <cell r="EL100">
            <v>9.1E-4</v>
          </cell>
          <cell r="EO100">
            <v>0.01</v>
          </cell>
          <cell r="EY100">
            <v>7.0000000000000001E-3</v>
          </cell>
          <cell r="EZ100">
            <v>5.0000000000000001E-3</v>
          </cell>
          <cell r="FA100">
            <v>9.1E-4</v>
          </cell>
          <cell r="FD100">
            <v>0.01</v>
          </cell>
          <cell r="FN100">
            <v>7.0000000000000001E-3</v>
          </cell>
          <cell r="FO100">
            <v>5.0000000000000001E-3</v>
          </cell>
          <cell r="FP100">
            <v>9.1E-4</v>
          </cell>
          <cell r="FS100">
            <v>0.01</v>
          </cell>
        </row>
        <row r="101">
          <cell r="E101">
            <v>5.0000000000000001E-4</v>
          </cell>
          <cell r="F101">
            <v>4.0000000000000002E-4</v>
          </cell>
          <cell r="G101">
            <v>6.5000000000000008E-5</v>
          </cell>
          <cell r="T101">
            <v>5.0000000000000001E-4</v>
          </cell>
          <cell r="U101">
            <v>4.0000000000000002E-4</v>
          </cell>
          <cell r="V101">
            <v>6.5000000000000008E-5</v>
          </cell>
          <cell r="Y101">
            <v>1E-4</v>
          </cell>
          <cell r="AI101">
            <v>5.0000000000000001E-4</v>
          </cell>
          <cell r="AJ101">
            <v>4.0000000000000002E-4</v>
          </cell>
          <cell r="AK101">
            <v>6.5000000000000008E-5</v>
          </cell>
          <cell r="AN101">
            <v>1E-4</v>
          </cell>
          <cell r="AX101">
            <v>5.0000000000000001E-4</v>
          </cell>
          <cell r="AY101">
            <v>4.0000000000000002E-4</v>
          </cell>
          <cell r="AZ101">
            <v>6.5000000000000008E-5</v>
          </cell>
          <cell r="BC101">
            <v>1E-4</v>
          </cell>
          <cell r="BM101">
            <v>5.0000000000000001E-4</v>
          </cell>
          <cell r="BN101">
            <v>4.0000000000000002E-4</v>
          </cell>
          <cell r="BO101">
            <v>6.5000000000000008E-5</v>
          </cell>
          <cell r="BR101">
            <v>1E-4</v>
          </cell>
          <cell r="CB101">
            <v>5.0000000000000001E-4</v>
          </cell>
          <cell r="CC101">
            <v>4.0000000000000002E-4</v>
          </cell>
          <cell r="CD101">
            <v>6.5000000000000008E-5</v>
          </cell>
          <cell r="CG101">
            <v>1E-4</v>
          </cell>
          <cell r="CQ101">
            <v>5.0000000000000001E-4</v>
          </cell>
          <cell r="CR101">
            <v>4.0000000000000002E-4</v>
          </cell>
          <cell r="CS101">
            <v>6.5000000000000008E-5</v>
          </cell>
          <cell r="CV101">
            <v>1E-4</v>
          </cell>
          <cell r="DF101">
            <v>5.0000000000000001E-4</v>
          </cell>
          <cell r="DG101">
            <v>4.0000000000000002E-4</v>
          </cell>
          <cell r="DH101">
            <v>6.5000000000000008E-5</v>
          </cell>
          <cell r="DK101">
            <v>1E-4</v>
          </cell>
          <cell r="DU101">
            <v>5.0000000000000001E-4</v>
          </cell>
          <cell r="DV101">
            <v>4.0000000000000002E-4</v>
          </cell>
          <cell r="DW101">
            <v>6.5000000000000008E-5</v>
          </cell>
          <cell r="DZ101">
            <v>1E-4</v>
          </cell>
          <cell r="EJ101">
            <v>5.0000000000000001E-4</v>
          </cell>
          <cell r="EK101">
            <v>4.0000000000000002E-4</v>
          </cell>
          <cell r="EL101">
            <v>6.5000000000000008E-5</v>
          </cell>
          <cell r="EO101">
            <v>1E-4</v>
          </cell>
          <cell r="EY101">
            <v>5.0000000000000001E-4</v>
          </cell>
          <cell r="EZ101">
            <v>4.0000000000000002E-4</v>
          </cell>
          <cell r="FA101">
            <v>6.5000000000000008E-5</v>
          </cell>
          <cell r="FD101">
            <v>1E-4</v>
          </cell>
          <cell r="FN101">
            <v>5.0000000000000001E-4</v>
          </cell>
          <cell r="FO101">
            <v>4.0000000000000002E-4</v>
          </cell>
          <cell r="FP101">
            <v>6.5000000000000008E-5</v>
          </cell>
          <cell r="FS101">
            <v>1E-4</v>
          </cell>
        </row>
        <row r="102">
          <cell r="E102">
            <v>2.0000000000000002E-5</v>
          </cell>
          <cell r="F102">
            <v>2.0000000000000002E-5</v>
          </cell>
          <cell r="T102">
            <v>2.0000000000000002E-5</v>
          </cell>
          <cell r="U102">
            <v>2.0000000000000002E-5</v>
          </cell>
          <cell r="AI102">
            <v>2.0000000000000002E-5</v>
          </cell>
          <cell r="AJ102">
            <v>2.0000000000000002E-5</v>
          </cell>
          <cell r="AX102">
            <v>2.0000000000000002E-5</v>
          </cell>
          <cell r="AY102">
            <v>2.0000000000000002E-5</v>
          </cell>
          <cell r="BM102">
            <v>2.0000000000000002E-5</v>
          </cell>
          <cell r="BN102">
            <v>2.0000000000000002E-5</v>
          </cell>
          <cell r="CB102">
            <v>2.0000000000000002E-5</v>
          </cell>
          <cell r="CC102">
            <v>2.0000000000000002E-5</v>
          </cell>
          <cell r="CQ102">
            <v>2.0000000000000002E-5</v>
          </cell>
          <cell r="CR102">
            <v>2.0000000000000002E-5</v>
          </cell>
          <cell r="DF102">
            <v>2.0000000000000002E-5</v>
          </cell>
          <cell r="DG102">
            <v>2.0000000000000002E-5</v>
          </cell>
          <cell r="DU102">
            <v>2.0000000000000002E-5</v>
          </cell>
          <cell r="DV102">
            <v>2.0000000000000002E-5</v>
          </cell>
          <cell r="EJ102">
            <v>2.0000000000000002E-5</v>
          </cell>
          <cell r="EK102">
            <v>2.0000000000000002E-5</v>
          </cell>
          <cell r="EY102">
            <v>2.0000000000000002E-5</v>
          </cell>
          <cell r="EZ102">
            <v>2.0000000000000002E-5</v>
          </cell>
          <cell r="FN102">
            <v>2.0000000000000002E-5</v>
          </cell>
          <cell r="FO102">
            <v>2.0000000000000002E-5</v>
          </cell>
        </row>
        <row r="103">
          <cell r="E103">
            <v>4.0000000000000001E-3</v>
          </cell>
          <cell r="F103">
            <v>3.0000000000000001E-3</v>
          </cell>
          <cell r="T103">
            <v>4.0000000000000001E-3</v>
          </cell>
          <cell r="U103">
            <v>3.0000000000000001E-3</v>
          </cell>
          <cell r="AI103">
            <v>4.0000000000000001E-3</v>
          </cell>
          <cell r="AJ103">
            <v>3.0000000000000001E-3</v>
          </cell>
          <cell r="AX103">
            <v>4.0000000000000001E-3</v>
          </cell>
          <cell r="AY103">
            <v>3.0000000000000001E-3</v>
          </cell>
          <cell r="BM103">
            <v>4.0000000000000001E-3</v>
          </cell>
          <cell r="BN103">
            <v>3.0000000000000001E-3</v>
          </cell>
          <cell r="CB103">
            <v>4.0000000000000001E-3</v>
          </cell>
          <cell r="CC103">
            <v>3.0000000000000001E-3</v>
          </cell>
          <cell r="CQ103">
            <v>4.0000000000000001E-3</v>
          </cell>
          <cell r="CR103">
            <v>3.0000000000000001E-3</v>
          </cell>
          <cell r="DF103">
            <v>4.0000000000000001E-3</v>
          </cell>
          <cell r="DG103">
            <v>3.0000000000000001E-3</v>
          </cell>
          <cell r="DU103">
            <v>4.0000000000000001E-3</v>
          </cell>
          <cell r="DV103">
            <v>3.0000000000000001E-3</v>
          </cell>
          <cell r="EJ103">
            <v>4.0000000000000001E-3</v>
          </cell>
          <cell r="EK103">
            <v>3.0000000000000001E-3</v>
          </cell>
          <cell r="EY103">
            <v>4.0000000000000001E-3</v>
          </cell>
          <cell r="EZ103">
            <v>3.0000000000000001E-3</v>
          </cell>
          <cell r="FN103">
            <v>4.0000000000000001E-3</v>
          </cell>
          <cell r="FO103">
            <v>3.0000000000000001E-3</v>
          </cell>
        </row>
        <row r="104">
          <cell r="E104">
            <v>0.05</v>
          </cell>
          <cell r="F104">
            <v>0.04</v>
          </cell>
          <cell r="J104">
            <v>0.05</v>
          </cell>
          <cell r="T104">
            <v>0.05</v>
          </cell>
          <cell r="U104">
            <v>0.04</v>
          </cell>
          <cell r="Y104">
            <v>0.05</v>
          </cell>
          <cell r="AI104">
            <v>0.05</v>
          </cell>
          <cell r="AJ104">
            <v>0.04</v>
          </cell>
          <cell r="AN104">
            <v>0.05</v>
          </cell>
          <cell r="AX104">
            <v>0.05</v>
          </cell>
          <cell r="AY104">
            <v>0.04</v>
          </cell>
          <cell r="BC104">
            <v>0.05</v>
          </cell>
          <cell r="BM104">
            <v>0.05</v>
          </cell>
          <cell r="BN104">
            <v>0.04</v>
          </cell>
          <cell r="BR104">
            <v>0.05</v>
          </cell>
          <cell r="CB104">
            <v>0.05</v>
          </cell>
          <cell r="CC104">
            <v>0.04</v>
          </cell>
          <cell r="CG104">
            <v>0.05</v>
          </cell>
          <cell r="CQ104">
            <v>0.05</v>
          </cell>
          <cell r="CR104">
            <v>0.04</v>
          </cell>
          <cell r="CV104">
            <v>0.05</v>
          </cell>
          <cell r="DF104">
            <v>0.05</v>
          </cell>
          <cell r="DG104">
            <v>0.04</v>
          </cell>
          <cell r="DK104">
            <v>0.05</v>
          </cell>
          <cell r="DU104">
            <v>0.05</v>
          </cell>
          <cell r="DV104">
            <v>0.04</v>
          </cell>
          <cell r="DZ104">
            <v>0.05</v>
          </cell>
          <cell r="EJ104">
            <v>0.05</v>
          </cell>
          <cell r="EK104">
            <v>0.04</v>
          </cell>
          <cell r="EO104">
            <v>0.05</v>
          </cell>
          <cell r="EY104">
            <v>0.05</v>
          </cell>
          <cell r="EZ104">
            <v>0.04</v>
          </cell>
          <cell r="FD104">
            <v>0.05</v>
          </cell>
          <cell r="FN104">
            <v>0.05</v>
          </cell>
          <cell r="FO104">
            <v>0.04</v>
          </cell>
          <cell r="FS104">
            <v>0.05</v>
          </cell>
        </row>
        <row r="105">
          <cell r="E105">
            <v>0.05</v>
          </cell>
          <cell r="F105">
            <v>0.04</v>
          </cell>
          <cell r="J105">
            <v>0.05</v>
          </cell>
          <cell r="T105">
            <v>0.05</v>
          </cell>
          <cell r="U105">
            <v>0.04</v>
          </cell>
          <cell r="Y105">
            <v>0.05</v>
          </cell>
          <cell r="AI105">
            <v>0.05</v>
          </cell>
          <cell r="AJ105">
            <v>0.04</v>
          </cell>
          <cell r="AN105">
            <v>0.05</v>
          </cell>
          <cell r="AX105">
            <v>0.05</v>
          </cell>
          <cell r="AY105">
            <v>0.04</v>
          </cell>
          <cell r="BC105">
            <v>0.05</v>
          </cell>
          <cell r="BM105">
            <v>0.05</v>
          </cell>
          <cell r="BN105">
            <v>0.04</v>
          </cell>
          <cell r="BR105">
            <v>0.05</v>
          </cell>
          <cell r="CB105">
            <v>0.05</v>
          </cell>
          <cell r="CC105">
            <v>0.04</v>
          </cell>
          <cell r="CG105">
            <v>0.05</v>
          </cell>
          <cell r="CQ105">
            <v>0.05</v>
          </cell>
          <cell r="CR105">
            <v>0.04</v>
          </cell>
          <cell r="CV105">
            <v>0.05</v>
          </cell>
          <cell r="DF105">
            <v>0.05</v>
          </cell>
          <cell r="DG105">
            <v>0.04</v>
          </cell>
          <cell r="DK105">
            <v>0.05</v>
          </cell>
          <cell r="DU105">
            <v>0.05</v>
          </cell>
          <cell r="DV105">
            <v>0.04</v>
          </cell>
          <cell r="DZ105">
            <v>0.05</v>
          </cell>
          <cell r="EJ105">
            <v>0.05</v>
          </cell>
          <cell r="EK105">
            <v>0.04</v>
          </cell>
          <cell r="EO105">
            <v>0.05</v>
          </cell>
          <cell r="EY105">
            <v>0.05</v>
          </cell>
          <cell r="EZ105">
            <v>0.04</v>
          </cell>
          <cell r="FD105">
            <v>0.05</v>
          </cell>
          <cell r="FN105">
            <v>0.05</v>
          </cell>
          <cell r="FO105">
            <v>0.04</v>
          </cell>
          <cell r="FS105">
            <v>0.05</v>
          </cell>
        </row>
        <row r="106">
          <cell r="E106">
            <v>0.03</v>
          </cell>
          <cell r="F106">
            <v>0.02</v>
          </cell>
          <cell r="G106">
            <v>3.8999999999999998E-3</v>
          </cell>
          <cell r="T106">
            <v>0.03</v>
          </cell>
          <cell r="U106">
            <v>0.02</v>
          </cell>
          <cell r="V106">
            <v>3.8999999999999998E-3</v>
          </cell>
          <cell r="AI106">
            <v>0.03</v>
          </cell>
          <cell r="AJ106">
            <v>0.02</v>
          </cell>
          <cell r="AK106">
            <v>3.8999999999999998E-3</v>
          </cell>
          <cell r="AX106">
            <v>0.03</v>
          </cell>
          <cell r="AY106">
            <v>0.02</v>
          </cell>
          <cell r="AZ106">
            <v>3.8999999999999998E-3</v>
          </cell>
          <cell r="BM106">
            <v>0.03</v>
          </cell>
          <cell r="BN106">
            <v>0.02</v>
          </cell>
          <cell r="BO106">
            <v>3.8999999999999998E-3</v>
          </cell>
          <cell r="CB106">
            <v>0.03</v>
          </cell>
          <cell r="CC106">
            <v>0.02</v>
          </cell>
          <cell r="CD106">
            <v>3.8999999999999998E-3</v>
          </cell>
          <cell r="CQ106">
            <v>0.03</v>
          </cell>
          <cell r="CR106">
            <v>0.02</v>
          </cell>
          <cell r="CS106">
            <v>3.8999999999999998E-3</v>
          </cell>
          <cell r="DF106">
            <v>0.03</v>
          </cell>
          <cell r="DG106">
            <v>0.02</v>
          </cell>
          <cell r="DH106">
            <v>3.8999999999999998E-3</v>
          </cell>
          <cell r="DU106">
            <v>0.03</v>
          </cell>
          <cell r="DV106">
            <v>0.02</v>
          </cell>
          <cell r="DW106">
            <v>3.8999999999999998E-3</v>
          </cell>
          <cell r="EJ106">
            <v>0.03</v>
          </cell>
          <cell r="EK106">
            <v>0.02</v>
          </cell>
          <cell r="EL106">
            <v>3.8999999999999998E-3</v>
          </cell>
          <cell r="EY106">
            <v>0.03</v>
          </cell>
          <cell r="EZ106">
            <v>0.02</v>
          </cell>
          <cell r="FA106">
            <v>3.8999999999999998E-3</v>
          </cell>
          <cell r="FN106">
            <v>0.03</v>
          </cell>
          <cell r="FO106">
            <v>0.02</v>
          </cell>
          <cell r="FP106">
            <v>3.8999999999999998E-3</v>
          </cell>
        </row>
        <row r="107">
          <cell r="E107">
            <v>2E-3</v>
          </cell>
          <cell r="F107">
            <v>1E-3</v>
          </cell>
          <cell r="J107">
            <v>5.0000000000000001E-4</v>
          </cell>
          <cell r="T107">
            <v>5.0000000000000001E-4</v>
          </cell>
          <cell r="U107">
            <v>5.0000000000000001E-4</v>
          </cell>
          <cell r="Y107">
            <v>5.0000000000000001E-4</v>
          </cell>
          <cell r="AI107">
            <v>5.0000000000000001E-4</v>
          </cell>
          <cell r="AJ107">
            <v>5.0000000000000001E-4</v>
          </cell>
          <cell r="AN107">
            <v>5.0000000000000001E-4</v>
          </cell>
          <cell r="AX107">
            <v>5.0000000000000001E-4</v>
          </cell>
          <cell r="AY107">
            <v>5.0000000000000001E-4</v>
          </cell>
          <cell r="BC107">
            <v>5.0000000000000001E-4</v>
          </cell>
          <cell r="BM107">
            <v>2E-3</v>
          </cell>
          <cell r="BN107">
            <v>1E-3</v>
          </cell>
          <cell r="CB107">
            <v>2E-3</v>
          </cell>
          <cell r="CC107">
            <v>1E-3</v>
          </cell>
          <cell r="CQ107">
            <v>2E-3</v>
          </cell>
          <cell r="CR107">
            <v>1E-3</v>
          </cell>
          <cell r="DF107">
            <v>2E-3</v>
          </cell>
          <cell r="DG107">
            <v>1E-3</v>
          </cell>
          <cell r="DU107">
            <v>5.0000000000000001E-4</v>
          </cell>
          <cell r="DV107">
            <v>5.0000000000000001E-4</v>
          </cell>
          <cell r="DZ107">
            <v>5.0000000000000001E-4</v>
          </cell>
          <cell r="EJ107">
            <v>5.0000000000000001E-4</v>
          </cell>
          <cell r="EK107">
            <v>5.0000000000000001E-4</v>
          </cell>
          <cell r="EO107">
            <v>5.0000000000000001E-4</v>
          </cell>
          <cell r="EY107">
            <v>5.0000000000000001E-4</v>
          </cell>
          <cell r="EZ107">
            <v>5.0000000000000001E-4</v>
          </cell>
          <cell r="FD107">
            <v>5.0000000000000001E-4</v>
          </cell>
          <cell r="FN107">
            <v>5.0000000000000001E-4</v>
          </cell>
          <cell r="FO107">
            <v>5.0000000000000001E-4</v>
          </cell>
          <cell r="FS107">
            <v>5.0000000000000001E-4</v>
          </cell>
        </row>
        <row r="108">
          <cell r="E108">
            <v>0.02</v>
          </cell>
          <cell r="F108">
            <v>0.02</v>
          </cell>
          <cell r="G108">
            <v>2.6000000000000003E-3</v>
          </cell>
          <cell r="J108">
            <v>1E-3</v>
          </cell>
          <cell r="T108">
            <v>0.02</v>
          </cell>
          <cell r="U108">
            <v>0.02</v>
          </cell>
          <cell r="V108">
            <v>2.6000000000000003E-3</v>
          </cell>
          <cell r="Y108">
            <v>1E-3</v>
          </cell>
          <cell r="AK108">
            <v>2.6000000000000003E-3</v>
          </cell>
          <cell r="AZ108">
            <v>2.6000000000000003E-3</v>
          </cell>
          <cell r="BM108">
            <v>0.02</v>
          </cell>
          <cell r="BN108">
            <v>0.01</v>
          </cell>
          <cell r="BO108">
            <v>2.6000000000000003E-3</v>
          </cell>
          <cell r="BR108">
            <v>1E-3</v>
          </cell>
          <cell r="CD108">
            <v>2.6000000000000003E-3</v>
          </cell>
          <cell r="CS108">
            <v>2.6000000000000003E-3</v>
          </cell>
          <cell r="DH108">
            <v>2.6000000000000003E-3</v>
          </cell>
          <cell r="DW108">
            <v>2.6000000000000003E-3</v>
          </cell>
          <cell r="EL108">
            <v>2.6000000000000003E-3</v>
          </cell>
          <cell r="FA108">
            <v>2.6000000000000003E-3</v>
          </cell>
          <cell r="FN108">
            <v>0.02</v>
          </cell>
          <cell r="FO108">
            <v>0.02</v>
          </cell>
          <cell r="FP108">
            <v>2.6000000000000003E-3</v>
          </cell>
          <cell r="FS108">
            <v>1E-3</v>
          </cell>
        </row>
        <row r="109">
          <cell r="E109">
            <v>0.34</v>
          </cell>
          <cell r="F109">
            <v>0.3</v>
          </cell>
          <cell r="G109">
            <v>4.4200000000000003E-2</v>
          </cell>
          <cell r="J109">
            <v>1E-3</v>
          </cell>
          <cell r="T109">
            <v>0.34</v>
          </cell>
          <cell r="U109">
            <v>0.3</v>
          </cell>
          <cell r="V109">
            <v>4.4200000000000003E-2</v>
          </cell>
          <cell r="Y109">
            <v>1E-3</v>
          </cell>
          <cell r="AI109">
            <v>0.36</v>
          </cell>
          <cell r="AJ109">
            <v>0.32</v>
          </cell>
          <cell r="AK109">
            <v>4.4200000000000003E-2</v>
          </cell>
          <cell r="AN109">
            <v>1E-3</v>
          </cell>
          <cell r="AX109">
            <v>0.36</v>
          </cell>
          <cell r="AY109">
            <v>0.32</v>
          </cell>
          <cell r="AZ109">
            <v>4.4200000000000003E-2</v>
          </cell>
          <cell r="BC109">
            <v>1E-3</v>
          </cell>
          <cell r="BM109">
            <v>0.34</v>
          </cell>
          <cell r="BN109">
            <v>0.3</v>
          </cell>
          <cell r="BO109">
            <v>4.4200000000000003E-2</v>
          </cell>
          <cell r="BR109">
            <v>1E-3</v>
          </cell>
          <cell r="CB109">
            <v>0.36</v>
          </cell>
          <cell r="CC109">
            <v>0.31</v>
          </cell>
          <cell r="CD109">
            <v>4.4200000000000003E-2</v>
          </cell>
          <cell r="CG109">
            <v>1E-3</v>
          </cell>
          <cell r="CQ109">
            <v>0.36</v>
          </cell>
          <cell r="CR109">
            <v>0.31</v>
          </cell>
          <cell r="CS109">
            <v>4.4200000000000003E-2</v>
          </cell>
          <cell r="CV109">
            <v>1E-3</v>
          </cell>
          <cell r="DF109">
            <v>0.36</v>
          </cell>
          <cell r="DG109">
            <v>0.31</v>
          </cell>
          <cell r="DH109">
            <v>4.4200000000000003E-2</v>
          </cell>
          <cell r="DK109">
            <v>1E-3</v>
          </cell>
          <cell r="DU109">
            <v>0.36</v>
          </cell>
          <cell r="DV109">
            <v>0.32</v>
          </cell>
          <cell r="DW109">
            <v>4.4200000000000003E-2</v>
          </cell>
          <cell r="DZ109">
            <v>1E-3</v>
          </cell>
          <cell r="EJ109">
            <v>0.36</v>
          </cell>
          <cell r="EK109">
            <v>0.32</v>
          </cell>
          <cell r="EL109">
            <v>4.4200000000000003E-2</v>
          </cell>
          <cell r="EO109">
            <v>1E-3</v>
          </cell>
          <cell r="EY109">
            <v>0.36</v>
          </cell>
          <cell r="EZ109">
            <v>0.32</v>
          </cell>
          <cell r="FA109">
            <v>4.4200000000000003E-2</v>
          </cell>
          <cell r="FD109">
            <v>1E-3</v>
          </cell>
          <cell r="FN109">
            <v>0.34</v>
          </cell>
          <cell r="FO109">
            <v>0.3</v>
          </cell>
          <cell r="FP109">
            <v>4.4200000000000003E-2</v>
          </cell>
          <cell r="FS109">
            <v>1E-3</v>
          </cell>
        </row>
        <row r="110">
          <cell r="E110">
            <v>0.04</v>
          </cell>
          <cell r="F110">
            <v>0.03</v>
          </cell>
          <cell r="G110">
            <v>1.0400000000000001E-2</v>
          </cell>
          <cell r="T110">
            <v>0.04</v>
          </cell>
          <cell r="U110">
            <v>0.03</v>
          </cell>
          <cell r="V110">
            <v>1.0400000000000001E-2</v>
          </cell>
          <cell r="AI110">
            <v>0.04</v>
          </cell>
          <cell r="AJ110">
            <v>0.03</v>
          </cell>
          <cell r="AK110">
            <v>1.0400000000000001E-2</v>
          </cell>
          <cell r="AX110">
            <v>0.04</v>
          </cell>
          <cell r="AY110">
            <v>0.03</v>
          </cell>
          <cell r="AZ110">
            <v>1.0400000000000001E-2</v>
          </cell>
          <cell r="BM110">
            <v>0.04</v>
          </cell>
          <cell r="BN110">
            <v>0.03</v>
          </cell>
          <cell r="BO110">
            <v>1.0400000000000001E-2</v>
          </cell>
          <cell r="CB110">
            <v>0.04</v>
          </cell>
          <cell r="CC110">
            <v>0.03</v>
          </cell>
          <cell r="CD110">
            <v>1.0400000000000001E-2</v>
          </cell>
          <cell r="CQ110">
            <v>0.04</v>
          </cell>
          <cell r="CR110">
            <v>0.03</v>
          </cell>
          <cell r="CS110">
            <v>1.0400000000000001E-2</v>
          </cell>
          <cell r="DF110">
            <v>0.04</v>
          </cell>
          <cell r="DG110">
            <v>0.03</v>
          </cell>
          <cell r="DH110">
            <v>1.0400000000000001E-2</v>
          </cell>
          <cell r="DU110">
            <v>0.04</v>
          </cell>
          <cell r="DV110">
            <v>0.03</v>
          </cell>
          <cell r="DW110">
            <v>1.0400000000000001E-2</v>
          </cell>
          <cell r="EJ110">
            <v>0.04</v>
          </cell>
          <cell r="EK110">
            <v>0.03</v>
          </cell>
          <cell r="EL110">
            <v>1.0400000000000001E-2</v>
          </cell>
          <cell r="EY110">
            <v>0.04</v>
          </cell>
          <cell r="EZ110">
            <v>0.03</v>
          </cell>
          <cell r="FA110">
            <v>1.0400000000000001E-2</v>
          </cell>
          <cell r="FN110">
            <v>0.04</v>
          </cell>
          <cell r="FO110">
            <v>0.03</v>
          </cell>
          <cell r="FP110">
            <v>1.0400000000000001E-2</v>
          </cell>
        </row>
        <row r="111">
          <cell r="E111">
            <v>0.04</v>
          </cell>
          <cell r="F111">
            <v>0.03</v>
          </cell>
          <cell r="T111">
            <v>0.04</v>
          </cell>
          <cell r="U111">
            <v>0.03</v>
          </cell>
          <cell r="AI111">
            <v>0.04</v>
          </cell>
          <cell r="AJ111">
            <v>0.03</v>
          </cell>
          <cell r="AX111">
            <v>0.04</v>
          </cell>
          <cell r="AY111">
            <v>0.03</v>
          </cell>
          <cell r="BM111">
            <v>0.04</v>
          </cell>
          <cell r="BN111">
            <v>0.04</v>
          </cell>
          <cell r="CB111">
            <v>0.04</v>
          </cell>
          <cell r="CC111">
            <v>0.04</v>
          </cell>
          <cell r="CQ111">
            <v>0.04</v>
          </cell>
          <cell r="CR111">
            <v>0.04</v>
          </cell>
          <cell r="DF111">
            <v>0.04</v>
          </cell>
          <cell r="DG111">
            <v>0.04</v>
          </cell>
          <cell r="DU111">
            <v>0.04</v>
          </cell>
          <cell r="DV111">
            <v>0.03</v>
          </cell>
          <cell r="EJ111">
            <v>0.04</v>
          </cell>
          <cell r="EK111">
            <v>0.03</v>
          </cell>
          <cell r="EY111">
            <v>0.04</v>
          </cell>
          <cell r="EZ111">
            <v>0.03</v>
          </cell>
          <cell r="FN111">
            <v>0.04</v>
          </cell>
          <cell r="FO111">
            <v>0.03</v>
          </cell>
        </row>
        <row r="112">
          <cell r="E112">
            <v>0.01</v>
          </cell>
          <cell r="F112">
            <v>0.01</v>
          </cell>
          <cell r="G112">
            <v>1.3000000000000002E-3</v>
          </cell>
          <cell r="T112">
            <v>0.01</v>
          </cell>
          <cell r="U112">
            <v>0.01</v>
          </cell>
          <cell r="V112">
            <v>1.3000000000000002E-3</v>
          </cell>
          <cell r="AI112">
            <v>0.01</v>
          </cell>
          <cell r="AJ112">
            <v>0.01</v>
          </cell>
          <cell r="AK112">
            <v>1.3000000000000002E-3</v>
          </cell>
          <cell r="AX112">
            <v>0.01</v>
          </cell>
          <cell r="AY112">
            <v>0.01</v>
          </cell>
          <cell r="AZ112">
            <v>1.3000000000000002E-3</v>
          </cell>
          <cell r="BM112">
            <v>0.01</v>
          </cell>
          <cell r="BN112">
            <v>0.01</v>
          </cell>
          <cell r="BO112">
            <v>1.3000000000000002E-3</v>
          </cell>
          <cell r="CB112">
            <v>0.01</v>
          </cell>
          <cell r="CC112">
            <v>0.01</v>
          </cell>
          <cell r="CD112">
            <v>1.3000000000000002E-3</v>
          </cell>
          <cell r="CQ112">
            <v>0.01</v>
          </cell>
          <cell r="CR112">
            <v>0.01</v>
          </cell>
          <cell r="CS112">
            <v>1.3000000000000002E-3</v>
          </cell>
          <cell r="DF112">
            <v>0.01</v>
          </cell>
          <cell r="DG112">
            <v>0.01</v>
          </cell>
          <cell r="DH112">
            <v>1.3000000000000002E-3</v>
          </cell>
          <cell r="DU112">
            <v>0.01</v>
          </cell>
          <cell r="DV112">
            <v>0.01</v>
          </cell>
          <cell r="DW112">
            <v>1.3000000000000002E-3</v>
          </cell>
          <cell r="EJ112">
            <v>0.01</v>
          </cell>
          <cell r="EK112">
            <v>0.01</v>
          </cell>
          <cell r="EL112">
            <v>1.3000000000000002E-3</v>
          </cell>
          <cell r="EY112">
            <v>0.01</v>
          </cell>
          <cell r="EZ112">
            <v>0.01</v>
          </cell>
          <cell r="FA112">
            <v>1.3000000000000002E-3</v>
          </cell>
          <cell r="FN112">
            <v>0.01</v>
          </cell>
          <cell r="FO112">
            <v>0.01</v>
          </cell>
          <cell r="FP112">
            <v>1.3000000000000002E-3</v>
          </cell>
        </row>
        <row r="113">
          <cell r="E113">
            <v>0.04</v>
          </cell>
          <cell r="F113">
            <v>0.03</v>
          </cell>
          <cell r="T113">
            <v>0.04</v>
          </cell>
          <cell r="U113">
            <v>0.03</v>
          </cell>
          <cell r="AI113">
            <v>0.04</v>
          </cell>
          <cell r="AJ113">
            <v>0.03</v>
          </cell>
          <cell r="AX113">
            <v>0.04</v>
          </cell>
          <cell r="AY113">
            <v>0.03</v>
          </cell>
          <cell r="BM113">
            <v>0.04</v>
          </cell>
          <cell r="BN113">
            <v>0.03</v>
          </cell>
          <cell r="CB113">
            <v>0.04</v>
          </cell>
          <cell r="CC113">
            <v>0.03</v>
          </cell>
          <cell r="CQ113">
            <v>0.04</v>
          </cell>
          <cell r="CR113">
            <v>0.03</v>
          </cell>
          <cell r="DF113">
            <v>0.04</v>
          </cell>
          <cell r="DG113">
            <v>0.03</v>
          </cell>
          <cell r="DU113">
            <v>0.04</v>
          </cell>
          <cell r="DV113">
            <v>0.03</v>
          </cell>
          <cell r="EJ113">
            <v>0.04</v>
          </cell>
          <cell r="EK113">
            <v>0.03</v>
          </cell>
          <cell r="EY113">
            <v>0.04</v>
          </cell>
          <cell r="EZ113">
            <v>0.03</v>
          </cell>
          <cell r="FN113">
            <v>0.04</v>
          </cell>
          <cell r="FO113">
            <v>0.03</v>
          </cell>
        </row>
        <row r="114">
          <cell r="E114">
            <v>1.0999999999999999E-2</v>
          </cell>
          <cell r="F114">
            <v>8.9999999999999993E-3</v>
          </cell>
          <cell r="G114">
            <v>1.4300000000000001E-3</v>
          </cell>
          <cell r="J114">
            <v>1E-3</v>
          </cell>
          <cell r="T114">
            <v>1.0999999999999999E-2</v>
          </cell>
          <cell r="U114">
            <v>8.9999999999999993E-3</v>
          </cell>
          <cell r="V114">
            <v>1.4300000000000001E-3</v>
          </cell>
          <cell r="Y114">
            <v>1E-3</v>
          </cell>
          <cell r="AI114">
            <v>1.0999999999999999E-2</v>
          </cell>
          <cell r="AJ114">
            <v>8.9999999999999993E-3</v>
          </cell>
          <cell r="AK114">
            <v>1.4300000000000001E-3</v>
          </cell>
          <cell r="AN114">
            <v>1E-3</v>
          </cell>
          <cell r="AX114">
            <v>1.0999999999999999E-2</v>
          </cell>
          <cell r="AY114">
            <v>8.9999999999999993E-3</v>
          </cell>
          <cell r="AZ114">
            <v>1.4300000000000001E-3</v>
          </cell>
          <cell r="BC114">
            <v>1E-3</v>
          </cell>
          <cell r="BM114">
            <v>1.0999999999999999E-2</v>
          </cell>
          <cell r="BN114">
            <v>8.9999999999999993E-3</v>
          </cell>
          <cell r="BO114">
            <v>1.4300000000000001E-3</v>
          </cell>
          <cell r="BR114">
            <v>1E-3</v>
          </cell>
          <cell r="CB114">
            <v>1.0999999999999999E-2</v>
          </cell>
          <cell r="CC114">
            <v>8.9999999999999993E-3</v>
          </cell>
          <cell r="CD114">
            <v>1.4300000000000001E-3</v>
          </cell>
          <cell r="CG114">
            <v>1E-3</v>
          </cell>
          <cell r="CQ114">
            <v>1.0999999999999999E-2</v>
          </cell>
          <cell r="CR114">
            <v>8.9999999999999993E-3</v>
          </cell>
          <cell r="CS114">
            <v>1.4300000000000001E-3</v>
          </cell>
          <cell r="CV114">
            <v>1E-3</v>
          </cell>
          <cell r="DF114">
            <v>1.0999999999999999E-2</v>
          </cell>
          <cell r="DG114">
            <v>8.9999999999999993E-3</v>
          </cell>
          <cell r="DH114">
            <v>1.4300000000000001E-3</v>
          </cell>
          <cell r="DK114">
            <v>1E-3</v>
          </cell>
          <cell r="DU114">
            <v>1.0999999999999999E-2</v>
          </cell>
          <cell r="DV114">
            <v>8.9999999999999993E-3</v>
          </cell>
          <cell r="DW114">
            <v>1.4300000000000001E-3</v>
          </cell>
          <cell r="DZ114">
            <v>1E-3</v>
          </cell>
          <cell r="EJ114">
            <v>1.0999999999999999E-2</v>
          </cell>
          <cell r="EK114">
            <v>8.9999999999999993E-3</v>
          </cell>
          <cell r="EL114">
            <v>1.4300000000000001E-3</v>
          </cell>
          <cell r="EO114">
            <v>1E-3</v>
          </cell>
          <cell r="EY114">
            <v>1.0999999999999999E-2</v>
          </cell>
          <cell r="EZ114">
            <v>8.9999999999999993E-3</v>
          </cell>
          <cell r="FA114">
            <v>1.4300000000000001E-3</v>
          </cell>
          <cell r="FD114">
            <v>1E-3</v>
          </cell>
          <cell r="FN114">
            <v>1.0999999999999999E-2</v>
          </cell>
          <cell r="FO114">
            <v>8.9999999999999993E-3</v>
          </cell>
          <cell r="FP114">
            <v>1.4300000000000001E-3</v>
          </cell>
          <cell r="FS114">
            <v>1E-3</v>
          </cell>
        </row>
        <row r="115">
          <cell r="E115">
            <v>0.05</v>
          </cell>
          <cell r="F115">
            <v>3.5000000000000003E-2</v>
          </cell>
          <cell r="T115">
            <v>0.05</v>
          </cell>
          <cell r="U115">
            <v>3.5000000000000003E-2</v>
          </cell>
          <cell r="AI115">
            <v>0.05</v>
          </cell>
          <cell r="AJ115">
            <v>3.5000000000000003E-2</v>
          </cell>
          <cell r="AX115">
            <v>0.05</v>
          </cell>
          <cell r="AY115">
            <v>3.5000000000000003E-2</v>
          </cell>
          <cell r="BM115">
            <v>0.05</v>
          </cell>
          <cell r="BN115">
            <v>3.5000000000000003E-2</v>
          </cell>
          <cell r="CB115">
            <v>0.05</v>
          </cell>
          <cell r="CC115">
            <v>3.5000000000000003E-2</v>
          </cell>
          <cell r="CQ115">
            <v>0.05</v>
          </cell>
          <cell r="CR115">
            <v>3.5000000000000003E-2</v>
          </cell>
          <cell r="DF115">
            <v>0.05</v>
          </cell>
          <cell r="DG115">
            <v>3.5000000000000003E-2</v>
          </cell>
          <cell r="DU115">
            <v>0.05</v>
          </cell>
          <cell r="DV115">
            <v>3.5000000000000003E-2</v>
          </cell>
          <cell r="EJ115">
            <v>0.05</v>
          </cell>
          <cell r="EK115">
            <v>3.5000000000000003E-2</v>
          </cell>
          <cell r="EY115">
            <v>0.05</v>
          </cell>
          <cell r="EZ115">
            <v>3.5000000000000003E-2</v>
          </cell>
          <cell r="FN115">
            <v>0.05</v>
          </cell>
          <cell r="FO115">
            <v>3.5000000000000003E-2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D5">
            <v>3481</v>
          </cell>
        </row>
        <row r="20">
          <cell r="D20">
            <v>3434</v>
          </cell>
          <cell r="E20">
            <v>647</v>
          </cell>
          <cell r="G20">
            <v>3334</v>
          </cell>
          <cell r="H20">
            <v>593</v>
          </cell>
          <cell r="J20">
            <v>3978</v>
          </cell>
          <cell r="K20">
            <v>647</v>
          </cell>
          <cell r="N20">
            <v>3385</v>
          </cell>
          <cell r="O20">
            <v>585</v>
          </cell>
          <cell r="Q20">
            <v>2926</v>
          </cell>
          <cell r="R20">
            <v>542</v>
          </cell>
          <cell r="T20">
            <v>2683</v>
          </cell>
          <cell r="U20">
            <v>559</v>
          </cell>
          <cell r="X20">
            <v>1780</v>
          </cell>
          <cell r="Y20">
            <v>648</v>
          </cell>
          <cell r="AA20">
            <v>1842</v>
          </cell>
          <cell r="AB20">
            <v>598</v>
          </cell>
          <cell r="AD20">
            <v>2480</v>
          </cell>
          <cell r="AE20">
            <v>542</v>
          </cell>
          <cell r="AH20">
            <v>3478</v>
          </cell>
          <cell r="AI20">
            <v>621</v>
          </cell>
          <cell r="AK20">
            <v>3286</v>
          </cell>
          <cell r="AL20">
            <v>591</v>
          </cell>
          <cell r="AN20">
            <v>3241</v>
          </cell>
          <cell r="AO20">
            <v>651</v>
          </cell>
          <cell r="AR20">
            <v>43071</v>
          </cell>
        </row>
      </sheetData>
      <sheetData sheetId="51">
        <row r="5">
          <cell r="B5">
            <v>32</v>
          </cell>
        </row>
        <row r="20">
          <cell r="B20">
            <v>40</v>
          </cell>
          <cell r="C20">
            <v>37</v>
          </cell>
          <cell r="D20">
            <v>32</v>
          </cell>
          <cell r="E20">
            <v>32</v>
          </cell>
          <cell r="F20">
            <v>33</v>
          </cell>
          <cell r="G20">
            <v>27</v>
          </cell>
          <cell r="H20">
            <v>21</v>
          </cell>
          <cell r="I20">
            <v>21</v>
          </cell>
          <cell r="J20">
            <v>24</v>
          </cell>
          <cell r="K20">
            <v>27</v>
          </cell>
          <cell r="L20">
            <v>37</v>
          </cell>
          <cell r="M20">
            <v>40</v>
          </cell>
          <cell r="N20">
            <v>371</v>
          </cell>
        </row>
      </sheetData>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РОГНОЗ_1"/>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РОГНОЗ_1"/>
    </sheetNames>
    <sheetDataSet>
      <sheetData sheetId="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РОГНОЗ_1"/>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Инф99"/>
      <sheetName val="2002(v1)"/>
      <sheetName val="2002(v2)"/>
      <sheetName val="I"/>
      <sheetName val="Печv1"/>
      <sheetName val="Печv2 "/>
      <sheetName val="ПечМОНv1"/>
      <sheetName val="2002_v1_"/>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printerSettings" Target="../printerSettings/printerSettings5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9.bin"/><Relationship Id="rId7"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15.bin"/><Relationship Id="rId7" Type="http://schemas.openxmlformats.org/officeDocument/2006/relationships/vmlDrawing" Target="../drawings/vmlDrawing3.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21.bin"/><Relationship Id="rId7" Type="http://schemas.openxmlformats.org/officeDocument/2006/relationships/hyperlink" Target="consultantplus://offline/ref=BAA32F2AB8556B04632ADC9A4B3D50E19BC1DB5E120F31FB14C7F00369vFC2J"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hyperlink" Target="consultantplus://offline/ref=BAA32F2AB8556B04632ADC9A4B3D50E19BC1DB59150931FB14C7F00369vFC2J" TargetMode="Externa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sheet1.xml><?xml version="1.0" encoding="utf-8"?>
<worksheet xmlns="http://schemas.openxmlformats.org/spreadsheetml/2006/main" xmlns:r="http://schemas.openxmlformats.org/officeDocument/2006/relationships">
  <sheetPr>
    <tabColor theme="4" tint="0.39997558519241921"/>
  </sheetPr>
  <dimension ref="A1:O109"/>
  <sheetViews>
    <sheetView showRuler="0" view="pageBreakPreview" zoomScale="80" zoomScaleNormal="66" zoomScaleSheetLayoutView="80" zoomScalePageLayoutView="80" workbookViewId="0">
      <pane xSplit="3" ySplit="9" topLeftCell="D22" activePane="bottomRight" state="frozen"/>
      <selection activeCell="B19" sqref="B19"/>
      <selection pane="topRight" activeCell="B19" sqref="B19"/>
      <selection pane="bottomLeft" activeCell="B19" sqref="B19"/>
      <selection pane="bottomRight" activeCell="K29" sqref="K29"/>
    </sheetView>
  </sheetViews>
  <sheetFormatPr defaultColWidth="9.140625" defaultRowHeight="12.75" outlineLevelCol="1"/>
  <cols>
    <col min="1" max="1" width="44.140625" style="4" customWidth="1"/>
    <col min="2" max="2" width="7.7109375" style="5" customWidth="1"/>
    <col min="3" max="3" width="7.7109375" style="4" customWidth="1"/>
    <col min="4" max="4" width="21.42578125" style="4" customWidth="1"/>
    <col min="5" max="10" width="18.7109375" style="4" customWidth="1"/>
    <col min="11" max="12" width="16.42578125" style="4" customWidth="1"/>
    <col min="13" max="13" width="27.42578125" style="3" customWidth="1" outlineLevel="1"/>
    <col min="14" max="14" width="50.28515625" style="3" customWidth="1" outlineLevel="1"/>
    <col min="15" max="16384" width="9.140625" style="3"/>
  </cols>
  <sheetData>
    <row r="1" spans="1:14" ht="15.75">
      <c r="L1" s="183" t="s">
        <v>66</v>
      </c>
    </row>
    <row r="2" spans="1:14" s="16" customFormat="1" ht="18.75">
      <c r="A2" s="1915" t="s">
        <v>1780</v>
      </c>
      <c r="B2" s="1915"/>
      <c r="C2" s="1915"/>
      <c r="D2" s="1915"/>
      <c r="E2" s="1915"/>
      <c r="F2" s="1915"/>
      <c r="G2" s="1915"/>
      <c r="H2" s="1915"/>
      <c r="I2" s="1915"/>
      <c r="J2" s="1915"/>
      <c r="K2" s="1915"/>
      <c r="L2" s="1915"/>
    </row>
    <row r="3" spans="1:14" s="16" customFormat="1" ht="18.75" customHeight="1">
      <c r="A3" s="1916" t="s">
        <v>1714</v>
      </c>
      <c r="B3" s="1916"/>
      <c r="C3" s="1916"/>
      <c r="D3" s="1916"/>
      <c r="E3" s="1916"/>
      <c r="F3" s="1916"/>
      <c r="G3" s="1916"/>
      <c r="H3" s="1916"/>
      <c r="I3" s="1916"/>
      <c r="J3" s="1916"/>
      <c r="K3" s="1916"/>
      <c r="L3" s="1916"/>
    </row>
    <row r="4" spans="1:14" ht="21.75" customHeight="1">
      <c r="A4" s="371" t="s">
        <v>65</v>
      </c>
      <c r="D4" s="32">
        <f>D17-K17</f>
        <v>70284540</v>
      </c>
      <c r="E4" s="32"/>
      <c r="H4" s="3"/>
      <c r="I4" s="3"/>
      <c r="J4" s="3"/>
    </row>
    <row r="5" spans="1:14" s="29" customFormat="1" ht="22.5" customHeight="1">
      <c r="A5" s="1917" t="s">
        <v>64</v>
      </c>
      <c r="B5" s="1918" t="s">
        <v>63</v>
      </c>
      <c r="C5" s="1918" t="s">
        <v>62</v>
      </c>
      <c r="D5" s="1919" t="s">
        <v>61</v>
      </c>
      <c r="E5" s="1922" t="s">
        <v>671</v>
      </c>
      <c r="F5" s="1923"/>
      <c r="G5" s="1923"/>
      <c r="H5" s="1923"/>
      <c r="I5" s="1923"/>
      <c r="J5" s="1924"/>
      <c r="K5" s="1925" t="s">
        <v>697</v>
      </c>
      <c r="L5" s="1925"/>
    </row>
    <row r="6" spans="1:14" s="29" customFormat="1" ht="65.25" customHeight="1">
      <c r="A6" s="1917"/>
      <c r="B6" s="1918"/>
      <c r="C6" s="1918"/>
      <c r="D6" s="1920"/>
      <c r="E6" s="1913" t="s">
        <v>670</v>
      </c>
      <c r="F6" s="1913"/>
      <c r="G6" s="1913" t="s">
        <v>694</v>
      </c>
      <c r="H6" s="1913"/>
      <c r="I6" s="1913" t="s">
        <v>695</v>
      </c>
      <c r="J6" s="1913"/>
      <c r="K6" s="1925"/>
      <c r="L6" s="1925"/>
    </row>
    <row r="7" spans="1:14" s="29" customFormat="1" ht="33" customHeight="1">
      <c r="A7" s="1917"/>
      <c r="B7" s="1918"/>
      <c r="C7" s="1918"/>
      <c r="D7" s="1921"/>
      <c r="E7" s="260" t="s">
        <v>752</v>
      </c>
      <c r="F7" s="260" t="s">
        <v>753</v>
      </c>
      <c r="G7" s="260" t="s">
        <v>752</v>
      </c>
      <c r="H7" s="260" t="s">
        <v>753</v>
      </c>
      <c r="I7" s="260" t="s">
        <v>752</v>
      </c>
      <c r="J7" s="260" t="s">
        <v>753</v>
      </c>
      <c r="K7" s="525" t="s">
        <v>668</v>
      </c>
      <c r="L7" s="389" t="s">
        <v>696</v>
      </c>
    </row>
    <row r="8" spans="1:14" s="29" customFormat="1" ht="15.75" customHeight="1">
      <c r="A8" s="30">
        <v>1</v>
      </c>
      <c r="B8" s="31">
        <v>2</v>
      </c>
      <c r="C8" s="30">
        <v>3</v>
      </c>
      <c r="D8" s="30">
        <v>4</v>
      </c>
      <c r="E8" s="30">
        <v>5</v>
      </c>
      <c r="F8" s="30">
        <v>6</v>
      </c>
      <c r="G8" s="30">
        <v>7</v>
      </c>
      <c r="H8" s="30">
        <v>8</v>
      </c>
      <c r="I8" s="30">
        <v>9</v>
      </c>
      <c r="J8" s="30">
        <v>10</v>
      </c>
      <c r="K8" s="30">
        <v>11</v>
      </c>
      <c r="L8" s="30">
        <v>12</v>
      </c>
      <c r="M8" s="401" t="s">
        <v>776</v>
      </c>
      <c r="N8" s="22" t="s">
        <v>864</v>
      </c>
    </row>
    <row r="9" spans="1:14" s="29" customFormat="1" ht="24" customHeight="1">
      <c r="A9" s="386" t="s">
        <v>770</v>
      </c>
      <c r="B9" s="339">
        <v>100</v>
      </c>
      <c r="C9" s="339" t="s">
        <v>436</v>
      </c>
      <c r="D9" s="343">
        <f>SUM(D10:D15)</f>
        <v>77733600</v>
      </c>
      <c r="E9" s="343">
        <f>SUM(E10:E15)</f>
        <v>18921700</v>
      </c>
      <c r="F9" s="343">
        <f>SUM(F10:F15)</f>
        <v>48478640</v>
      </c>
      <c r="G9" s="343">
        <f>SUM(G10:G15)</f>
        <v>1419900</v>
      </c>
      <c r="H9" s="343">
        <f>SUM(H10:H15)</f>
        <v>1464300</v>
      </c>
      <c r="I9" s="343" t="s">
        <v>436</v>
      </c>
      <c r="J9" s="343" t="s">
        <v>436</v>
      </c>
      <c r="K9" s="343">
        <f>SUM(K10:K15)</f>
        <v>7449060</v>
      </c>
      <c r="L9" s="343">
        <f>SUM(L10:L15)</f>
        <v>0</v>
      </c>
      <c r="M9" s="402">
        <f>SUM(E9:H9)</f>
        <v>70284540</v>
      </c>
      <c r="N9" s="532">
        <f>M9-'Бюджет 2018-2020'!O3</f>
        <v>0</v>
      </c>
    </row>
    <row r="10" spans="1:14" s="29" customFormat="1" ht="19.5" customHeight="1">
      <c r="A10" s="381" t="s">
        <v>754</v>
      </c>
      <c r="B10" s="382">
        <v>110</v>
      </c>
      <c r="C10" s="382"/>
      <c r="D10" s="383">
        <f t="shared" ref="D10:D16" si="0">SUM(E10:K10)</f>
        <v>0</v>
      </c>
      <c r="E10" s="383" t="s">
        <v>436</v>
      </c>
      <c r="F10" s="383" t="s">
        <v>436</v>
      </c>
      <c r="G10" s="383" t="s">
        <v>436</v>
      </c>
      <c r="H10" s="383" t="s">
        <v>436</v>
      </c>
      <c r="I10" s="383" t="s">
        <v>436</v>
      </c>
      <c r="J10" s="383" t="s">
        <v>436</v>
      </c>
      <c r="K10" s="383" t="s">
        <v>436</v>
      </c>
      <c r="L10" s="383" t="s">
        <v>436</v>
      </c>
      <c r="M10" s="1914" t="s">
        <v>774</v>
      </c>
      <c r="N10" s="1932" t="s">
        <v>937</v>
      </c>
    </row>
    <row r="11" spans="1:14" s="29" customFormat="1" ht="19.5" customHeight="1">
      <c r="A11" s="28" t="s">
        <v>760</v>
      </c>
      <c r="B11" s="36">
        <v>120</v>
      </c>
      <c r="C11" s="380">
        <v>130</v>
      </c>
      <c r="D11" s="27">
        <f t="shared" si="0"/>
        <v>74849400</v>
      </c>
      <c r="E11" s="27">
        <f>E17</f>
        <v>18921700</v>
      </c>
      <c r="F11" s="27">
        <f>F17</f>
        <v>48478640</v>
      </c>
      <c r="G11" s="27" t="s">
        <v>436</v>
      </c>
      <c r="H11" s="27" t="s">
        <v>436</v>
      </c>
      <c r="I11" s="27" t="s">
        <v>436</v>
      </c>
      <c r="J11" s="27" t="s">
        <v>436</v>
      </c>
      <c r="K11" s="27">
        <f>K17</f>
        <v>7449060</v>
      </c>
      <c r="L11" s="27" t="s">
        <v>436</v>
      </c>
      <c r="M11" s="1914"/>
      <c r="N11" s="1933"/>
    </row>
    <row r="12" spans="1:14" s="29" customFormat="1" ht="31.5">
      <c r="A12" s="28" t="s">
        <v>672</v>
      </c>
      <c r="B12" s="36">
        <v>130</v>
      </c>
      <c r="C12" s="380">
        <v>140</v>
      </c>
      <c r="D12" s="27">
        <f t="shared" si="0"/>
        <v>0</v>
      </c>
      <c r="E12" s="27" t="s">
        <v>436</v>
      </c>
      <c r="F12" s="27" t="s">
        <v>436</v>
      </c>
      <c r="G12" s="27" t="s">
        <v>436</v>
      </c>
      <c r="H12" s="27" t="s">
        <v>436</v>
      </c>
      <c r="I12" s="27" t="s">
        <v>436</v>
      </c>
      <c r="J12" s="27" t="s">
        <v>436</v>
      </c>
      <c r="K12" s="27"/>
      <c r="L12" s="27" t="s">
        <v>436</v>
      </c>
      <c r="M12" s="1914"/>
      <c r="N12" s="1933"/>
    </row>
    <row r="13" spans="1:14" s="29" customFormat="1" ht="63.75" customHeight="1">
      <c r="A13" s="381" t="s">
        <v>673</v>
      </c>
      <c r="B13" s="382">
        <v>140</v>
      </c>
      <c r="C13" s="382"/>
      <c r="D13" s="383">
        <f>SUM(E13:K13)</f>
        <v>0</v>
      </c>
      <c r="E13" s="383" t="s">
        <v>436</v>
      </c>
      <c r="F13" s="383" t="s">
        <v>436</v>
      </c>
      <c r="G13" s="383" t="s">
        <v>436</v>
      </c>
      <c r="H13" s="383" t="s">
        <v>436</v>
      </c>
      <c r="I13" s="383" t="s">
        <v>436</v>
      </c>
      <c r="J13" s="383" t="s">
        <v>436</v>
      </c>
      <c r="K13" s="383" t="s">
        <v>436</v>
      </c>
      <c r="L13" s="383" t="s">
        <v>436</v>
      </c>
      <c r="M13" s="1914"/>
      <c r="N13" s="1933"/>
    </row>
    <row r="14" spans="1:14" s="29" customFormat="1" ht="32.25" customHeight="1">
      <c r="A14" s="28" t="s">
        <v>701</v>
      </c>
      <c r="B14" s="36">
        <v>150</v>
      </c>
      <c r="C14" s="36">
        <v>180</v>
      </c>
      <c r="D14" s="27">
        <f>SUM(E14:K14)</f>
        <v>2884200</v>
      </c>
      <c r="E14" s="27" t="s">
        <v>436</v>
      </c>
      <c r="F14" s="27" t="s">
        <v>436</v>
      </c>
      <c r="G14" s="27">
        <f>G17</f>
        <v>1419900</v>
      </c>
      <c r="H14" s="27">
        <f>H17</f>
        <v>1464300</v>
      </c>
      <c r="I14" s="27" t="s">
        <v>436</v>
      </c>
      <c r="J14" s="27" t="s">
        <v>436</v>
      </c>
      <c r="K14" s="27" t="s">
        <v>436</v>
      </c>
      <c r="L14" s="27" t="s">
        <v>436</v>
      </c>
      <c r="M14" s="1914"/>
      <c r="N14" s="1933"/>
    </row>
    <row r="15" spans="1:14" s="29" customFormat="1" ht="21" customHeight="1">
      <c r="A15" s="28" t="s">
        <v>674</v>
      </c>
      <c r="B15" s="36">
        <v>160</v>
      </c>
      <c r="C15" s="380">
        <v>180</v>
      </c>
      <c r="D15" s="27">
        <f t="shared" si="0"/>
        <v>0</v>
      </c>
      <c r="E15" s="27" t="s">
        <v>436</v>
      </c>
      <c r="F15" s="27" t="s">
        <v>436</v>
      </c>
      <c r="G15" s="27" t="s">
        <v>436</v>
      </c>
      <c r="H15" s="27" t="s">
        <v>436</v>
      </c>
      <c r="I15" s="27" t="s">
        <v>436</v>
      </c>
      <c r="J15" s="27" t="s">
        <v>436</v>
      </c>
      <c r="K15" s="27"/>
      <c r="L15" s="27"/>
      <c r="M15" s="1914"/>
      <c r="N15" s="1933"/>
    </row>
    <row r="16" spans="1:14" s="29" customFormat="1" ht="20.25" customHeight="1">
      <c r="A16" s="381" t="s">
        <v>675</v>
      </c>
      <c r="B16" s="382">
        <v>180</v>
      </c>
      <c r="C16" s="382"/>
      <c r="D16" s="383">
        <f t="shared" si="0"/>
        <v>0</v>
      </c>
      <c r="E16" s="383" t="s">
        <v>436</v>
      </c>
      <c r="F16" s="383" t="s">
        <v>436</v>
      </c>
      <c r="G16" s="383" t="s">
        <v>436</v>
      </c>
      <c r="H16" s="383" t="s">
        <v>436</v>
      </c>
      <c r="I16" s="383" t="s">
        <v>436</v>
      </c>
      <c r="J16" s="383" t="s">
        <v>436</v>
      </c>
      <c r="K16" s="383" t="s">
        <v>436</v>
      </c>
      <c r="L16" s="383" t="s">
        <v>436</v>
      </c>
      <c r="M16" s="1914"/>
      <c r="N16" s="1933"/>
    </row>
    <row r="17" spans="1:15" s="22" customFormat="1" ht="24" customHeight="1">
      <c r="A17" s="386" t="s">
        <v>771</v>
      </c>
      <c r="B17" s="339">
        <v>200</v>
      </c>
      <c r="C17" s="339" t="s">
        <v>436</v>
      </c>
      <c r="D17" s="343">
        <f>SUM(D18,D23,D24,D26,D27,D28,D30,D29)</f>
        <v>77733600</v>
      </c>
      <c r="E17" s="343">
        <f>SUM(E18,E23,E24,E26,E27,E28,E30,E29)</f>
        <v>18921700</v>
      </c>
      <c r="F17" s="343">
        <f>SUM(F18,F23,F24,F26,F27,F28,F30,F29)</f>
        <v>48478640</v>
      </c>
      <c r="G17" s="343">
        <f>SUM(G18,G23,G24,G25,G26,G27,G28,G30,G29)</f>
        <v>1419900</v>
      </c>
      <c r="H17" s="343">
        <f>SUM(H18,H23,H24,H26,H27,H28,H30,H29)</f>
        <v>1464300</v>
      </c>
      <c r="I17" s="343" t="s">
        <v>436</v>
      </c>
      <c r="J17" s="343" t="s">
        <v>436</v>
      </c>
      <c r="K17" s="343">
        <f>SUM(K18,K23,K24,K26,K27,K28,K30,K29)</f>
        <v>7449060</v>
      </c>
      <c r="L17" s="343">
        <f>SUM(L18,L23,L24,L26,L27,L28,L30,L29)</f>
        <v>0</v>
      </c>
    </row>
    <row r="18" spans="1:15" s="22" customFormat="1" ht="32.25" customHeight="1">
      <c r="A18" s="28" t="s">
        <v>773</v>
      </c>
      <c r="B18" s="36">
        <v>210</v>
      </c>
      <c r="C18" s="36"/>
      <c r="D18" s="27">
        <f t="shared" ref="D18:D23" si="1">SUM(E18:K18)</f>
        <v>58172540</v>
      </c>
      <c r="E18" s="27">
        <f>SUM(E19,E22)</f>
        <v>9163300</v>
      </c>
      <c r="F18" s="27">
        <f>SUM(F19,F22)</f>
        <v>47103940</v>
      </c>
      <c r="G18" s="27">
        <f>SUM(G19,G22)</f>
        <v>528500</v>
      </c>
      <c r="H18" s="27">
        <f>SUM(H19,H22)</f>
        <v>1357000</v>
      </c>
      <c r="I18" s="27" t="s">
        <v>436</v>
      </c>
      <c r="J18" s="27" t="s">
        <v>436</v>
      </c>
      <c r="K18" s="27">
        <f>SUM(K19,K22)</f>
        <v>19800</v>
      </c>
      <c r="L18" s="27">
        <f>SUM(L19,L22)</f>
        <v>0</v>
      </c>
      <c r="M18" s="1934" t="s">
        <v>865</v>
      </c>
    </row>
    <row r="19" spans="1:15" s="22" customFormat="1" ht="31.5" customHeight="1">
      <c r="A19" s="378" t="s">
        <v>772</v>
      </c>
      <c r="B19" s="36">
        <v>211</v>
      </c>
      <c r="C19" s="36"/>
      <c r="D19" s="379">
        <f t="shared" si="1"/>
        <v>56082600</v>
      </c>
      <c r="E19" s="379">
        <f>SUM(E20:E21)</f>
        <v>9061900</v>
      </c>
      <c r="F19" s="379">
        <f>SUM(F20:F21)</f>
        <v>47000900</v>
      </c>
      <c r="G19" s="379">
        <f>SUM(G20:G21)</f>
        <v>0</v>
      </c>
      <c r="H19" s="379">
        <f>SUM(H20:H21)</f>
        <v>0</v>
      </c>
      <c r="I19" s="27" t="s">
        <v>436</v>
      </c>
      <c r="J19" s="27" t="s">
        <v>436</v>
      </c>
      <c r="K19" s="379">
        <f>SUM(K20:K21)</f>
        <v>19800</v>
      </c>
      <c r="L19" s="379">
        <f>SUM(L20:L21)</f>
        <v>0</v>
      </c>
      <c r="M19" s="1934"/>
    </row>
    <row r="20" spans="1:15" s="22" customFormat="1" ht="21" customHeight="1">
      <c r="A20" s="404" t="s">
        <v>766</v>
      </c>
      <c r="B20" s="36"/>
      <c r="C20" s="36">
        <v>111</v>
      </c>
      <c r="D20" s="379">
        <f t="shared" si="1"/>
        <v>43346300</v>
      </c>
      <c r="E20" s="379">
        <v>6988900</v>
      </c>
      <c r="F20" s="379">
        <v>36341800</v>
      </c>
      <c r="G20" s="379"/>
      <c r="H20" s="379"/>
      <c r="I20" s="27" t="s">
        <v>436</v>
      </c>
      <c r="J20" s="27" t="s">
        <v>436</v>
      </c>
      <c r="K20" s="379">
        <f>'Платные услуги'!C12</f>
        <v>15600</v>
      </c>
      <c r="L20" s="379"/>
      <c r="M20" s="1934"/>
      <c r="N20" s="22" t="s">
        <v>676</v>
      </c>
    </row>
    <row r="21" spans="1:15" s="22" customFormat="1" ht="31.5" customHeight="1">
      <c r="A21" s="404" t="s">
        <v>767</v>
      </c>
      <c r="B21" s="36"/>
      <c r="C21" s="36">
        <v>119</v>
      </c>
      <c r="D21" s="379">
        <f t="shared" si="1"/>
        <v>12736300</v>
      </c>
      <c r="E21" s="379">
        <v>2073000</v>
      </c>
      <c r="F21" s="379">
        <v>10659100</v>
      </c>
      <c r="G21" s="379"/>
      <c r="H21" s="379"/>
      <c r="I21" s="27" t="s">
        <v>436</v>
      </c>
      <c r="J21" s="27" t="s">
        <v>436</v>
      </c>
      <c r="K21" s="379">
        <f>'Платные услуги'!C13</f>
        <v>4200</v>
      </c>
      <c r="L21" s="379"/>
      <c r="M21" s="1934"/>
      <c r="N21" s="22" t="s">
        <v>677</v>
      </c>
    </row>
    <row r="22" spans="1:15" s="22" customFormat="1" ht="33" customHeight="1">
      <c r="A22" s="378" t="s">
        <v>758</v>
      </c>
      <c r="B22" s="36">
        <v>212</v>
      </c>
      <c r="C22" s="36">
        <v>112</v>
      </c>
      <c r="D22" s="379">
        <f t="shared" si="1"/>
        <v>2089940</v>
      </c>
      <c r="E22" s="379">
        <v>101400</v>
      </c>
      <c r="F22" s="379">
        <v>103040</v>
      </c>
      <c r="G22" s="379">
        <v>528500</v>
      </c>
      <c r="H22" s="379">
        <v>1357000</v>
      </c>
      <c r="I22" s="27" t="s">
        <v>436</v>
      </c>
      <c r="J22" s="27" t="s">
        <v>436</v>
      </c>
      <c r="K22" s="379"/>
      <c r="L22" s="379"/>
      <c r="M22" s="1934"/>
      <c r="N22" s="238" t="s">
        <v>679</v>
      </c>
    </row>
    <row r="23" spans="1:15" s="22" customFormat="1" ht="31.5">
      <c r="A23" s="381" t="s">
        <v>678</v>
      </c>
      <c r="B23" s="382">
        <v>220</v>
      </c>
      <c r="C23" s="382"/>
      <c r="D23" s="383">
        <f t="shared" si="1"/>
        <v>0</v>
      </c>
      <c r="E23" s="27" t="s">
        <v>436</v>
      </c>
      <c r="F23" s="27" t="s">
        <v>436</v>
      </c>
      <c r="G23" s="27" t="s">
        <v>436</v>
      </c>
      <c r="H23" s="27" t="s">
        <v>436</v>
      </c>
      <c r="I23" s="27" t="s">
        <v>436</v>
      </c>
      <c r="J23" s="27" t="s">
        <v>436</v>
      </c>
      <c r="K23" s="27" t="s">
        <v>436</v>
      </c>
      <c r="L23" s="27" t="s">
        <v>436</v>
      </c>
      <c r="M23" s="1934"/>
    </row>
    <row r="24" spans="1:15" s="22" customFormat="1" ht="20.25" customHeight="1">
      <c r="A24" s="1928" t="s">
        <v>59</v>
      </c>
      <c r="B24" s="1930">
        <v>230</v>
      </c>
      <c r="C24" s="382">
        <v>831</v>
      </c>
      <c r="D24" s="27">
        <f t="shared" ref="D24:D32" si="2">SUM(E24:K24)</f>
        <v>0</v>
      </c>
      <c r="E24" s="27"/>
      <c r="F24" s="27"/>
      <c r="G24" s="27"/>
      <c r="H24" s="27" t="s">
        <v>436</v>
      </c>
      <c r="I24" s="27" t="s">
        <v>436</v>
      </c>
      <c r="J24" s="27" t="s">
        <v>436</v>
      </c>
      <c r="K24" s="27" t="s">
        <v>436</v>
      </c>
      <c r="L24" s="27" t="s">
        <v>436</v>
      </c>
      <c r="M24" s="1934"/>
      <c r="N24" s="1933" t="s">
        <v>680</v>
      </c>
    </row>
    <row r="25" spans="1:15" s="22" customFormat="1" ht="20.25" customHeight="1">
      <c r="A25" s="1935"/>
      <c r="B25" s="1936"/>
      <c r="C25" s="382">
        <v>852</v>
      </c>
      <c r="D25" s="27">
        <f t="shared" si="2"/>
        <v>0</v>
      </c>
      <c r="E25" s="27"/>
      <c r="F25" s="27"/>
      <c r="G25" s="27" t="s">
        <v>436</v>
      </c>
      <c r="H25" s="27" t="s">
        <v>436</v>
      </c>
      <c r="I25" s="27" t="s">
        <v>436</v>
      </c>
      <c r="J25" s="27" t="s">
        <v>436</v>
      </c>
      <c r="K25" s="27"/>
      <c r="L25" s="27"/>
      <c r="M25" s="1934"/>
      <c r="N25" s="1933"/>
    </row>
    <row r="26" spans="1:15" s="22" customFormat="1" ht="20.25" customHeight="1">
      <c r="A26" s="1929"/>
      <c r="B26" s="1931"/>
      <c r="C26" s="382">
        <v>853</v>
      </c>
      <c r="D26" s="27">
        <f t="shared" si="2"/>
        <v>20000</v>
      </c>
      <c r="E26" s="27"/>
      <c r="F26" s="27">
        <f>'Раб.таблица 2018'!G382</f>
        <v>20000</v>
      </c>
      <c r="G26" s="27" t="s">
        <v>436</v>
      </c>
      <c r="H26" s="27" t="s">
        <v>436</v>
      </c>
      <c r="I26" s="27" t="s">
        <v>436</v>
      </c>
      <c r="J26" s="27" t="s">
        <v>436</v>
      </c>
      <c r="K26" s="27"/>
      <c r="L26" s="27"/>
      <c r="M26" s="1934"/>
      <c r="N26" s="1933"/>
    </row>
    <row r="27" spans="1:15" s="22" customFormat="1" ht="33" customHeight="1">
      <c r="A27" s="381" t="s">
        <v>759</v>
      </c>
      <c r="B27" s="382">
        <v>240</v>
      </c>
      <c r="C27" s="382"/>
      <c r="D27" s="383">
        <f t="shared" si="2"/>
        <v>0</v>
      </c>
      <c r="E27" s="383" t="s">
        <v>436</v>
      </c>
      <c r="F27" s="383" t="s">
        <v>436</v>
      </c>
      <c r="G27" s="383" t="s">
        <v>436</v>
      </c>
      <c r="H27" s="383" t="s">
        <v>436</v>
      </c>
      <c r="I27" s="383" t="s">
        <v>436</v>
      </c>
      <c r="J27" s="383" t="s">
        <v>436</v>
      </c>
      <c r="K27" s="383" t="s">
        <v>436</v>
      </c>
      <c r="L27" s="383" t="s">
        <v>436</v>
      </c>
      <c r="M27" s="1934"/>
    </row>
    <row r="28" spans="1:15" s="22" customFormat="1" ht="33.75" customHeight="1">
      <c r="A28" s="711" t="s">
        <v>935</v>
      </c>
      <c r="B28" s="710">
        <v>250</v>
      </c>
      <c r="C28" s="382">
        <v>244</v>
      </c>
      <c r="D28" s="27">
        <f t="shared" si="2"/>
        <v>0</v>
      </c>
      <c r="E28" s="27">
        <f>'Раб.таблица 2018'!G210</f>
        <v>0</v>
      </c>
      <c r="F28" s="27">
        <f>'Раб.таблица 2018'!G376+'Раб.таблица 2018'!G500</f>
        <v>0</v>
      </c>
      <c r="G28" s="27">
        <f>'Раб.таблица 2018'!J646</f>
        <v>0</v>
      </c>
      <c r="H28" s="27">
        <f>'Раб.таблица 2018'!Y646</f>
        <v>0</v>
      </c>
      <c r="I28" s="27" t="s">
        <v>436</v>
      </c>
      <c r="J28" s="27" t="s">
        <v>436</v>
      </c>
      <c r="K28" s="27"/>
      <c r="L28" s="27"/>
      <c r="M28" s="388"/>
      <c r="N28" s="403" t="s">
        <v>837</v>
      </c>
    </row>
    <row r="29" spans="1:15" s="22" customFormat="1" ht="31.5" customHeight="1">
      <c r="A29" s="1928" t="s">
        <v>58</v>
      </c>
      <c r="B29" s="1930">
        <v>260</v>
      </c>
      <c r="C29" s="36">
        <v>244</v>
      </c>
      <c r="D29" s="27">
        <f t="shared" si="2"/>
        <v>19541060</v>
      </c>
      <c r="E29" s="27">
        <f>'Раб.таблица 2018'!D8</f>
        <v>9758400</v>
      </c>
      <c r="F29" s="27">
        <f>'Раб.таблица 2018'!D9+'Раб.таблица 2018'!D10</f>
        <v>1354700</v>
      </c>
      <c r="G29" s="383">
        <f>'Раб.таблица 2018'!D11</f>
        <v>891400</v>
      </c>
      <c r="H29" s="383">
        <f>'Раб.таблица 2018'!D12-H30</f>
        <v>107300</v>
      </c>
      <c r="I29" s="27" t="s">
        <v>436</v>
      </c>
      <c r="J29" s="27" t="s">
        <v>436</v>
      </c>
      <c r="K29" s="27">
        <f>'Раб.таблица 2018'!D13</f>
        <v>7429260</v>
      </c>
      <c r="L29" s="27"/>
      <c r="M29" s="388"/>
      <c r="N29" s="1927" t="s">
        <v>838</v>
      </c>
      <c r="O29" s="1927"/>
    </row>
    <row r="30" spans="1:15" s="22" customFormat="1" ht="21" customHeight="1">
      <c r="A30" s="1929"/>
      <c r="B30" s="1931"/>
      <c r="C30" s="382">
        <v>321</v>
      </c>
      <c r="D30" s="27">
        <f t="shared" si="2"/>
        <v>0</v>
      </c>
      <c r="E30" s="27" t="s">
        <v>436</v>
      </c>
      <c r="F30" s="27" t="s">
        <v>436</v>
      </c>
      <c r="G30" s="27" t="s">
        <v>436</v>
      </c>
      <c r="H30" s="27">
        <f>'Раб.таблица 2018'!Y651</f>
        <v>0</v>
      </c>
      <c r="I30" s="27" t="s">
        <v>436</v>
      </c>
      <c r="J30" s="27" t="s">
        <v>436</v>
      </c>
      <c r="K30" s="27" t="s">
        <v>436</v>
      </c>
      <c r="L30" s="27" t="s">
        <v>436</v>
      </c>
      <c r="M30" s="388"/>
      <c r="N30" s="403" t="s">
        <v>681</v>
      </c>
    </row>
    <row r="31" spans="1:15" s="22" customFormat="1" ht="19.5" customHeight="1">
      <c r="A31" s="386" t="s">
        <v>57</v>
      </c>
      <c r="B31" s="339">
        <v>500</v>
      </c>
      <c r="C31" s="339" t="s">
        <v>55</v>
      </c>
      <c r="D31" s="343">
        <f t="shared" si="2"/>
        <v>0</v>
      </c>
      <c r="E31" s="343"/>
      <c r="F31" s="343"/>
      <c r="G31" s="343"/>
      <c r="H31" s="343"/>
      <c r="I31" s="343" t="s">
        <v>436</v>
      </c>
      <c r="J31" s="343" t="s">
        <v>436</v>
      </c>
      <c r="K31" s="343"/>
      <c r="L31" s="343"/>
    </row>
    <row r="32" spans="1:15" s="22" customFormat="1" ht="19.5" customHeight="1">
      <c r="A32" s="386" t="s">
        <v>56</v>
      </c>
      <c r="B32" s="339">
        <v>600</v>
      </c>
      <c r="C32" s="339" t="s">
        <v>55</v>
      </c>
      <c r="D32" s="343">
        <f t="shared" si="2"/>
        <v>0</v>
      </c>
      <c r="E32" s="343"/>
      <c r="F32" s="343"/>
      <c r="G32" s="343"/>
      <c r="H32" s="343"/>
      <c r="I32" s="343" t="s">
        <v>436</v>
      </c>
      <c r="J32" s="343" t="s">
        <v>436</v>
      </c>
      <c r="K32" s="343"/>
      <c r="L32" s="343"/>
    </row>
    <row r="33" spans="1:12" s="22" customFormat="1" ht="15.75">
      <c r="A33" s="26"/>
      <c r="B33" s="25"/>
      <c r="C33" s="25"/>
      <c r="D33" s="24"/>
      <c r="E33" s="24"/>
      <c r="F33" s="23"/>
      <c r="G33" s="23"/>
      <c r="H33" s="23"/>
      <c r="I33" s="23"/>
      <c r="J33" s="23"/>
      <c r="K33" s="23"/>
      <c r="L33" s="23"/>
    </row>
    <row r="34" spans="1:12" s="22" customFormat="1" ht="15.75">
      <c r="A34" s="26"/>
      <c r="B34" s="25"/>
      <c r="C34" s="25"/>
      <c r="D34" s="24"/>
      <c r="E34" s="24"/>
      <c r="F34" s="23"/>
      <c r="G34" s="23"/>
      <c r="H34" s="23"/>
      <c r="I34" s="23"/>
      <c r="J34" s="23"/>
      <c r="K34" s="23"/>
      <c r="L34" s="23"/>
    </row>
    <row r="35" spans="1:12" s="16" customFormat="1" ht="45.75" customHeight="1">
      <c r="A35" s="1926" t="s">
        <v>1761</v>
      </c>
      <c r="B35" s="1926"/>
      <c r="C35" s="1926"/>
      <c r="D35" s="1926"/>
      <c r="E35" s="368"/>
      <c r="F35" s="368"/>
      <c r="G35" s="21"/>
      <c r="I35" s="18" t="s">
        <v>777</v>
      </c>
      <c r="K35" s="17"/>
      <c r="L35" s="17"/>
    </row>
    <row r="36" spans="1:12" s="16" customFormat="1" ht="60" customHeight="1">
      <c r="A36" s="20" t="s">
        <v>698</v>
      </c>
      <c r="B36" s="20"/>
      <c r="C36" s="20"/>
      <c r="D36" s="20"/>
      <c r="E36" s="369"/>
      <c r="F36" s="369"/>
      <c r="G36" s="20"/>
      <c r="I36" s="18" t="s">
        <v>54</v>
      </c>
      <c r="K36" s="17"/>
      <c r="L36" s="17"/>
    </row>
    <row r="37" spans="1:12" ht="15" customHeight="1">
      <c r="B37" s="3"/>
      <c r="D37" s="10"/>
      <c r="E37" s="10"/>
      <c r="F37" s="10"/>
      <c r="G37" s="10"/>
      <c r="H37" s="10"/>
      <c r="I37" s="10"/>
      <c r="J37" s="10"/>
      <c r="K37" s="15"/>
      <c r="L37" s="15"/>
    </row>
    <row r="38" spans="1:12" ht="15" customHeight="1">
      <c r="B38" s="3"/>
      <c r="D38" s="10"/>
      <c r="E38" s="10"/>
      <c r="F38" s="10"/>
      <c r="G38" s="10"/>
      <c r="H38" s="10"/>
      <c r="I38" s="10"/>
      <c r="J38" s="10"/>
      <c r="K38" s="15"/>
      <c r="L38" s="15"/>
    </row>
    <row r="39" spans="1:12" ht="18.75" customHeight="1">
      <c r="A39" s="1901" t="s">
        <v>1775</v>
      </c>
      <c r="B39" s="3"/>
      <c r="D39" s="10"/>
      <c r="E39" s="10"/>
      <c r="F39" s="10"/>
      <c r="G39" s="10"/>
      <c r="H39" s="10"/>
      <c r="I39" s="10"/>
      <c r="J39" s="10"/>
      <c r="K39" s="15"/>
      <c r="L39" s="15"/>
    </row>
    <row r="40" spans="1:12" s="11" customFormat="1" ht="18.75" customHeight="1">
      <c r="A40" s="1902" t="s">
        <v>1776</v>
      </c>
      <c r="B40" s="14"/>
      <c r="C40" s="14"/>
      <c r="D40" s="14"/>
      <c r="E40" s="14"/>
      <c r="F40" s="14"/>
      <c r="G40" s="14"/>
      <c r="H40" s="14"/>
      <c r="I40" s="14"/>
      <c r="J40" s="14"/>
      <c r="K40" s="13"/>
      <c r="L40" s="13"/>
    </row>
    <row r="41" spans="1:12" ht="15.75">
      <c r="A41" s="11"/>
      <c r="B41" s="3"/>
      <c r="F41" s="10"/>
      <c r="G41" s="10"/>
      <c r="H41" s="7"/>
      <c r="I41" s="7"/>
      <c r="J41" s="7"/>
    </row>
    <row r="42" spans="1:12" ht="12.75" customHeight="1">
      <c r="F42" s="6"/>
      <c r="G42" s="6"/>
      <c r="H42" s="7"/>
      <c r="I42" s="7"/>
      <c r="J42" s="7"/>
    </row>
    <row r="43" spans="1:12" s="4" customFormat="1" ht="12.75" customHeight="1">
      <c r="B43" s="5"/>
      <c r="F43" s="6"/>
      <c r="G43" s="6"/>
      <c r="H43" s="7"/>
      <c r="I43" s="7"/>
      <c r="J43" s="7"/>
    </row>
    <row r="44" spans="1:12" s="4" customFormat="1" ht="38.25" customHeight="1">
      <c r="B44" s="5"/>
      <c r="F44" s="6"/>
      <c r="G44" s="6"/>
      <c r="H44" s="9"/>
      <c r="I44" s="9"/>
      <c r="J44" s="9"/>
    </row>
    <row r="45" spans="1:12" s="4" customFormat="1" ht="38.25" customHeight="1">
      <c r="B45" s="5"/>
      <c r="F45" s="6"/>
      <c r="G45" s="6"/>
      <c r="H45" s="9"/>
      <c r="I45" s="9"/>
      <c r="J45" s="9"/>
    </row>
    <row r="46" spans="1:12" s="4" customFormat="1" ht="12.75" customHeight="1">
      <c r="B46" s="5"/>
      <c r="F46" s="6"/>
      <c r="G46" s="6"/>
      <c r="H46" s="8"/>
      <c r="I46" s="8"/>
      <c r="J46" s="8"/>
    </row>
    <row r="47" spans="1:12" s="4" customFormat="1" ht="12.75" customHeight="1">
      <c r="B47" s="5"/>
      <c r="F47" s="6"/>
      <c r="G47" s="6"/>
      <c r="H47" s="7"/>
      <c r="I47" s="7"/>
      <c r="J47" s="7"/>
    </row>
    <row r="48" spans="1:12">
      <c r="F48" s="6"/>
      <c r="G48" s="6"/>
    </row>
    <row r="49" spans="2:14">
      <c r="F49" s="6"/>
      <c r="G49" s="6"/>
    </row>
    <row r="50" spans="2:14" s="4" customFormat="1">
      <c r="B50" s="5"/>
      <c r="F50" s="6"/>
      <c r="G50" s="6"/>
      <c r="M50" s="3"/>
      <c r="N50" s="3"/>
    </row>
    <row r="51" spans="2:14" s="4" customFormat="1">
      <c r="B51" s="5"/>
      <c r="F51" s="6"/>
      <c r="G51" s="6"/>
      <c r="M51" s="3"/>
      <c r="N51" s="3"/>
    </row>
    <row r="52" spans="2:14" s="4" customFormat="1">
      <c r="B52" s="5"/>
      <c r="F52" s="6"/>
      <c r="G52" s="6"/>
      <c r="M52" s="3"/>
      <c r="N52" s="3"/>
    </row>
    <row r="53" spans="2:14" s="4" customFormat="1">
      <c r="B53" s="5"/>
      <c r="F53" s="6"/>
      <c r="G53" s="6"/>
      <c r="M53" s="3"/>
      <c r="N53" s="3"/>
    </row>
    <row r="54" spans="2:14" s="4" customFormat="1">
      <c r="B54" s="5"/>
      <c r="F54" s="6"/>
      <c r="G54" s="6"/>
      <c r="M54" s="3"/>
      <c r="N54" s="3"/>
    </row>
    <row r="55" spans="2:14" s="4" customFormat="1">
      <c r="B55" s="5"/>
      <c r="F55" s="6"/>
      <c r="G55" s="6"/>
      <c r="M55" s="3"/>
      <c r="N55" s="3"/>
    </row>
    <row r="56" spans="2:14" s="4" customFormat="1">
      <c r="B56" s="5"/>
      <c r="F56" s="6"/>
      <c r="G56" s="6"/>
      <c r="M56" s="3"/>
      <c r="N56" s="3"/>
    </row>
    <row r="57" spans="2:14" s="4" customFormat="1">
      <c r="B57" s="5"/>
      <c r="F57" s="6"/>
      <c r="G57" s="6"/>
      <c r="M57" s="3"/>
      <c r="N57" s="3"/>
    </row>
    <row r="58" spans="2:14" s="4" customFormat="1">
      <c r="B58" s="5"/>
      <c r="F58" s="6"/>
      <c r="G58" s="6"/>
      <c r="M58" s="3"/>
      <c r="N58" s="3"/>
    </row>
    <row r="59" spans="2:14" s="4" customFormat="1">
      <c r="B59" s="5"/>
      <c r="F59" s="6"/>
      <c r="G59" s="6"/>
      <c r="M59" s="3"/>
      <c r="N59" s="3"/>
    </row>
    <row r="60" spans="2:14" s="4" customFormat="1">
      <c r="B60" s="5"/>
      <c r="F60" s="6"/>
      <c r="G60" s="6"/>
      <c r="M60" s="3"/>
      <c r="N60" s="3"/>
    </row>
    <row r="61" spans="2:14" s="4" customFormat="1">
      <c r="B61" s="5"/>
      <c r="F61" s="6"/>
      <c r="G61" s="6"/>
      <c r="M61" s="3"/>
      <c r="N61" s="3"/>
    </row>
    <row r="62" spans="2:14" s="4" customFormat="1">
      <c r="B62" s="5"/>
      <c r="F62" s="6"/>
      <c r="G62" s="6"/>
      <c r="M62" s="3"/>
      <c r="N62" s="3"/>
    </row>
    <row r="63" spans="2:14" s="4" customFormat="1">
      <c r="B63" s="5"/>
      <c r="F63" s="6"/>
      <c r="G63" s="6"/>
      <c r="M63" s="3"/>
      <c r="N63" s="3"/>
    </row>
    <row r="64" spans="2:14" s="4" customFormat="1">
      <c r="B64" s="5"/>
      <c r="F64" s="6"/>
      <c r="G64" s="6"/>
      <c r="M64" s="3"/>
      <c r="N64" s="3"/>
    </row>
    <row r="65" spans="2:14" s="4" customFormat="1">
      <c r="B65" s="5"/>
      <c r="F65" s="6"/>
      <c r="G65" s="6"/>
      <c r="M65" s="3"/>
      <c r="N65" s="3"/>
    </row>
    <row r="66" spans="2:14" s="4" customFormat="1">
      <c r="B66" s="5"/>
      <c r="F66" s="6"/>
      <c r="G66" s="6"/>
      <c r="M66" s="3"/>
      <c r="N66" s="3"/>
    </row>
    <row r="67" spans="2:14" s="4" customFormat="1">
      <c r="B67" s="5"/>
      <c r="F67" s="6"/>
      <c r="G67" s="6"/>
      <c r="M67" s="3"/>
      <c r="N67" s="3"/>
    </row>
    <row r="68" spans="2:14" s="4" customFormat="1">
      <c r="B68" s="5"/>
      <c r="F68" s="6"/>
      <c r="G68" s="6"/>
      <c r="M68" s="3"/>
      <c r="N68" s="3"/>
    </row>
    <row r="69" spans="2:14" s="4" customFormat="1">
      <c r="B69" s="5"/>
      <c r="F69" s="6"/>
      <c r="G69" s="6"/>
      <c r="M69" s="3"/>
      <c r="N69" s="3"/>
    </row>
    <row r="70" spans="2:14" s="4" customFormat="1">
      <c r="B70" s="5"/>
      <c r="F70" s="6"/>
      <c r="G70" s="6"/>
      <c r="M70" s="3"/>
      <c r="N70" s="3"/>
    </row>
    <row r="71" spans="2:14" s="4" customFormat="1">
      <c r="B71" s="5"/>
      <c r="F71" s="6"/>
      <c r="G71" s="6"/>
      <c r="M71" s="3"/>
      <c r="N71" s="3"/>
    </row>
    <row r="72" spans="2:14" s="4" customFormat="1">
      <c r="B72" s="5"/>
      <c r="F72" s="6"/>
      <c r="G72" s="6"/>
      <c r="M72" s="3"/>
      <c r="N72" s="3"/>
    </row>
    <row r="73" spans="2:14" s="4" customFormat="1">
      <c r="B73" s="5"/>
      <c r="F73" s="6"/>
      <c r="G73" s="6"/>
      <c r="M73" s="3"/>
      <c r="N73" s="3"/>
    </row>
    <row r="74" spans="2:14" s="4" customFormat="1">
      <c r="B74" s="5"/>
      <c r="F74" s="6"/>
      <c r="G74" s="6"/>
      <c r="M74" s="3"/>
      <c r="N74" s="3"/>
    </row>
    <row r="75" spans="2:14" s="4" customFormat="1">
      <c r="B75" s="5"/>
      <c r="F75" s="6"/>
      <c r="G75" s="6"/>
      <c r="M75" s="3"/>
      <c r="N75" s="3"/>
    </row>
    <row r="76" spans="2:14" s="4" customFormat="1">
      <c r="B76" s="5"/>
      <c r="F76" s="6"/>
      <c r="G76" s="6"/>
      <c r="M76" s="3"/>
      <c r="N76" s="3"/>
    </row>
    <row r="77" spans="2:14" s="4" customFormat="1">
      <c r="B77" s="5"/>
      <c r="F77" s="6"/>
      <c r="G77" s="6"/>
      <c r="M77" s="3"/>
      <c r="N77" s="3"/>
    </row>
    <row r="78" spans="2:14" s="4" customFormat="1">
      <c r="B78" s="5"/>
      <c r="F78" s="6"/>
      <c r="G78" s="6"/>
      <c r="M78" s="3"/>
      <c r="N78" s="3"/>
    </row>
    <row r="79" spans="2:14" s="4" customFormat="1">
      <c r="B79" s="5"/>
      <c r="F79" s="6"/>
      <c r="G79" s="6"/>
      <c r="M79" s="3"/>
      <c r="N79" s="3"/>
    </row>
    <row r="80" spans="2:14" s="4" customFormat="1">
      <c r="B80" s="5"/>
      <c r="F80" s="6"/>
      <c r="G80" s="6"/>
      <c r="M80" s="3"/>
      <c r="N80" s="3"/>
    </row>
    <row r="81" spans="2:14" s="4" customFormat="1">
      <c r="B81" s="5"/>
      <c r="F81" s="6"/>
      <c r="G81" s="6"/>
      <c r="M81" s="3"/>
      <c r="N81" s="3"/>
    </row>
    <row r="82" spans="2:14" s="4" customFormat="1">
      <c r="B82" s="5"/>
      <c r="F82" s="6"/>
      <c r="G82" s="6"/>
      <c r="M82" s="3"/>
      <c r="N82" s="3"/>
    </row>
    <row r="83" spans="2:14" s="4" customFormat="1">
      <c r="B83" s="5"/>
      <c r="F83" s="6"/>
      <c r="G83" s="6"/>
      <c r="M83" s="3"/>
      <c r="N83" s="3"/>
    </row>
    <row r="84" spans="2:14" s="4" customFormat="1">
      <c r="B84" s="5"/>
      <c r="F84" s="6"/>
      <c r="G84" s="6"/>
      <c r="M84" s="3"/>
      <c r="N84" s="3"/>
    </row>
    <row r="85" spans="2:14" s="4" customFormat="1">
      <c r="B85" s="5"/>
      <c r="F85" s="6"/>
      <c r="G85" s="6"/>
      <c r="M85" s="3"/>
      <c r="N85" s="3"/>
    </row>
    <row r="86" spans="2:14" s="4" customFormat="1">
      <c r="B86" s="5"/>
      <c r="F86" s="6"/>
      <c r="G86" s="6"/>
      <c r="M86" s="3"/>
      <c r="N86" s="3"/>
    </row>
    <row r="87" spans="2:14" s="4" customFormat="1">
      <c r="B87" s="5"/>
      <c r="F87" s="6"/>
      <c r="G87" s="6"/>
      <c r="M87" s="3"/>
      <c r="N87" s="3"/>
    </row>
    <row r="88" spans="2:14" s="4" customFormat="1">
      <c r="B88" s="5"/>
      <c r="F88" s="6"/>
      <c r="G88" s="6"/>
      <c r="M88" s="3"/>
      <c r="N88" s="3"/>
    </row>
    <row r="89" spans="2:14" s="4" customFormat="1">
      <c r="B89" s="5"/>
      <c r="F89" s="6"/>
      <c r="G89" s="6"/>
      <c r="M89" s="3"/>
      <c r="N89" s="3"/>
    </row>
    <row r="90" spans="2:14" s="4" customFormat="1">
      <c r="B90" s="5"/>
      <c r="F90" s="6"/>
      <c r="G90" s="6"/>
      <c r="M90" s="3"/>
      <c r="N90" s="3"/>
    </row>
    <row r="91" spans="2:14" s="4" customFormat="1">
      <c r="B91" s="5"/>
      <c r="F91" s="6"/>
      <c r="G91" s="6"/>
      <c r="M91" s="3"/>
      <c r="N91" s="3"/>
    </row>
    <row r="92" spans="2:14" s="4" customFormat="1">
      <c r="B92" s="5"/>
      <c r="F92" s="6"/>
      <c r="G92" s="6"/>
      <c r="M92" s="3"/>
      <c r="N92" s="3"/>
    </row>
    <row r="93" spans="2:14" s="4" customFormat="1">
      <c r="B93" s="5"/>
      <c r="F93" s="6"/>
      <c r="G93" s="6"/>
      <c r="M93" s="3"/>
      <c r="N93" s="3"/>
    </row>
    <row r="94" spans="2:14" s="4" customFormat="1">
      <c r="B94" s="5"/>
      <c r="F94" s="6"/>
      <c r="G94" s="6"/>
      <c r="M94" s="3"/>
      <c r="N94" s="3"/>
    </row>
    <row r="95" spans="2:14" s="4" customFormat="1">
      <c r="B95" s="5"/>
      <c r="F95" s="6"/>
      <c r="G95" s="6"/>
      <c r="M95" s="3"/>
      <c r="N95" s="3"/>
    </row>
    <row r="96" spans="2:14" s="4" customFormat="1">
      <c r="B96" s="5"/>
      <c r="F96" s="6"/>
      <c r="G96" s="6"/>
      <c r="M96" s="3"/>
      <c r="N96" s="3"/>
    </row>
    <row r="97" spans="2:14" s="4" customFormat="1">
      <c r="B97" s="5"/>
      <c r="F97" s="6"/>
      <c r="G97" s="6"/>
      <c r="M97" s="3"/>
      <c r="N97" s="3"/>
    </row>
    <row r="98" spans="2:14" s="4" customFormat="1">
      <c r="B98" s="5"/>
      <c r="F98" s="6"/>
      <c r="G98" s="6"/>
      <c r="M98" s="3"/>
      <c r="N98" s="3"/>
    </row>
    <row r="99" spans="2:14" s="4" customFormat="1">
      <c r="B99" s="5"/>
      <c r="F99" s="6"/>
      <c r="G99" s="6"/>
      <c r="M99" s="3"/>
      <c r="N99" s="3"/>
    </row>
    <row r="100" spans="2:14" s="4" customFormat="1">
      <c r="B100" s="5"/>
      <c r="F100" s="6"/>
      <c r="G100" s="6"/>
      <c r="M100" s="3"/>
      <c r="N100" s="3"/>
    </row>
    <row r="101" spans="2:14" s="4" customFormat="1">
      <c r="B101" s="5"/>
      <c r="F101" s="6"/>
      <c r="G101" s="6"/>
      <c r="M101" s="3"/>
      <c r="N101" s="3"/>
    </row>
    <row r="102" spans="2:14" s="4" customFormat="1">
      <c r="B102" s="5"/>
      <c r="F102" s="6"/>
      <c r="G102" s="6"/>
      <c r="M102" s="3"/>
      <c r="N102" s="3"/>
    </row>
    <row r="103" spans="2:14" s="4" customFormat="1">
      <c r="B103" s="5"/>
      <c r="F103" s="6"/>
      <c r="G103" s="6"/>
      <c r="M103" s="3"/>
      <c r="N103" s="3"/>
    </row>
    <row r="104" spans="2:14" s="4" customFormat="1">
      <c r="B104" s="5"/>
      <c r="F104" s="6"/>
      <c r="G104" s="6"/>
      <c r="M104" s="3"/>
      <c r="N104" s="3"/>
    </row>
    <row r="105" spans="2:14" s="4" customFormat="1">
      <c r="B105" s="5"/>
      <c r="F105" s="6"/>
      <c r="G105" s="6"/>
      <c r="M105" s="3"/>
      <c r="N105" s="3"/>
    </row>
    <row r="106" spans="2:14" s="4" customFormat="1">
      <c r="B106" s="5"/>
      <c r="F106" s="6"/>
      <c r="G106" s="6"/>
      <c r="M106" s="3"/>
      <c r="N106" s="3"/>
    </row>
    <row r="107" spans="2:14" s="4" customFormat="1">
      <c r="B107" s="5"/>
      <c r="F107" s="6"/>
      <c r="G107" s="6"/>
      <c r="M107" s="3"/>
      <c r="N107" s="3"/>
    </row>
    <row r="108" spans="2:14" s="4" customFormat="1">
      <c r="B108" s="5"/>
      <c r="F108" s="6"/>
      <c r="G108" s="6"/>
      <c r="M108" s="3"/>
      <c r="N108" s="3"/>
    </row>
    <row r="109" spans="2:14" s="4" customFormat="1">
      <c r="B109" s="5"/>
      <c r="F109" s="6"/>
      <c r="G109" s="6"/>
      <c r="M109" s="3"/>
      <c r="N109" s="3"/>
    </row>
  </sheetData>
  <autoFilter ref="A8:L37"/>
  <customSheetViews>
    <customSheetView guid="{B72699BC-299D-42B7-A978-9B23F399AA23}" scale="80" showPageBreaks="1" printArea="1" showAutoFilter="1" view="pageBreakPreview" showRuler="0">
      <pane xSplit="3" ySplit="9" topLeftCell="D33" activePane="bottomRight" state="frozen"/>
      <selection pane="bottomRight" sqref="A1:O40"/>
      <colBreaks count="1" manualBreakCount="1">
        <brk id="12" max="38" man="1"/>
      </colBreaks>
      <pageMargins left="0.78740157480314965" right="0.23622047244094491" top="0.23622047244094491" bottom="0" header="0.19685039370078741" footer="0"/>
      <pageSetup paperSize="9" scale="53" orientation="landscape" r:id="rId1"/>
      <headerFooter alignWithMargins="0"/>
      <autoFilter ref="B1:M1"/>
    </customSheetView>
    <customSheetView guid="{4DDEBF15-3C9F-44C3-B78F-AE382BE678C1}" scale="80" showPageBreaks="1" printArea="1" showAutoFilter="1" view="pageBreakPreview" showRuler="0">
      <pane xSplit="3" ySplit="9" topLeftCell="D26" activePane="bottomRight" state="frozen"/>
      <selection pane="bottomRight" activeCell="A3" sqref="A3:L3"/>
      <colBreaks count="1" manualBreakCount="1">
        <brk id="12" max="38" man="1"/>
      </colBreaks>
      <pageMargins left="0.78740157480314965" right="0.23622047244094491" top="0.23622047244094491" bottom="0" header="0.19685039370078741" footer="0"/>
      <pageSetup paperSize="9" scale="55" orientation="landscape" r:id="rId2"/>
      <headerFooter alignWithMargins="0"/>
      <autoFilter ref="B1:M1"/>
    </customSheetView>
    <customSheetView guid="{3811DC27-6C9C-4281-989A-478EAFEC2147}" scale="80" showPageBreaks="1" printArea="1" showAutoFilter="1" view="pageBreakPreview" showRuler="0">
      <pane xSplit="3" ySplit="9" topLeftCell="D19" activePane="bottomRight" state="frozen"/>
      <selection pane="bottomRight" activeCell="A3" sqref="A3:L3"/>
      <colBreaks count="1" manualBreakCount="1">
        <brk id="12" max="38" man="1"/>
      </colBreaks>
      <pageMargins left="0.78740157480314965" right="0.23622047244094491" top="0.23622047244094491" bottom="0" header="0.19685039370078741" footer="0"/>
      <pageSetup paperSize="9" scale="53" orientation="landscape" r:id="rId3"/>
      <headerFooter alignWithMargins="0"/>
      <autoFilter ref="B1:M1"/>
    </customSheetView>
    <customSheetView guid="{5B9D9E33-AFE5-4826-BC15-28975AB1E5F8}" scale="80" showPageBreaks="1" printArea="1" showAutoFilter="1" view="pageBreakPreview" showRuler="0">
      <pane xSplit="3" ySplit="9" topLeftCell="D25" activePane="bottomRight" state="frozen"/>
      <selection pane="bottomRight" activeCell="H14" sqref="H14"/>
      <colBreaks count="1" manualBreakCount="1">
        <brk id="12" max="38" man="1"/>
      </colBreaks>
      <pageMargins left="0.78740157480314965" right="0.23622047244094491" top="0.23622047244094491" bottom="0" header="0.19685039370078741" footer="0"/>
      <pageSetup paperSize="9" scale="55" orientation="landscape" r:id="rId4"/>
      <headerFooter alignWithMargins="0"/>
      <autoFilter ref="B1:M1"/>
    </customSheetView>
    <customSheetView guid="{4660ED57-C31A-43C4-A05C-DF263EC238D0}" scale="80" showPageBreaks="1" printArea="1" showAutoFilter="1" view="pageBreakPreview" showRuler="0">
      <pane xSplit="3" ySplit="9" topLeftCell="D26" activePane="bottomRight" state="frozen"/>
      <selection pane="bottomRight" activeCell="A3" sqref="A3:L3"/>
      <colBreaks count="1" manualBreakCount="1">
        <brk id="12" max="38" man="1"/>
      </colBreaks>
      <pageMargins left="0.78740157480314965" right="0.23622047244094491" top="0.23622047244094491" bottom="0" header="0.19685039370078741" footer="0"/>
      <pageSetup paperSize="9" scale="55" orientation="landscape" r:id="rId5"/>
      <headerFooter alignWithMargins="0"/>
      <autoFilter ref="B1:M1"/>
    </customSheetView>
  </customSheetViews>
  <mergeCells count="21">
    <mergeCell ref="A35:D35"/>
    <mergeCell ref="N29:O29"/>
    <mergeCell ref="A29:A30"/>
    <mergeCell ref="B29:B30"/>
    <mergeCell ref="N10:N16"/>
    <mergeCell ref="M18:M27"/>
    <mergeCell ref="A24:A26"/>
    <mergeCell ref="B24:B26"/>
    <mergeCell ref="N24:N26"/>
    <mergeCell ref="I6:J6"/>
    <mergeCell ref="M10:M16"/>
    <mergeCell ref="A2:L2"/>
    <mergeCell ref="A3:L3"/>
    <mergeCell ref="A5:A7"/>
    <mergeCell ref="B5:B7"/>
    <mergeCell ref="C5:C7"/>
    <mergeCell ref="D5:D7"/>
    <mergeCell ref="E5:J5"/>
    <mergeCell ref="K5:L6"/>
    <mergeCell ref="E6:F6"/>
    <mergeCell ref="G6:H6"/>
  </mergeCells>
  <pageMargins left="0.78740157480314965" right="0.23622047244094491" top="0.23622047244094491" bottom="0" header="0.19685039370078741" footer="0"/>
  <pageSetup paperSize="9" scale="53" orientation="landscape" r:id="rId6"/>
  <headerFooter alignWithMargins="0"/>
  <colBreaks count="1" manualBreakCount="1">
    <brk id="12" max="38" man="1"/>
  </colBreaks>
  <legacyDrawing r:id="rId7"/>
</worksheet>
</file>

<file path=xl/worksheets/sheet10.xml><?xml version="1.0" encoding="utf-8"?>
<worksheet xmlns="http://schemas.openxmlformats.org/spreadsheetml/2006/main" xmlns:r="http://schemas.openxmlformats.org/officeDocument/2006/relationships">
  <sheetPr>
    <tabColor theme="5" tint="0.39997558519241921"/>
    <pageSetUpPr fitToPage="1"/>
  </sheetPr>
  <dimension ref="A1:R54"/>
  <sheetViews>
    <sheetView topLeftCell="A16" zoomScale="75" zoomScaleNormal="75" workbookViewId="0">
      <selection activeCell="A11" sqref="A11:R52"/>
    </sheetView>
  </sheetViews>
  <sheetFormatPr defaultColWidth="14.85546875" defaultRowHeight="12.75"/>
  <cols>
    <col min="1" max="1" width="5.85546875" style="47" customWidth="1"/>
    <col min="2" max="2" width="47" style="47" customWidth="1"/>
    <col min="3" max="3" width="6" style="115" customWidth="1"/>
    <col min="4" max="4" width="13.7109375" style="115" customWidth="1"/>
    <col min="5" max="5" width="12" style="115" bestFit="1" customWidth="1"/>
    <col min="6" max="6" width="12" style="115" customWidth="1"/>
    <col min="7" max="7" width="11.140625" style="115" bestFit="1" customWidth="1"/>
    <col min="8" max="8" width="12" style="115" customWidth="1"/>
    <col min="9" max="9" width="12" style="47" customWidth="1"/>
    <col min="10" max="10" width="11.140625" style="47" bestFit="1" customWidth="1"/>
    <col min="11" max="17" width="12" style="47" customWidth="1"/>
    <col min="18" max="16384" width="14.85546875" style="47"/>
  </cols>
  <sheetData>
    <row r="1" spans="1:18" s="184" customFormat="1" ht="15" customHeight="1">
      <c r="F1" s="185"/>
      <c r="G1" s="185"/>
      <c r="H1" s="185"/>
      <c r="I1" s="185"/>
      <c r="N1" s="185"/>
      <c r="O1" s="2128" t="s">
        <v>1283</v>
      </c>
      <c r="P1" s="2128"/>
      <c r="Q1" s="2128"/>
    </row>
    <row r="2" spans="1:18" s="184" customFormat="1" ht="29.25" customHeight="1">
      <c r="F2" s="185"/>
      <c r="G2" s="185"/>
      <c r="H2" s="185"/>
      <c r="I2" s="185"/>
      <c r="N2" s="185"/>
      <c r="O2" s="2128" t="s">
        <v>1284</v>
      </c>
      <c r="P2" s="2128"/>
      <c r="Q2" s="2128"/>
    </row>
    <row r="3" spans="1:18" s="184" customFormat="1" ht="15" customHeight="1">
      <c r="F3" s="185"/>
      <c r="G3" s="185"/>
      <c r="H3" s="185"/>
      <c r="I3" s="185"/>
      <c r="N3" s="185"/>
      <c r="O3" s="2128" t="s">
        <v>958</v>
      </c>
      <c r="P3" s="2128"/>
      <c r="Q3" s="2128"/>
    </row>
    <row r="4" spans="1:18" s="184" customFormat="1" ht="45.75" customHeight="1">
      <c r="F4" s="185"/>
      <c r="G4" s="185"/>
      <c r="H4" s="185"/>
      <c r="I4" s="185"/>
      <c r="N4" s="185"/>
      <c r="O4" s="2128" t="s">
        <v>959</v>
      </c>
      <c r="P4" s="2128"/>
      <c r="Q4" s="2128"/>
    </row>
    <row r="5" spans="1:18" s="184" customFormat="1" ht="20.25" customHeight="1">
      <c r="F5" s="185"/>
      <c r="G5" s="185"/>
      <c r="H5" s="185"/>
      <c r="I5" s="185"/>
      <c r="N5" s="185"/>
      <c r="O5" s="2128" t="s">
        <v>960</v>
      </c>
      <c r="P5" s="2128"/>
      <c r="Q5" s="2128"/>
    </row>
    <row r="6" spans="1:18" s="184" customFormat="1" ht="15" customHeight="1">
      <c r="F6" s="185"/>
      <c r="G6" s="185"/>
      <c r="H6" s="185"/>
      <c r="I6" s="185"/>
      <c r="N6" s="185"/>
      <c r="Q6" s="780"/>
    </row>
    <row r="7" spans="1:18" s="184" customFormat="1" ht="15" customHeight="1">
      <c r="F7" s="185"/>
      <c r="G7" s="185"/>
      <c r="H7" s="185"/>
      <c r="I7" s="185"/>
      <c r="L7" s="780"/>
      <c r="M7" s="780"/>
      <c r="N7" s="185"/>
      <c r="Q7" s="780"/>
    </row>
    <row r="8" spans="1:18" ht="12.75" customHeight="1">
      <c r="A8" s="2118" t="s">
        <v>1285</v>
      </c>
      <c r="B8" s="2118"/>
      <c r="C8" s="2118"/>
      <c r="D8" s="2118"/>
      <c r="E8" s="2118"/>
      <c r="F8" s="2118"/>
      <c r="G8" s="2118"/>
      <c r="H8" s="2118"/>
      <c r="I8" s="2118"/>
      <c r="J8" s="2118"/>
      <c r="K8" s="2118"/>
      <c r="L8" s="2118"/>
      <c r="M8" s="2118"/>
      <c r="N8" s="2118"/>
      <c r="O8" s="2118"/>
      <c r="P8" s="2118"/>
      <c r="Q8" s="2118"/>
    </row>
    <row r="9" spans="1:18" ht="12.75" customHeight="1">
      <c r="A9" s="2118" t="s">
        <v>594</v>
      </c>
      <c r="B9" s="2118"/>
      <c r="C9" s="2118"/>
      <c r="D9" s="2118"/>
      <c r="E9" s="2118"/>
      <c r="F9" s="2118"/>
      <c r="G9" s="2118"/>
      <c r="H9" s="2118"/>
      <c r="I9" s="2118"/>
      <c r="J9" s="2118"/>
      <c r="K9" s="2118"/>
      <c r="L9" s="2118"/>
      <c r="M9" s="2118"/>
      <c r="N9" s="2118"/>
      <c r="O9" s="2118"/>
      <c r="P9" s="2118"/>
      <c r="Q9" s="2118"/>
    </row>
    <row r="10" spans="1:18" ht="12.75" customHeight="1">
      <c r="A10" s="1250"/>
      <c r="B10" s="1250"/>
      <c r="C10" s="1250"/>
      <c r="D10" s="1250"/>
      <c r="E10" s="1250"/>
      <c r="F10" s="1250"/>
      <c r="G10" s="1250"/>
      <c r="H10" s="1250"/>
      <c r="I10" s="1250"/>
      <c r="J10" s="1250"/>
      <c r="K10" s="1250"/>
      <c r="L10" s="1250"/>
      <c r="M10" s="1250"/>
      <c r="N10" s="1250"/>
      <c r="O10" s="1250"/>
      <c r="P10" s="1250"/>
      <c r="Q10" s="1250"/>
    </row>
    <row r="11" spans="1:18" ht="14.25" customHeight="1">
      <c r="A11" s="2125" t="s">
        <v>1286</v>
      </c>
      <c r="B11" s="2125"/>
      <c r="C11" s="2125"/>
      <c r="D11" s="2125"/>
      <c r="E11" s="2125"/>
      <c r="F11" s="2125"/>
      <c r="G11" s="2125"/>
      <c r="H11" s="2125"/>
      <c r="I11" s="2125"/>
      <c r="J11" s="2125"/>
      <c r="K11" s="2125"/>
      <c r="L11" s="2125"/>
      <c r="M11" s="2125"/>
      <c r="N11" s="2125"/>
      <c r="O11" s="2125"/>
      <c r="P11" s="2125"/>
      <c r="Q11" s="2125"/>
      <c r="R11" s="2125"/>
    </row>
    <row r="12" spans="1:18" ht="65.25" customHeight="1">
      <c r="A12" s="2121" t="s">
        <v>588</v>
      </c>
      <c r="B12" s="2121" t="s">
        <v>138</v>
      </c>
      <c r="C12" s="2121" t="s">
        <v>835</v>
      </c>
      <c r="D12" s="1251" t="s">
        <v>1287</v>
      </c>
      <c r="E12" s="2122" t="s">
        <v>1288</v>
      </c>
      <c r="F12" s="2122"/>
      <c r="G12" s="2122"/>
      <c r="H12" s="2123" t="s">
        <v>1289</v>
      </c>
      <c r="I12" s="2123"/>
      <c r="J12" s="2123"/>
      <c r="K12" s="2124" t="s">
        <v>1290</v>
      </c>
      <c r="L12" s="2126" t="s">
        <v>1454</v>
      </c>
      <c r="M12" s="2127" t="s">
        <v>700</v>
      </c>
      <c r="N12" s="2127"/>
      <c r="O12" s="2127"/>
      <c r="P12" s="2127" t="s">
        <v>849</v>
      </c>
      <c r="Q12" s="2127"/>
      <c r="R12" s="2127"/>
    </row>
    <row r="13" spans="1:18" s="191" customFormat="1" ht="77.25" customHeight="1">
      <c r="A13" s="2121"/>
      <c r="B13" s="2121"/>
      <c r="C13" s="2121"/>
      <c r="D13" s="889" t="s">
        <v>669</v>
      </c>
      <c r="E13" s="889" t="s">
        <v>511</v>
      </c>
      <c r="F13" s="889" t="s">
        <v>512</v>
      </c>
      <c r="G13" s="889" t="s">
        <v>669</v>
      </c>
      <c r="H13" s="889" t="s">
        <v>511</v>
      </c>
      <c r="I13" s="889" t="s">
        <v>512</v>
      </c>
      <c r="J13" s="889" t="s">
        <v>669</v>
      </c>
      <c r="K13" s="2124"/>
      <c r="L13" s="2126"/>
      <c r="M13" s="889" t="s">
        <v>511</v>
      </c>
      <c r="N13" s="889" t="s">
        <v>512</v>
      </c>
      <c r="O13" s="889" t="s">
        <v>669</v>
      </c>
      <c r="P13" s="889" t="s">
        <v>511</v>
      </c>
      <c r="Q13" s="889" t="s">
        <v>512</v>
      </c>
      <c r="R13" s="889" t="s">
        <v>669</v>
      </c>
    </row>
    <row r="14" spans="1:18" s="192" customFormat="1" ht="26.25" customHeight="1">
      <c r="A14" s="414" t="s">
        <v>513</v>
      </c>
      <c r="B14" s="415" t="s">
        <v>68</v>
      </c>
      <c r="C14" s="1252"/>
      <c r="D14" s="1682">
        <v>0</v>
      </c>
      <c r="E14" s="1683">
        <v>9</v>
      </c>
      <c r="F14" s="1683"/>
      <c r="G14" s="1682">
        <v>25300</v>
      </c>
      <c r="H14" s="1683">
        <v>9</v>
      </c>
      <c r="I14" s="1683"/>
      <c r="J14" s="1682">
        <v>26600</v>
      </c>
      <c r="K14" s="1682">
        <v>1300</v>
      </c>
      <c r="L14" s="1684"/>
      <c r="M14" s="1683">
        <v>9</v>
      </c>
      <c r="N14" s="1683"/>
      <c r="O14" s="1682">
        <v>26600</v>
      </c>
      <c r="P14" s="1683">
        <v>9</v>
      </c>
      <c r="Q14" s="1683"/>
      <c r="R14" s="1682">
        <v>26600</v>
      </c>
    </row>
    <row r="15" spans="1:18" s="194" customFormat="1" ht="25.5" customHeight="1">
      <c r="A15" s="417" t="s">
        <v>514</v>
      </c>
      <c r="B15" s="418" t="s">
        <v>515</v>
      </c>
      <c r="C15" s="193" t="s">
        <v>69</v>
      </c>
      <c r="D15" s="1685"/>
      <c r="E15" s="1686">
        <v>3</v>
      </c>
      <c r="F15" s="1686">
        <v>64.899999999999991</v>
      </c>
      <c r="G15" s="1685">
        <v>2336.3999999999996</v>
      </c>
      <c r="H15" s="1686">
        <v>3</v>
      </c>
      <c r="I15" s="1686">
        <v>68.144999999999996</v>
      </c>
      <c r="J15" s="1685">
        <v>2453.2200000000003</v>
      </c>
      <c r="K15" s="1687">
        <v>116.82000000000062</v>
      </c>
      <c r="L15" s="1686"/>
      <c r="M15" s="1686">
        <v>3</v>
      </c>
      <c r="N15" s="1686">
        <v>68.144999999999996</v>
      </c>
      <c r="O15" s="1685">
        <v>204.435</v>
      </c>
      <c r="P15" s="1686">
        <v>3</v>
      </c>
      <c r="Q15" s="1686">
        <v>68.144999999999996</v>
      </c>
      <c r="R15" s="1685">
        <v>204.435</v>
      </c>
    </row>
    <row r="16" spans="1:18" s="194" customFormat="1" ht="36.75" customHeight="1">
      <c r="A16" s="417" t="s">
        <v>516</v>
      </c>
      <c r="B16" s="418" t="s">
        <v>517</v>
      </c>
      <c r="C16" s="419" t="s">
        <v>69</v>
      </c>
      <c r="D16" s="1685"/>
      <c r="E16" s="1686"/>
      <c r="F16" s="1686">
        <v>256.06</v>
      </c>
      <c r="G16" s="1685">
        <v>0</v>
      </c>
      <c r="H16" s="1686"/>
      <c r="I16" s="1686">
        <v>268.863</v>
      </c>
      <c r="J16" s="1685">
        <v>0</v>
      </c>
      <c r="K16" s="1687">
        <v>0</v>
      </c>
      <c r="L16" s="1686"/>
      <c r="M16" s="1686"/>
      <c r="N16" s="1686">
        <v>268.863</v>
      </c>
      <c r="O16" s="1685">
        <v>0</v>
      </c>
      <c r="P16" s="1686"/>
      <c r="Q16" s="1686">
        <v>268.863</v>
      </c>
      <c r="R16" s="1685">
        <v>0</v>
      </c>
    </row>
    <row r="17" spans="1:18" s="194" customFormat="1" ht="27" customHeight="1">
      <c r="A17" s="417" t="s">
        <v>518</v>
      </c>
      <c r="B17" s="418" t="s">
        <v>519</v>
      </c>
      <c r="C17" s="419" t="s">
        <v>69</v>
      </c>
      <c r="D17" s="1685"/>
      <c r="E17" s="1686">
        <v>3</v>
      </c>
      <c r="F17" s="1686">
        <v>224.2</v>
      </c>
      <c r="G17" s="1685">
        <v>8071.1999999999989</v>
      </c>
      <c r="H17" s="1686">
        <v>3</v>
      </c>
      <c r="I17" s="1686">
        <v>235.41</v>
      </c>
      <c r="J17" s="1685">
        <v>8474.76</v>
      </c>
      <c r="K17" s="1687">
        <v>403.56000000000131</v>
      </c>
      <c r="L17" s="1686"/>
      <c r="M17" s="1686">
        <v>3</v>
      </c>
      <c r="N17" s="1686">
        <v>235.41</v>
      </c>
      <c r="O17" s="1685">
        <v>706.23</v>
      </c>
      <c r="P17" s="1686">
        <v>3</v>
      </c>
      <c r="Q17" s="1686">
        <v>235.41</v>
      </c>
      <c r="R17" s="1685">
        <v>706.23</v>
      </c>
    </row>
    <row r="18" spans="1:18" s="194" customFormat="1" ht="30.75" customHeight="1">
      <c r="A18" s="417" t="s">
        <v>520</v>
      </c>
      <c r="B18" s="418" t="s">
        <v>521</v>
      </c>
      <c r="C18" s="419" t="s">
        <v>69</v>
      </c>
      <c r="D18" s="1685"/>
      <c r="E18" s="1686">
        <v>3</v>
      </c>
      <c r="F18" s="1686">
        <v>413</v>
      </c>
      <c r="G18" s="1685">
        <v>14868</v>
      </c>
      <c r="H18" s="1686">
        <v>3</v>
      </c>
      <c r="I18" s="1686">
        <v>433.65000000000003</v>
      </c>
      <c r="J18" s="1685">
        <v>15611.400000000001</v>
      </c>
      <c r="K18" s="1687">
        <v>743.40000000000146</v>
      </c>
      <c r="L18" s="1686"/>
      <c r="M18" s="1686">
        <v>3</v>
      </c>
      <c r="N18" s="1686">
        <v>433.65000000000003</v>
      </c>
      <c r="O18" s="1685">
        <v>1300.95</v>
      </c>
      <c r="P18" s="1686">
        <v>3</v>
      </c>
      <c r="Q18" s="1686">
        <v>433.65000000000003</v>
      </c>
      <c r="R18" s="1685">
        <v>1300.95</v>
      </c>
    </row>
    <row r="19" spans="1:18" s="194" customFormat="1" ht="25.5" customHeight="1">
      <c r="A19" s="417" t="s">
        <v>522</v>
      </c>
      <c r="B19" s="418" t="s">
        <v>523</v>
      </c>
      <c r="C19" s="419" t="s">
        <v>69</v>
      </c>
      <c r="D19" s="1685"/>
      <c r="E19" s="1686"/>
      <c r="F19" s="1686">
        <v>132.16</v>
      </c>
      <c r="G19" s="1685">
        <v>0</v>
      </c>
      <c r="H19" s="1686"/>
      <c r="I19" s="1686">
        <v>138.768</v>
      </c>
      <c r="J19" s="1685">
        <v>0</v>
      </c>
      <c r="K19" s="1687">
        <v>0</v>
      </c>
      <c r="L19" s="1686"/>
      <c r="M19" s="1686"/>
      <c r="N19" s="1686">
        <v>138.768</v>
      </c>
      <c r="O19" s="1685">
        <v>0</v>
      </c>
      <c r="P19" s="1686"/>
      <c r="Q19" s="1686">
        <v>138.768</v>
      </c>
      <c r="R19" s="1685">
        <v>0</v>
      </c>
    </row>
    <row r="20" spans="1:18" s="194" customFormat="1" ht="35.25" customHeight="1">
      <c r="A20" s="417" t="s">
        <v>524</v>
      </c>
      <c r="B20" s="418" t="s">
        <v>525</v>
      </c>
      <c r="C20" s="419" t="s">
        <v>69</v>
      </c>
      <c r="D20" s="1685"/>
      <c r="E20" s="1686"/>
      <c r="F20" s="1686">
        <v>715.07999999999993</v>
      </c>
      <c r="G20" s="1685">
        <v>0</v>
      </c>
      <c r="H20" s="1686"/>
      <c r="I20" s="1686">
        <v>750.83399999999995</v>
      </c>
      <c r="J20" s="1685">
        <v>0</v>
      </c>
      <c r="K20" s="1687">
        <v>0</v>
      </c>
      <c r="L20" s="1686"/>
      <c r="M20" s="1686"/>
      <c r="N20" s="1686">
        <v>750.83399999999995</v>
      </c>
      <c r="O20" s="1685">
        <v>0</v>
      </c>
      <c r="P20" s="1686"/>
      <c r="Q20" s="1686">
        <v>750.83399999999995</v>
      </c>
      <c r="R20" s="1685">
        <v>0</v>
      </c>
    </row>
    <row r="21" spans="1:18" s="194" customFormat="1" ht="27.75" customHeight="1">
      <c r="A21" s="417" t="s">
        <v>526</v>
      </c>
      <c r="B21" s="418" t="s">
        <v>527</v>
      </c>
      <c r="C21" s="419" t="s">
        <v>69</v>
      </c>
      <c r="D21" s="1685"/>
      <c r="E21" s="1686"/>
      <c r="F21" s="1686">
        <v>75.52</v>
      </c>
      <c r="G21" s="1685">
        <v>0</v>
      </c>
      <c r="H21" s="1686"/>
      <c r="I21" s="1686">
        <v>79.295999999999992</v>
      </c>
      <c r="J21" s="1685">
        <v>0</v>
      </c>
      <c r="K21" s="1687">
        <v>0</v>
      </c>
      <c r="L21" s="1686"/>
      <c r="M21" s="1686"/>
      <c r="N21" s="1686">
        <v>79.295999999999992</v>
      </c>
      <c r="O21" s="1685">
        <v>0</v>
      </c>
      <c r="P21" s="1686"/>
      <c r="Q21" s="1686">
        <v>79.295999999999992</v>
      </c>
      <c r="R21" s="1685">
        <v>0</v>
      </c>
    </row>
    <row r="22" spans="1:18" s="194" customFormat="1" ht="26.25" customHeight="1">
      <c r="A22" s="417" t="s">
        <v>528</v>
      </c>
      <c r="B22" s="418" t="s">
        <v>523</v>
      </c>
      <c r="C22" s="419" t="s">
        <v>69</v>
      </c>
      <c r="D22" s="1685"/>
      <c r="E22" s="1686"/>
      <c r="F22" s="1686">
        <v>132.16</v>
      </c>
      <c r="G22" s="1685">
        <v>0</v>
      </c>
      <c r="H22" s="1686"/>
      <c r="I22" s="1686">
        <v>138.768</v>
      </c>
      <c r="J22" s="1685">
        <v>0</v>
      </c>
      <c r="K22" s="1687">
        <v>0</v>
      </c>
      <c r="L22" s="1686"/>
      <c r="M22" s="1686"/>
      <c r="N22" s="1686">
        <v>138.768</v>
      </c>
      <c r="O22" s="1685">
        <v>0</v>
      </c>
      <c r="P22" s="1686"/>
      <c r="Q22" s="1686">
        <v>138.768</v>
      </c>
      <c r="R22" s="1685">
        <v>0</v>
      </c>
    </row>
    <row r="23" spans="1:18" s="194" customFormat="1" ht="26.25" customHeight="1">
      <c r="A23" s="420" t="s">
        <v>529</v>
      </c>
      <c r="B23" s="418" t="s">
        <v>530</v>
      </c>
      <c r="C23" s="419" t="s">
        <v>69</v>
      </c>
      <c r="D23" s="1685"/>
      <c r="E23" s="1686"/>
      <c r="F23" s="1686">
        <v>867.3</v>
      </c>
      <c r="G23" s="1685">
        <v>0</v>
      </c>
      <c r="H23" s="1686"/>
      <c r="I23" s="1686">
        <v>910.66499999999996</v>
      </c>
      <c r="J23" s="1685">
        <v>0</v>
      </c>
      <c r="K23" s="1687">
        <v>0</v>
      </c>
      <c r="L23" s="1686"/>
      <c r="M23" s="1686"/>
      <c r="N23" s="1686">
        <v>910.66499999999996</v>
      </c>
      <c r="O23" s="1685">
        <v>0</v>
      </c>
      <c r="P23" s="1686"/>
      <c r="Q23" s="1686">
        <v>910.66499999999996</v>
      </c>
      <c r="R23" s="1685">
        <v>0</v>
      </c>
    </row>
    <row r="24" spans="1:18" s="194" customFormat="1" ht="26.25" customHeight="1">
      <c r="A24" s="417" t="s">
        <v>531</v>
      </c>
      <c r="B24" s="418" t="s">
        <v>532</v>
      </c>
      <c r="C24" s="419" t="s">
        <v>69</v>
      </c>
      <c r="D24" s="1685"/>
      <c r="E24" s="1686"/>
      <c r="F24" s="1686">
        <v>1194.1599999999999</v>
      </c>
      <c r="G24" s="1685">
        <v>0</v>
      </c>
      <c r="H24" s="1686"/>
      <c r="I24" s="1686">
        <v>1253.8679999999999</v>
      </c>
      <c r="J24" s="1685">
        <v>0</v>
      </c>
      <c r="K24" s="1687">
        <v>0</v>
      </c>
      <c r="L24" s="1686"/>
      <c r="M24" s="1686"/>
      <c r="N24" s="1686">
        <v>1253.8679999999999</v>
      </c>
      <c r="O24" s="1685">
        <v>0</v>
      </c>
      <c r="P24" s="1686"/>
      <c r="Q24" s="1686">
        <v>1253.8679999999999</v>
      </c>
      <c r="R24" s="1685">
        <v>0</v>
      </c>
    </row>
    <row r="25" spans="1:18" s="194" customFormat="1" ht="64.5" customHeight="1">
      <c r="A25" s="417" t="s">
        <v>533</v>
      </c>
      <c r="B25" s="418" t="s">
        <v>534</v>
      </c>
      <c r="C25" s="419" t="s">
        <v>69</v>
      </c>
      <c r="D25" s="1685"/>
      <c r="E25" s="1686"/>
      <c r="F25" s="1686">
        <v>2513.4</v>
      </c>
      <c r="G25" s="1685">
        <v>0</v>
      </c>
      <c r="H25" s="1686"/>
      <c r="I25" s="1686">
        <v>2639.07</v>
      </c>
      <c r="J25" s="1685">
        <v>0</v>
      </c>
      <c r="K25" s="1687">
        <v>0</v>
      </c>
      <c r="L25" s="1686"/>
      <c r="M25" s="1686"/>
      <c r="N25" s="1686">
        <v>2639.07</v>
      </c>
      <c r="O25" s="1685">
        <v>0</v>
      </c>
      <c r="P25" s="1686"/>
      <c r="Q25" s="1686">
        <v>2639.07</v>
      </c>
      <c r="R25" s="1685">
        <v>0</v>
      </c>
    </row>
    <row r="26" spans="1:18" s="194" customFormat="1" ht="40.5" customHeight="1">
      <c r="A26" s="417" t="s">
        <v>535</v>
      </c>
      <c r="B26" s="418" t="s">
        <v>536</v>
      </c>
      <c r="C26" s="419" t="s">
        <v>69</v>
      </c>
      <c r="D26" s="1685"/>
      <c r="E26" s="1686"/>
      <c r="F26" s="1686">
        <v>221.83999999999997</v>
      </c>
      <c r="G26" s="1685">
        <v>0</v>
      </c>
      <c r="H26" s="1686"/>
      <c r="I26" s="1686">
        <v>232.93199999999999</v>
      </c>
      <c r="J26" s="1685">
        <v>0</v>
      </c>
      <c r="K26" s="1687">
        <v>0</v>
      </c>
      <c r="L26" s="1686"/>
      <c r="M26" s="1686"/>
      <c r="N26" s="1686">
        <v>232.93199999999999</v>
      </c>
      <c r="O26" s="1685">
        <v>0</v>
      </c>
      <c r="P26" s="1686"/>
      <c r="Q26" s="1686">
        <v>232.93199999999999</v>
      </c>
      <c r="R26" s="1685">
        <v>0</v>
      </c>
    </row>
    <row r="27" spans="1:18" s="194" customFormat="1" ht="29.25" customHeight="1">
      <c r="A27" s="417" t="s">
        <v>537</v>
      </c>
      <c r="B27" s="418" t="s">
        <v>538</v>
      </c>
      <c r="C27" s="419" t="s">
        <v>69</v>
      </c>
      <c r="D27" s="1685"/>
      <c r="E27" s="1686"/>
      <c r="F27" s="1686">
        <v>141.6</v>
      </c>
      <c r="G27" s="1685">
        <v>0</v>
      </c>
      <c r="H27" s="1686"/>
      <c r="I27" s="1686">
        <v>148.68</v>
      </c>
      <c r="J27" s="1685">
        <v>0</v>
      </c>
      <c r="K27" s="1687">
        <v>0</v>
      </c>
      <c r="L27" s="1686"/>
      <c r="M27" s="1686"/>
      <c r="N27" s="1686">
        <v>148.68</v>
      </c>
      <c r="O27" s="1685">
        <v>0</v>
      </c>
      <c r="P27" s="1686"/>
      <c r="Q27" s="1686">
        <v>148.68</v>
      </c>
      <c r="R27" s="1685">
        <v>0</v>
      </c>
    </row>
    <row r="28" spans="1:18" s="194" customFormat="1" ht="26.25" customHeight="1">
      <c r="A28" s="417" t="s">
        <v>539</v>
      </c>
      <c r="B28" s="418" t="s">
        <v>540</v>
      </c>
      <c r="C28" s="419" t="s">
        <v>69</v>
      </c>
      <c r="D28" s="1685"/>
      <c r="E28" s="1686"/>
      <c r="F28" s="1686">
        <v>1593</v>
      </c>
      <c r="G28" s="1685">
        <v>0</v>
      </c>
      <c r="H28" s="1686"/>
      <c r="I28" s="1686">
        <v>1672.65</v>
      </c>
      <c r="J28" s="1685">
        <v>0</v>
      </c>
      <c r="K28" s="1687">
        <v>0</v>
      </c>
      <c r="L28" s="1686"/>
      <c r="M28" s="1686"/>
      <c r="N28" s="1686">
        <v>1672.65</v>
      </c>
      <c r="O28" s="1685">
        <v>0</v>
      </c>
      <c r="P28" s="1686"/>
      <c r="Q28" s="1686">
        <v>1672.65</v>
      </c>
      <c r="R28" s="1685">
        <v>0</v>
      </c>
    </row>
    <row r="29" spans="1:18" s="194" customFormat="1" ht="38.25" customHeight="1">
      <c r="A29" s="417" t="s">
        <v>541</v>
      </c>
      <c r="B29" s="418" t="s">
        <v>542</v>
      </c>
      <c r="C29" s="419" t="s">
        <v>69</v>
      </c>
      <c r="D29" s="1685"/>
      <c r="E29" s="1686"/>
      <c r="F29" s="1686">
        <v>35.4</v>
      </c>
      <c r="G29" s="1685">
        <v>0</v>
      </c>
      <c r="H29" s="1686"/>
      <c r="I29" s="1686">
        <v>37.17</v>
      </c>
      <c r="J29" s="1685">
        <v>0</v>
      </c>
      <c r="K29" s="1687">
        <v>0</v>
      </c>
      <c r="L29" s="1686"/>
      <c r="M29" s="1686"/>
      <c r="N29" s="1686">
        <v>37.17</v>
      </c>
      <c r="O29" s="1685">
        <v>0</v>
      </c>
      <c r="P29" s="1686"/>
      <c r="Q29" s="1686">
        <v>37.17</v>
      </c>
      <c r="R29" s="1685">
        <v>0</v>
      </c>
    </row>
    <row r="30" spans="1:18" s="194" customFormat="1" ht="51.75" customHeight="1">
      <c r="A30" s="417" t="s">
        <v>543</v>
      </c>
      <c r="B30" s="418" t="s">
        <v>544</v>
      </c>
      <c r="C30" s="419" t="s">
        <v>69</v>
      </c>
      <c r="D30" s="1685"/>
      <c r="E30" s="1686"/>
      <c r="F30" s="1686">
        <v>236</v>
      </c>
      <c r="G30" s="1685">
        <v>0</v>
      </c>
      <c r="H30" s="1686"/>
      <c r="I30" s="1686">
        <v>247.8</v>
      </c>
      <c r="J30" s="1685">
        <v>0</v>
      </c>
      <c r="K30" s="1687">
        <v>0</v>
      </c>
      <c r="L30" s="1686"/>
      <c r="M30" s="1686"/>
      <c r="N30" s="1686">
        <v>247.8</v>
      </c>
      <c r="O30" s="1685">
        <v>0</v>
      </c>
      <c r="P30" s="1686"/>
      <c r="Q30" s="1686">
        <v>247.8</v>
      </c>
      <c r="R30" s="1685">
        <v>0</v>
      </c>
    </row>
    <row r="31" spans="1:18" s="192" customFormat="1" ht="18.75" customHeight="1">
      <c r="A31" s="414" t="s">
        <v>545</v>
      </c>
      <c r="B31" s="421" t="s">
        <v>80</v>
      </c>
      <c r="C31" s="1253"/>
      <c r="D31" s="1688"/>
      <c r="E31" s="1683"/>
      <c r="F31" s="1683"/>
      <c r="G31" s="1688"/>
      <c r="H31" s="1683"/>
      <c r="I31" s="1683"/>
      <c r="J31" s="1688"/>
      <c r="K31" s="1682">
        <v>0</v>
      </c>
      <c r="L31" s="1683"/>
      <c r="M31" s="1683"/>
      <c r="N31" s="1683"/>
      <c r="O31" s="1688"/>
      <c r="P31" s="1689"/>
      <c r="Q31" s="1683"/>
      <c r="R31" s="1688"/>
    </row>
    <row r="32" spans="1:18" s="194" customFormat="1" ht="27" customHeight="1">
      <c r="A32" s="422" t="s">
        <v>546</v>
      </c>
      <c r="B32" s="423" t="s">
        <v>547</v>
      </c>
      <c r="C32" s="1253"/>
      <c r="D32" s="1688"/>
      <c r="E32" s="1689"/>
      <c r="F32" s="1683"/>
      <c r="G32" s="1688">
        <v>500</v>
      </c>
      <c r="H32" s="1683"/>
      <c r="I32" s="1683"/>
      <c r="J32" s="1688">
        <v>500</v>
      </c>
      <c r="K32" s="1682">
        <v>0</v>
      </c>
      <c r="L32" s="1683"/>
      <c r="M32" s="1689"/>
      <c r="N32" s="1689"/>
      <c r="O32" s="1688">
        <v>500</v>
      </c>
      <c r="P32" s="1689"/>
      <c r="Q32" s="1689"/>
      <c r="R32" s="1688">
        <v>500</v>
      </c>
    </row>
    <row r="33" spans="1:18" s="194" customFormat="1" ht="28.5" customHeight="1">
      <c r="A33" s="422" t="s">
        <v>548</v>
      </c>
      <c r="B33" s="423" t="s">
        <v>549</v>
      </c>
      <c r="C33" s="1253"/>
      <c r="D33" s="1688"/>
      <c r="E33" s="1690"/>
      <c r="F33" s="1683"/>
      <c r="G33" s="1688"/>
      <c r="H33" s="1683"/>
      <c r="I33" s="1683"/>
      <c r="J33" s="1688"/>
      <c r="K33" s="1682">
        <v>0</v>
      </c>
      <c r="L33" s="1683"/>
      <c r="M33" s="1689"/>
      <c r="N33" s="1690"/>
      <c r="O33" s="1688"/>
      <c r="P33" s="1689"/>
      <c r="Q33" s="1690"/>
      <c r="R33" s="1688"/>
    </row>
    <row r="34" spans="1:18" s="194" customFormat="1" ht="12.75" customHeight="1">
      <c r="A34" s="422" t="s">
        <v>550</v>
      </c>
      <c r="B34" s="424" t="s">
        <v>551</v>
      </c>
      <c r="C34" s="1253"/>
      <c r="D34" s="1688"/>
      <c r="E34" s="1690"/>
      <c r="F34" s="1683"/>
      <c r="G34" s="1688"/>
      <c r="H34" s="1683"/>
      <c r="I34" s="1683"/>
      <c r="J34" s="1688"/>
      <c r="K34" s="1682">
        <v>0</v>
      </c>
      <c r="L34" s="1683"/>
      <c r="M34" s="1689"/>
      <c r="N34" s="1690"/>
      <c r="O34" s="1688"/>
      <c r="P34" s="1689"/>
      <c r="Q34" s="1690"/>
      <c r="R34" s="1688"/>
    </row>
    <row r="35" spans="1:18" s="195" customFormat="1" ht="108">
      <c r="A35" s="422" t="s">
        <v>552</v>
      </c>
      <c r="B35" s="424" t="s">
        <v>1291</v>
      </c>
      <c r="C35" s="429"/>
      <c r="D35" s="1691"/>
      <c r="E35" s="1691"/>
      <c r="F35" s="1692"/>
      <c r="G35" s="1691">
        <v>1000</v>
      </c>
      <c r="H35" s="1692"/>
      <c r="I35" s="1692"/>
      <c r="J35" s="1691">
        <v>1000</v>
      </c>
      <c r="K35" s="1691">
        <v>0</v>
      </c>
      <c r="L35" s="1693" t="s">
        <v>1722</v>
      </c>
      <c r="M35" s="1692"/>
      <c r="N35" s="1691"/>
      <c r="O35" s="1691">
        <v>1000</v>
      </c>
      <c r="P35" s="1692"/>
      <c r="Q35" s="1691"/>
      <c r="R35" s="1691">
        <v>1000</v>
      </c>
    </row>
    <row r="36" spans="1:18" s="194" customFormat="1">
      <c r="A36" s="1254" t="s">
        <v>1292</v>
      </c>
      <c r="B36" s="424"/>
      <c r="C36" s="419"/>
      <c r="D36" s="1685"/>
      <c r="E36" s="1694"/>
      <c r="F36" s="1695"/>
      <c r="G36" s="1685"/>
      <c r="H36" s="1695"/>
      <c r="I36" s="1695"/>
      <c r="J36" s="1685"/>
      <c r="K36" s="1687">
        <v>0</v>
      </c>
      <c r="L36" s="1696" t="s">
        <v>1455</v>
      </c>
      <c r="M36" s="1697"/>
      <c r="N36" s="1694"/>
      <c r="O36" s="1685"/>
      <c r="P36" s="1697"/>
      <c r="Q36" s="1694"/>
      <c r="R36" s="1685"/>
    </row>
    <row r="37" spans="1:18" s="194" customFormat="1">
      <c r="A37" s="1254" t="s">
        <v>1293</v>
      </c>
      <c r="B37" s="424"/>
      <c r="C37" s="419"/>
      <c r="D37" s="1685"/>
      <c r="E37" s="1694"/>
      <c r="F37" s="1695"/>
      <c r="G37" s="1685"/>
      <c r="H37" s="1695"/>
      <c r="I37" s="1695"/>
      <c r="J37" s="1685"/>
      <c r="K37" s="1687">
        <v>0</v>
      </c>
      <c r="L37" s="1696" t="s">
        <v>1455</v>
      </c>
      <c r="M37" s="1697"/>
      <c r="N37" s="1694"/>
      <c r="O37" s="1685"/>
      <c r="P37" s="1697"/>
      <c r="Q37" s="1694"/>
      <c r="R37" s="1685"/>
    </row>
    <row r="38" spans="1:18" s="194" customFormat="1">
      <c r="A38" s="1254" t="s">
        <v>1294</v>
      </c>
      <c r="B38" s="424"/>
      <c r="C38" s="419"/>
      <c r="D38" s="1685"/>
      <c r="E38" s="1694"/>
      <c r="F38" s="1695"/>
      <c r="G38" s="1685"/>
      <c r="H38" s="1695"/>
      <c r="I38" s="1695"/>
      <c r="J38" s="1685"/>
      <c r="K38" s="1687">
        <v>0</v>
      </c>
      <c r="L38" s="1696" t="s">
        <v>1455</v>
      </c>
      <c r="M38" s="1697"/>
      <c r="N38" s="1694"/>
      <c r="O38" s="1685"/>
      <c r="P38" s="1697"/>
      <c r="Q38" s="1694"/>
      <c r="R38" s="1685"/>
    </row>
    <row r="39" spans="1:18" s="194" customFormat="1">
      <c r="A39" s="1254" t="s">
        <v>1295</v>
      </c>
      <c r="B39" s="424"/>
      <c r="C39" s="419"/>
      <c r="D39" s="1685"/>
      <c r="E39" s="1694"/>
      <c r="F39" s="1695"/>
      <c r="G39" s="1685"/>
      <c r="H39" s="1695"/>
      <c r="I39" s="1695"/>
      <c r="J39" s="1685"/>
      <c r="K39" s="1687">
        <v>0</v>
      </c>
      <c r="L39" s="1696" t="s">
        <v>1455</v>
      </c>
      <c r="M39" s="1697"/>
      <c r="N39" s="1694"/>
      <c r="O39" s="1685"/>
      <c r="P39" s="1697"/>
      <c r="Q39" s="1694"/>
      <c r="R39" s="1685"/>
    </row>
    <row r="40" spans="1:18" s="194" customFormat="1" ht="15.75" customHeight="1">
      <c r="A40" s="422" t="s">
        <v>554</v>
      </c>
      <c r="B40" s="424" t="s">
        <v>555</v>
      </c>
      <c r="C40" s="429"/>
      <c r="D40" s="1691">
        <v>0</v>
      </c>
      <c r="E40" s="1692"/>
      <c r="F40" s="1692"/>
      <c r="G40" s="1691">
        <v>11900</v>
      </c>
      <c r="H40" s="1692"/>
      <c r="I40" s="1692"/>
      <c r="J40" s="1691">
        <v>11900</v>
      </c>
      <c r="K40" s="1691">
        <v>0</v>
      </c>
      <c r="L40" s="1692"/>
      <c r="M40" s="1692"/>
      <c r="N40" s="1692"/>
      <c r="O40" s="1691">
        <v>11900</v>
      </c>
      <c r="P40" s="1692"/>
      <c r="Q40" s="1692"/>
      <c r="R40" s="1691">
        <v>11900</v>
      </c>
    </row>
    <row r="41" spans="1:18" s="194" customFormat="1" ht="12.75" customHeight="1">
      <c r="A41" s="417" t="s">
        <v>556</v>
      </c>
      <c r="B41" s="425" t="s">
        <v>67</v>
      </c>
      <c r="C41" s="419" t="s">
        <v>69</v>
      </c>
      <c r="D41" s="1685"/>
      <c r="E41" s="1697">
        <v>162</v>
      </c>
      <c r="F41" s="1697">
        <v>32</v>
      </c>
      <c r="G41" s="1685">
        <v>5184</v>
      </c>
      <c r="H41" s="1686">
        <v>162</v>
      </c>
      <c r="I41" s="1697">
        <v>32</v>
      </c>
      <c r="J41" s="1685">
        <v>5184</v>
      </c>
      <c r="K41" s="1687">
        <v>0</v>
      </c>
      <c r="L41" s="1697"/>
      <c r="M41" s="1697">
        <v>162</v>
      </c>
      <c r="N41" s="1697">
        <v>32</v>
      </c>
      <c r="O41" s="1685">
        <v>5184</v>
      </c>
      <c r="P41" s="1697">
        <v>162</v>
      </c>
      <c r="Q41" s="1697">
        <v>32</v>
      </c>
      <c r="R41" s="1685">
        <v>5184</v>
      </c>
    </row>
    <row r="42" spans="1:18" s="194" customFormat="1" ht="25.5">
      <c r="A42" s="426" t="s">
        <v>557</v>
      </c>
      <c r="B42" s="427" t="s">
        <v>558</v>
      </c>
      <c r="C42" s="419" t="s">
        <v>69</v>
      </c>
      <c r="D42" s="1685"/>
      <c r="E42" s="1686"/>
      <c r="F42" s="1697"/>
      <c r="G42" s="1685">
        <v>0</v>
      </c>
      <c r="H42" s="1686"/>
      <c r="I42" s="1697"/>
      <c r="J42" s="1685">
        <v>0</v>
      </c>
      <c r="K42" s="1687">
        <v>0</v>
      </c>
      <c r="L42" s="1696"/>
      <c r="M42" s="1697"/>
      <c r="N42" s="1696"/>
      <c r="O42" s="1685">
        <v>0</v>
      </c>
      <c r="P42" s="1697"/>
      <c r="Q42" s="1696"/>
      <c r="R42" s="1685">
        <v>0</v>
      </c>
    </row>
    <row r="43" spans="1:18" s="194" customFormat="1" ht="29.25" customHeight="1">
      <c r="A43" s="426" t="s">
        <v>559</v>
      </c>
      <c r="B43" s="428" t="s">
        <v>560</v>
      </c>
      <c r="C43" s="419" t="s">
        <v>69</v>
      </c>
      <c r="D43" s="1697"/>
      <c r="E43" s="1696">
        <v>1</v>
      </c>
      <c r="F43" s="1697">
        <v>1000</v>
      </c>
      <c r="G43" s="1697">
        <v>1000</v>
      </c>
      <c r="H43" s="1686">
        <v>1</v>
      </c>
      <c r="I43" s="1697">
        <v>1000</v>
      </c>
      <c r="J43" s="1697">
        <v>1000</v>
      </c>
      <c r="K43" s="1687">
        <v>0</v>
      </c>
      <c r="L43" s="1696"/>
      <c r="M43" s="1697">
        <v>1</v>
      </c>
      <c r="N43" s="1696">
        <v>1000</v>
      </c>
      <c r="O43" s="1697">
        <v>1000</v>
      </c>
      <c r="P43" s="1697">
        <v>1</v>
      </c>
      <c r="Q43" s="1696">
        <v>1000</v>
      </c>
      <c r="R43" s="1697">
        <v>1000</v>
      </c>
    </row>
    <row r="44" spans="1:18" s="194" customFormat="1" ht="15.75" customHeight="1">
      <c r="A44" s="426" t="s">
        <v>561</v>
      </c>
      <c r="B44" s="428" t="s">
        <v>562</v>
      </c>
      <c r="C44" s="419" t="s">
        <v>69</v>
      </c>
      <c r="D44" s="1685"/>
      <c r="E44" s="1696">
        <v>80</v>
      </c>
      <c r="F44" s="1697">
        <v>71.290000000000006</v>
      </c>
      <c r="G44" s="1685">
        <v>5703.2000000000007</v>
      </c>
      <c r="H44" s="1686">
        <v>80</v>
      </c>
      <c r="I44" s="1697">
        <v>71.290000000000006</v>
      </c>
      <c r="J44" s="1685">
        <v>5703.2000000000007</v>
      </c>
      <c r="K44" s="1687">
        <v>0</v>
      </c>
      <c r="L44" s="1696"/>
      <c r="M44" s="1697">
        <v>80</v>
      </c>
      <c r="N44" s="1696">
        <v>71.290000000000006</v>
      </c>
      <c r="O44" s="1685">
        <v>5703.2000000000007</v>
      </c>
      <c r="P44" s="1697">
        <v>80</v>
      </c>
      <c r="Q44" s="1696">
        <v>71.290000000000006</v>
      </c>
      <c r="R44" s="1685">
        <v>5703.2000000000007</v>
      </c>
    </row>
    <row r="45" spans="1:18" s="194" customFormat="1" ht="20.25" hidden="1" customHeight="1">
      <c r="A45" s="422" t="s">
        <v>563</v>
      </c>
      <c r="B45" s="423" t="s">
        <v>564</v>
      </c>
      <c r="C45" s="419"/>
      <c r="D45" s="1685" t="e">
        <v>#VALUE!</v>
      </c>
      <c r="E45" s="1698"/>
      <c r="F45" s="1698"/>
      <c r="G45" s="1685">
        <v>0</v>
      </c>
      <c r="H45" s="1698"/>
      <c r="I45" s="1698"/>
      <c r="J45" s="1685">
        <v>0</v>
      </c>
      <c r="K45" s="1687">
        <v>0</v>
      </c>
      <c r="L45" s="1698"/>
      <c r="M45" s="1698"/>
      <c r="N45" s="1698"/>
      <c r="O45" s="1685">
        <v>0</v>
      </c>
      <c r="P45" s="1698"/>
      <c r="Q45" s="1698"/>
      <c r="R45" s="1685">
        <v>0</v>
      </c>
    </row>
    <row r="46" spans="1:18" s="194" customFormat="1" ht="20.25" hidden="1" customHeight="1">
      <c r="A46" s="429" t="s">
        <v>565</v>
      </c>
      <c r="B46" s="430" t="s">
        <v>566</v>
      </c>
      <c r="C46" s="419"/>
      <c r="D46" s="1685" t="e">
        <v>#VALUE!</v>
      </c>
      <c r="E46" s="1698"/>
      <c r="F46" s="1698"/>
      <c r="G46" s="1685">
        <v>0</v>
      </c>
      <c r="H46" s="1698"/>
      <c r="I46" s="1698"/>
      <c r="J46" s="1685">
        <v>0</v>
      </c>
      <c r="K46" s="1687">
        <v>0</v>
      </c>
      <c r="L46" s="1698"/>
      <c r="M46" s="1698"/>
      <c r="N46" s="1698"/>
      <c r="O46" s="1685">
        <v>0</v>
      </c>
      <c r="P46" s="1698"/>
      <c r="Q46" s="1698"/>
      <c r="R46" s="1685">
        <v>0</v>
      </c>
    </row>
    <row r="47" spans="1:18" s="194" customFormat="1" ht="27" hidden="1" customHeight="1">
      <c r="A47" s="888" t="s">
        <v>567</v>
      </c>
      <c r="B47" s="431" t="s">
        <v>568</v>
      </c>
      <c r="C47" s="419"/>
      <c r="D47" s="1685" t="e">
        <v>#VALUE!</v>
      </c>
      <c r="E47" s="1686"/>
      <c r="F47" s="1686"/>
      <c r="G47" s="1685">
        <v>0</v>
      </c>
      <c r="H47" s="1686"/>
      <c r="I47" s="1686"/>
      <c r="J47" s="1685">
        <v>0</v>
      </c>
      <c r="K47" s="1687">
        <v>0</v>
      </c>
      <c r="L47" s="1686"/>
      <c r="M47" s="1686"/>
      <c r="N47" s="1686"/>
      <c r="O47" s="1685">
        <v>0</v>
      </c>
      <c r="P47" s="1686"/>
      <c r="Q47" s="1686"/>
      <c r="R47" s="1685">
        <v>0</v>
      </c>
    </row>
    <row r="48" spans="1:18" s="194" customFormat="1" ht="12.75" hidden="1" customHeight="1">
      <c r="A48" s="888" t="s">
        <v>569</v>
      </c>
      <c r="B48" s="431" t="s">
        <v>570</v>
      </c>
      <c r="C48" s="419"/>
      <c r="D48" s="1685" t="e">
        <v>#VALUE!</v>
      </c>
      <c r="E48" s="1686"/>
      <c r="F48" s="1686"/>
      <c r="G48" s="1685">
        <v>0</v>
      </c>
      <c r="H48" s="1686"/>
      <c r="I48" s="1686"/>
      <c r="J48" s="1685">
        <v>0</v>
      </c>
      <c r="K48" s="1687">
        <v>0</v>
      </c>
      <c r="L48" s="1686"/>
      <c r="M48" s="1686"/>
      <c r="N48" s="1686"/>
      <c r="O48" s="1685">
        <v>0</v>
      </c>
      <c r="P48" s="1686"/>
      <c r="Q48" s="1686"/>
      <c r="R48" s="1685">
        <v>0</v>
      </c>
    </row>
    <row r="49" spans="1:18" s="194" customFormat="1" ht="11.25" hidden="1" customHeight="1">
      <c r="A49" s="888" t="s">
        <v>571</v>
      </c>
      <c r="B49" s="431" t="s">
        <v>572</v>
      </c>
      <c r="C49" s="419"/>
      <c r="D49" s="1685" t="e">
        <v>#VALUE!</v>
      </c>
      <c r="E49" s="1686"/>
      <c r="F49" s="1686"/>
      <c r="G49" s="1685">
        <v>0</v>
      </c>
      <c r="H49" s="1686"/>
      <c r="I49" s="1686"/>
      <c r="J49" s="1685">
        <v>0</v>
      </c>
      <c r="K49" s="1687">
        <v>0</v>
      </c>
      <c r="L49" s="1686"/>
      <c r="M49" s="1686"/>
      <c r="N49" s="1686"/>
      <c r="O49" s="1685">
        <v>0</v>
      </c>
      <c r="P49" s="1686"/>
      <c r="Q49" s="1686"/>
      <c r="R49" s="1685">
        <v>0</v>
      </c>
    </row>
    <row r="50" spans="1:18" s="432" customFormat="1" ht="16.5" customHeight="1">
      <c r="A50" s="422">
        <v>8</v>
      </c>
      <c r="B50" s="424" t="s">
        <v>566</v>
      </c>
      <c r="C50" s="429"/>
      <c r="D50" s="1691"/>
      <c r="E50" s="1692">
        <v>12</v>
      </c>
      <c r="F50" s="1692">
        <v>4000</v>
      </c>
      <c r="G50" s="1691">
        <v>48000</v>
      </c>
      <c r="H50" s="1692">
        <v>12</v>
      </c>
      <c r="I50" s="1692">
        <v>6000</v>
      </c>
      <c r="J50" s="1691">
        <v>72000</v>
      </c>
      <c r="K50" s="1691">
        <v>24000</v>
      </c>
      <c r="L50" s="1692"/>
      <c r="M50" s="1692">
        <v>12</v>
      </c>
      <c r="N50" s="1692">
        <v>6000</v>
      </c>
      <c r="O50" s="1691">
        <v>72000</v>
      </c>
      <c r="P50" s="1692">
        <v>12</v>
      </c>
      <c r="Q50" s="1692">
        <v>6000</v>
      </c>
      <c r="R50" s="1691">
        <v>72000</v>
      </c>
    </row>
    <row r="51" spans="1:18" s="192" customFormat="1" ht="12.75" customHeight="1">
      <c r="A51" s="2119" t="s">
        <v>1296</v>
      </c>
      <c r="B51" s="2120"/>
      <c r="C51" s="416"/>
      <c r="D51" s="1699">
        <v>0</v>
      </c>
      <c r="E51" s="1698"/>
      <c r="F51" s="1698"/>
      <c r="G51" s="1699">
        <v>86700</v>
      </c>
      <c r="H51" s="1698"/>
      <c r="I51" s="1698"/>
      <c r="J51" s="1699">
        <v>112000</v>
      </c>
      <c r="K51" s="1687">
        <v>25300</v>
      </c>
      <c r="L51" s="1698"/>
      <c r="M51" s="1698"/>
      <c r="N51" s="1698"/>
      <c r="O51" s="1699">
        <v>88000</v>
      </c>
      <c r="P51" s="1698"/>
      <c r="Q51" s="1698"/>
      <c r="R51" s="1699">
        <v>88000</v>
      </c>
    </row>
    <row r="52" spans="1:18">
      <c r="J52" s="1700">
        <v>40000</v>
      </c>
    </row>
    <row r="54" spans="1:18">
      <c r="A54" s="1255"/>
    </row>
  </sheetData>
  <customSheetViews>
    <customSheetView guid="{B72699BC-299D-42B7-A978-9B23F399AA23}" scale="75" showPageBreaks="1" fitToPage="1" hiddenRows="1" hiddenColumns="1" topLeftCell="A22">
      <selection sqref="A1:O40"/>
      <pageMargins left="0" right="0" top="0.19685039370078741" bottom="0" header="0" footer="0"/>
      <printOptions horizontalCentered="1"/>
      <pageSetup paperSize="9" scale="39" orientation="landscape" r:id="rId1"/>
      <headerFooter alignWithMargins="0"/>
    </customSheetView>
    <customSheetView guid="{4DDEBF15-3C9F-44C3-B78F-AE382BE678C1}" scale="75" showPageBreaks="1" fitToPage="1" hiddenRows="1" hiddenColumns="1" topLeftCell="A22">
      <selection activeCell="J52" sqref="J52"/>
      <pageMargins left="0" right="0" top="0.19685039370078741" bottom="0" header="0" footer="0"/>
      <printOptions horizontalCentered="1"/>
      <pageSetup paperSize="9" scale="39" orientation="landscape" r:id="rId2"/>
      <headerFooter alignWithMargins="0"/>
    </customSheetView>
    <customSheetView guid="{3811DC27-6C9C-4281-989A-478EAFEC2147}" scale="75" fitToPage="1" hiddenRows="1" hiddenColumns="1" topLeftCell="A22">
      <selection activeCell="AM34" sqref="AM34"/>
      <pageMargins left="0" right="0" top="0.19685039370078741" bottom="0" header="0" footer="0"/>
      <printOptions horizontalCentered="1"/>
      <pageSetup paperSize="9" scale="35" orientation="landscape" r:id="rId3"/>
      <headerFooter alignWithMargins="0"/>
    </customSheetView>
  </customSheetViews>
  <mergeCells count="18">
    <mergeCell ref="O1:Q1"/>
    <mergeCell ref="O2:Q2"/>
    <mergeCell ref="O3:Q3"/>
    <mergeCell ref="O4:Q4"/>
    <mergeCell ref="O5:Q5"/>
    <mergeCell ref="A8:Q8"/>
    <mergeCell ref="A51:B51"/>
    <mergeCell ref="A9:Q9"/>
    <mergeCell ref="A12:A13"/>
    <mergeCell ref="B12:B13"/>
    <mergeCell ref="C12:C13"/>
    <mergeCell ref="E12:G12"/>
    <mergeCell ref="H12:J12"/>
    <mergeCell ref="K12:K13"/>
    <mergeCell ref="A11:R11"/>
    <mergeCell ref="L12:L13"/>
    <mergeCell ref="M12:O12"/>
    <mergeCell ref="P12:R12"/>
  </mergeCells>
  <printOptions horizontalCentered="1"/>
  <pageMargins left="0" right="0" top="0.19685039370078741" bottom="0" header="0" footer="0"/>
  <pageSetup paperSize="9" scale="39" orientation="landscape" r:id="rId4"/>
  <headerFooter alignWithMargins="0"/>
</worksheet>
</file>

<file path=xl/worksheets/sheet11.xml><?xml version="1.0" encoding="utf-8"?>
<worksheet xmlns="http://schemas.openxmlformats.org/spreadsheetml/2006/main" xmlns:r="http://schemas.openxmlformats.org/officeDocument/2006/relationships">
  <sheetPr>
    <tabColor theme="5" tint="0.39997558519241921"/>
    <pageSetUpPr fitToPage="1"/>
  </sheetPr>
  <dimension ref="A1:T53"/>
  <sheetViews>
    <sheetView view="pageBreakPreview" topLeftCell="H13" zoomScaleNormal="90" zoomScaleSheetLayoutView="100" workbookViewId="0">
      <selection sqref="A1:XFD52"/>
    </sheetView>
  </sheetViews>
  <sheetFormatPr defaultColWidth="9.140625" defaultRowHeight="12.75"/>
  <cols>
    <col min="1" max="1" width="18" style="47" customWidth="1"/>
    <col min="2" max="2" width="15.7109375" style="47" customWidth="1"/>
    <col min="3" max="5" width="9" style="47" customWidth="1"/>
    <col min="6" max="6" width="10.85546875" style="47" customWidth="1"/>
    <col min="7" max="9" width="9" style="47" customWidth="1"/>
    <col min="10" max="10" width="10.85546875" style="47" customWidth="1"/>
    <col min="11" max="11" width="15.7109375" style="47" customWidth="1"/>
    <col min="12" max="14" width="9" style="47" customWidth="1"/>
    <col min="15" max="15" width="10.85546875" style="47" customWidth="1"/>
    <col min="16" max="17" width="9" style="47" customWidth="1"/>
    <col min="18" max="18" width="9" style="60" customWidth="1"/>
    <col min="19" max="20" width="10.85546875" style="47" customWidth="1"/>
    <col min="21" max="16384" width="9.140625" style="47"/>
  </cols>
  <sheetData>
    <row r="1" spans="1:20" s="1458" customFormat="1" ht="16.5">
      <c r="A1" s="2131" t="s">
        <v>1297</v>
      </c>
      <c r="B1" s="2131"/>
      <c r="C1" s="2131"/>
      <c r="D1" s="2131"/>
      <c r="E1" s="2131"/>
      <c r="F1" s="2131"/>
      <c r="G1" s="2131"/>
      <c r="H1" s="2131"/>
      <c r="I1" s="2131"/>
      <c r="J1" s="2131"/>
      <c r="K1" s="2131"/>
      <c r="L1" s="2131"/>
      <c r="M1" s="2131"/>
      <c r="N1" s="2131"/>
      <c r="O1" s="2131"/>
      <c r="P1" s="2131"/>
      <c r="Q1" s="2131"/>
      <c r="R1" s="2131"/>
      <c r="S1" s="2131"/>
      <c r="T1" s="2131"/>
    </row>
    <row r="2" spans="1:20" customFormat="1" ht="15.75">
      <c r="A2" s="240"/>
      <c r="B2" s="240"/>
      <c r="C2" s="2132" t="s">
        <v>1723</v>
      </c>
      <c r="D2" s="2132"/>
      <c r="E2" s="2132"/>
      <c r="F2" s="2132"/>
      <c r="G2" s="2132"/>
      <c r="H2" s="2132"/>
      <c r="I2" s="2132"/>
      <c r="J2" s="2132"/>
      <c r="K2" s="2132"/>
      <c r="L2" s="2132"/>
      <c r="M2" s="2132"/>
      <c r="N2" s="2132"/>
      <c r="O2" s="2132"/>
      <c r="P2" s="2132"/>
      <c r="Q2" s="2132"/>
      <c r="R2" s="2132"/>
      <c r="S2" s="1459"/>
      <c r="T2" s="1460"/>
    </row>
    <row r="3" spans="1:20" customFormat="1" ht="15.75">
      <c r="A3" s="240"/>
      <c r="B3" s="240"/>
      <c r="C3" s="1898"/>
      <c r="D3" s="1898"/>
      <c r="E3" s="1898"/>
      <c r="F3" s="1898"/>
      <c r="G3" s="1898"/>
      <c r="H3" s="1898"/>
      <c r="I3" s="1898"/>
      <c r="J3" s="1898"/>
      <c r="K3" s="1898"/>
      <c r="L3" s="1898"/>
      <c r="M3" s="1898"/>
      <c r="N3" s="1898"/>
      <c r="O3" s="1898"/>
      <c r="P3" s="1898"/>
      <c r="Q3" s="1898"/>
      <c r="R3" s="1898"/>
      <c r="S3" s="1898"/>
      <c r="T3" s="1460"/>
    </row>
    <row r="4" spans="1:20" customFormat="1">
      <c r="A4" s="1460" t="s">
        <v>1311</v>
      </c>
      <c r="B4" s="1460"/>
      <c r="C4" s="240"/>
      <c r="D4" s="240"/>
      <c r="E4" s="240"/>
      <c r="F4" s="240"/>
      <c r="G4" s="240"/>
      <c r="H4" s="240"/>
      <c r="I4" s="240"/>
      <c r="J4" s="240"/>
      <c r="K4" s="240"/>
      <c r="L4" s="240"/>
      <c r="M4" s="240"/>
      <c r="N4" s="240"/>
      <c r="O4" s="240"/>
      <c r="P4" s="240"/>
      <c r="Q4" s="240"/>
      <c r="R4" s="240"/>
      <c r="S4" s="240"/>
      <c r="T4" s="1460"/>
    </row>
    <row r="5" spans="1:20" customFormat="1" ht="25.5">
      <c r="A5" s="1461"/>
      <c r="B5" s="1462" t="s">
        <v>1312</v>
      </c>
      <c r="C5" s="1463" t="s">
        <v>1298</v>
      </c>
      <c r="D5" s="1463" t="s">
        <v>598</v>
      </c>
      <c r="E5" s="1463" t="s">
        <v>599</v>
      </c>
      <c r="F5" s="1463" t="s">
        <v>1299</v>
      </c>
      <c r="G5" s="1463" t="s">
        <v>600</v>
      </c>
      <c r="H5" s="1463" t="s">
        <v>481</v>
      </c>
      <c r="I5" s="1463" t="s">
        <v>601</v>
      </c>
      <c r="J5" s="1463" t="s">
        <v>1300</v>
      </c>
      <c r="K5" s="1462" t="s">
        <v>1313</v>
      </c>
      <c r="L5" s="1463" t="s">
        <v>482</v>
      </c>
      <c r="M5" s="1463" t="s">
        <v>483</v>
      </c>
      <c r="N5" s="1463" t="s">
        <v>484</v>
      </c>
      <c r="O5" s="1463" t="s">
        <v>1301</v>
      </c>
      <c r="P5" s="1463" t="s">
        <v>602</v>
      </c>
      <c r="Q5" s="1463" t="s">
        <v>485</v>
      </c>
      <c r="R5" s="1463" t="s">
        <v>486</v>
      </c>
      <c r="S5" s="1463" t="s">
        <v>1302</v>
      </c>
      <c r="T5" s="1464" t="s">
        <v>1303</v>
      </c>
    </row>
    <row r="6" spans="1:20" customFormat="1">
      <c r="A6" s="1461" t="s">
        <v>1304</v>
      </c>
      <c r="B6" s="1465">
        <v>2.7</v>
      </c>
      <c r="C6" s="1466">
        <v>54.162000000000006</v>
      </c>
      <c r="D6" s="1466">
        <v>44.603999999999999</v>
      </c>
      <c r="E6" s="1466">
        <v>31.86</v>
      </c>
      <c r="F6" s="1466">
        <v>130.626</v>
      </c>
      <c r="G6" s="1466">
        <v>31.86</v>
      </c>
      <c r="H6" s="1466">
        <v>25.488</v>
      </c>
      <c r="I6" s="1466">
        <v>22.302</v>
      </c>
      <c r="J6" s="1466">
        <v>79.650000000000006</v>
      </c>
      <c r="K6" s="1465">
        <v>2.7</v>
      </c>
      <c r="L6" s="1466">
        <v>15.93</v>
      </c>
      <c r="M6" s="1466">
        <v>15.93</v>
      </c>
      <c r="N6" s="1466">
        <v>22.302</v>
      </c>
      <c r="O6" s="1466">
        <v>54.161999999999999</v>
      </c>
      <c r="P6" s="1466">
        <v>25.488</v>
      </c>
      <c r="Q6" s="1466">
        <v>31.86</v>
      </c>
      <c r="R6" s="1466"/>
      <c r="S6" s="1466">
        <v>57.347999999999999</v>
      </c>
      <c r="T6" s="1467">
        <v>321.786</v>
      </c>
    </row>
    <row r="7" spans="1:20" customFormat="1">
      <c r="A7" s="1461" t="s">
        <v>1304</v>
      </c>
      <c r="B7" s="1468">
        <v>1.1000000000000001</v>
      </c>
      <c r="C7" s="1466">
        <v>0</v>
      </c>
      <c r="D7" s="1466">
        <v>0</v>
      </c>
      <c r="E7" s="1466">
        <v>0</v>
      </c>
      <c r="F7" s="1466">
        <v>0</v>
      </c>
      <c r="G7" s="1466">
        <v>0</v>
      </c>
      <c r="H7" s="1466">
        <v>0</v>
      </c>
      <c r="I7" s="1466">
        <v>0</v>
      </c>
      <c r="J7" s="1466">
        <v>0</v>
      </c>
      <c r="K7" s="1468">
        <v>1.1000000000000001</v>
      </c>
      <c r="L7" s="1466">
        <v>0</v>
      </c>
      <c r="M7" s="1466">
        <v>0</v>
      </c>
      <c r="N7" s="1466">
        <v>0</v>
      </c>
      <c r="O7" s="1466">
        <v>0</v>
      </c>
      <c r="P7" s="1466">
        <v>0</v>
      </c>
      <c r="Q7" s="1466">
        <v>0</v>
      </c>
      <c r="R7" s="1466"/>
      <c r="S7" s="1466">
        <v>0</v>
      </c>
      <c r="T7" s="1467">
        <v>0</v>
      </c>
    </row>
    <row r="8" spans="1:20" customFormat="1">
      <c r="A8" s="1461" t="s">
        <v>1305</v>
      </c>
      <c r="B8" s="1469">
        <v>2.7</v>
      </c>
      <c r="C8" s="1466">
        <v>0</v>
      </c>
      <c r="D8" s="1466">
        <v>0</v>
      </c>
      <c r="E8" s="1466">
        <v>0</v>
      </c>
      <c r="F8" s="1466">
        <v>0</v>
      </c>
      <c r="G8" s="1466">
        <v>0</v>
      </c>
      <c r="H8" s="1466">
        <v>0</v>
      </c>
      <c r="I8" s="1466">
        <v>0</v>
      </c>
      <c r="J8" s="1466">
        <v>0</v>
      </c>
      <c r="K8" s="1469">
        <v>2.7</v>
      </c>
      <c r="L8" s="1466">
        <v>0</v>
      </c>
      <c r="M8" s="1466">
        <v>0</v>
      </c>
      <c r="N8" s="1466">
        <v>0</v>
      </c>
      <c r="O8" s="1466">
        <v>0</v>
      </c>
      <c r="P8" s="1466">
        <v>0</v>
      </c>
      <c r="Q8" s="1466">
        <v>0</v>
      </c>
      <c r="R8" s="1466"/>
      <c r="S8" s="1466">
        <v>0</v>
      </c>
      <c r="T8" s="1467">
        <v>0</v>
      </c>
    </row>
    <row r="9" spans="1:20" customFormat="1">
      <c r="A9" s="1470" t="s">
        <v>836</v>
      </c>
      <c r="B9" s="1471"/>
      <c r="C9" s="1467">
        <v>54.162000000000006</v>
      </c>
      <c r="D9" s="1467">
        <v>44.603999999999999</v>
      </c>
      <c r="E9" s="1467">
        <v>31.86</v>
      </c>
      <c r="F9" s="1467">
        <v>130.626</v>
      </c>
      <c r="G9" s="1467">
        <v>31.86</v>
      </c>
      <c r="H9" s="1467">
        <v>25.488</v>
      </c>
      <c r="I9" s="1467">
        <v>22.302</v>
      </c>
      <c r="J9" s="1467">
        <v>79.650000000000006</v>
      </c>
      <c r="K9" s="1471"/>
      <c r="L9" s="1467">
        <v>15.93</v>
      </c>
      <c r="M9" s="1467">
        <v>15.93</v>
      </c>
      <c r="N9" s="1467">
        <v>22.302</v>
      </c>
      <c r="O9" s="1467">
        <v>54.161999999999999</v>
      </c>
      <c r="P9" s="1467">
        <v>25.488</v>
      </c>
      <c r="Q9" s="1467">
        <v>31.86</v>
      </c>
      <c r="R9" s="1467">
        <v>0</v>
      </c>
      <c r="S9" s="1467">
        <v>57.347999999999999</v>
      </c>
      <c r="T9" s="1467">
        <v>321.786</v>
      </c>
    </row>
    <row r="10" spans="1:20" customFormat="1">
      <c r="A10" s="240"/>
      <c r="B10" s="1472"/>
      <c r="C10" s="1472"/>
      <c r="D10" s="1472"/>
      <c r="E10" s="1472"/>
      <c r="F10" s="1473"/>
      <c r="G10" s="1472"/>
      <c r="H10" s="1472"/>
      <c r="I10" s="1472"/>
      <c r="J10" s="1473"/>
      <c r="K10" s="1472"/>
      <c r="L10" s="1472"/>
      <c r="M10" s="1472"/>
      <c r="N10" s="1472"/>
      <c r="O10" s="1473"/>
      <c r="P10" s="1472"/>
      <c r="Q10" s="1472"/>
      <c r="R10" s="1472"/>
      <c r="S10" s="1473"/>
      <c r="T10" s="1474"/>
    </row>
    <row r="11" spans="1:20" customFormat="1">
      <c r="A11" s="1460" t="s">
        <v>1314</v>
      </c>
      <c r="B11" s="1474"/>
      <c r="C11" s="1472"/>
      <c r="D11" s="1472"/>
      <c r="E11" s="1472"/>
      <c r="F11" s="1472"/>
      <c r="G11" s="1472"/>
      <c r="H11" s="1472"/>
      <c r="I11" s="1472"/>
      <c r="J11" s="1472"/>
      <c r="K11" s="1474"/>
      <c r="L11" s="1472"/>
      <c r="M11" s="1472"/>
      <c r="N11" s="1472"/>
      <c r="O11" s="1472"/>
      <c r="P11" s="1472"/>
      <c r="Q11" s="1472"/>
      <c r="R11" s="1472"/>
      <c r="S11" s="1472"/>
      <c r="T11" s="1474"/>
    </row>
    <row r="12" spans="1:20" customFormat="1" ht="25.5">
      <c r="A12" s="1461"/>
      <c r="B12" s="1462" t="s">
        <v>1312</v>
      </c>
      <c r="C12" s="1463" t="s">
        <v>1298</v>
      </c>
      <c r="D12" s="1463" t="s">
        <v>598</v>
      </c>
      <c r="E12" s="1463" t="s">
        <v>599</v>
      </c>
      <c r="F12" s="1463" t="s">
        <v>1299</v>
      </c>
      <c r="G12" s="1463" t="s">
        <v>600</v>
      </c>
      <c r="H12" s="1463" t="s">
        <v>481</v>
      </c>
      <c r="I12" s="1463" t="s">
        <v>601</v>
      </c>
      <c r="J12" s="1463" t="s">
        <v>1300</v>
      </c>
      <c r="K12" s="1462" t="s">
        <v>1313</v>
      </c>
      <c r="L12" s="1463" t="s">
        <v>482</v>
      </c>
      <c r="M12" s="1463" t="s">
        <v>483</v>
      </c>
      <c r="N12" s="1463" t="s">
        <v>484</v>
      </c>
      <c r="O12" s="1463" t="s">
        <v>1301</v>
      </c>
      <c r="P12" s="1463" t="s">
        <v>602</v>
      </c>
      <c r="Q12" s="1463" t="s">
        <v>485</v>
      </c>
      <c r="R12" s="1463" t="s">
        <v>486</v>
      </c>
      <c r="S12" s="1463" t="s">
        <v>1302</v>
      </c>
      <c r="T12" s="1464" t="s">
        <v>1303</v>
      </c>
    </row>
    <row r="13" spans="1:20" customFormat="1">
      <c r="A13" s="1461" t="s">
        <v>1304</v>
      </c>
      <c r="B13" s="1465">
        <v>1.06166</v>
      </c>
      <c r="C13" s="1466">
        <v>256.81555399999996</v>
      </c>
      <c r="D13" s="1466">
        <v>244.28796600000001</v>
      </c>
      <c r="E13" s="1466">
        <v>162.858644</v>
      </c>
      <c r="F13" s="1466">
        <v>663.96216400000003</v>
      </c>
      <c r="G13" s="1466">
        <v>140.3089856</v>
      </c>
      <c r="H13" s="1466">
        <v>116.50656839999999</v>
      </c>
      <c r="I13" s="1466">
        <v>92.704151199999998</v>
      </c>
      <c r="J13" s="1466">
        <v>349.51970520000003</v>
      </c>
      <c r="K13" s="1465">
        <v>1.05419</v>
      </c>
      <c r="L13" s="1466">
        <v>0</v>
      </c>
      <c r="M13" s="1466">
        <v>0</v>
      </c>
      <c r="N13" s="1466">
        <v>58.465377399999994</v>
      </c>
      <c r="O13" s="1466">
        <v>58.465377399999994</v>
      </c>
      <c r="P13" s="1466">
        <v>92.051870799999989</v>
      </c>
      <c r="Q13" s="1466">
        <v>150.51724819999998</v>
      </c>
      <c r="R13" s="1466"/>
      <c r="S13" s="1466">
        <v>242.56911899999997</v>
      </c>
      <c r="T13" s="1467">
        <v>1314.5163656000002</v>
      </c>
    </row>
    <row r="14" spans="1:20" customFormat="1">
      <c r="A14" s="1461" t="s">
        <v>1304</v>
      </c>
      <c r="B14" s="1469">
        <v>0.96355999999999997</v>
      </c>
      <c r="C14" s="1466">
        <v>0</v>
      </c>
      <c r="D14" s="1466">
        <v>0</v>
      </c>
      <c r="E14" s="1466">
        <v>0</v>
      </c>
      <c r="F14" s="1466">
        <v>0</v>
      </c>
      <c r="G14" s="1466">
        <v>0</v>
      </c>
      <c r="H14" s="1466">
        <v>0</v>
      </c>
      <c r="I14" s="1466">
        <v>0</v>
      </c>
      <c r="J14" s="1466">
        <v>0</v>
      </c>
      <c r="K14" s="1469">
        <v>0.95677999999999996</v>
      </c>
      <c r="L14" s="1466">
        <v>0</v>
      </c>
      <c r="M14" s="1466">
        <v>0</v>
      </c>
      <c r="N14" s="1466">
        <v>0</v>
      </c>
      <c r="O14" s="1466">
        <v>0</v>
      </c>
      <c r="P14" s="1466">
        <v>0</v>
      </c>
      <c r="Q14" s="1466">
        <v>0</v>
      </c>
      <c r="R14" s="1466"/>
      <c r="S14" s="1466">
        <v>0</v>
      </c>
      <c r="T14" s="1467">
        <v>0</v>
      </c>
    </row>
    <row r="15" spans="1:20" customFormat="1">
      <c r="A15" s="1461" t="s">
        <v>1305</v>
      </c>
      <c r="B15" s="1465">
        <v>1.06166</v>
      </c>
      <c r="C15" s="1466">
        <v>0</v>
      </c>
      <c r="D15" s="1466">
        <v>0</v>
      </c>
      <c r="E15" s="1466">
        <v>0</v>
      </c>
      <c r="F15" s="1466">
        <v>0</v>
      </c>
      <c r="G15" s="1466">
        <v>0</v>
      </c>
      <c r="H15" s="1466">
        <v>0</v>
      </c>
      <c r="I15" s="1466">
        <v>0</v>
      </c>
      <c r="J15" s="1466">
        <v>0</v>
      </c>
      <c r="K15" s="1465">
        <v>1.05419</v>
      </c>
      <c r="L15" s="1466">
        <v>0</v>
      </c>
      <c r="M15" s="1466">
        <v>0</v>
      </c>
      <c r="N15" s="1466">
        <v>0</v>
      </c>
      <c r="O15" s="1466">
        <v>0</v>
      </c>
      <c r="P15" s="1466">
        <v>0</v>
      </c>
      <c r="Q15" s="1466">
        <v>0</v>
      </c>
      <c r="R15" s="1466"/>
      <c r="S15" s="1466">
        <v>0</v>
      </c>
      <c r="T15" s="1467">
        <v>0</v>
      </c>
    </row>
    <row r="16" spans="1:20" customFormat="1">
      <c r="A16" s="1470" t="s">
        <v>836</v>
      </c>
      <c r="B16" s="1475"/>
      <c r="C16" s="1467">
        <v>256.81555399999996</v>
      </c>
      <c r="D16" s="1467">
        <v>244.28796600000001</v>
      </c>
      <c r="E16" s="1467">
        <v>162.858644</v>
      </c>
      <c r="F16" s="1467">
        <v>663.96216400000003</v>
      </c>
      <c r="G16" s="1467">
        <v>140.3089856</v>
      </c>
      <c r="H16" s="1467">
        <v>116.50656839999999</v>
      </c>
      <c r="I16" s="1467">
        <v>92.704151199999998</v>
      </c>
      <c r="J16" s="1467">
        <v>349.51970520000003</v>
      </c>
      <c r="K16" s="1471"/>
      <c r="L16" s="1467">
        <v>0</v>
      </c>
      <c r="M16" s="1467">
        <v>0</v>
      </c>
      <c r="N16" s="1467">
        <v>58.465377399999994</v>
      </c>
      <c r="O16" s="1467">
        <v>58.465377399999994</v>
      </c>
      <c r="P16" s="1467">
        <v>92.051870799999989</v>
      </c>
      <c r="Q16" s="1467">
        <v>150.51724819999998</v>
      </c>
      <c r="R16" s="1467">
        <v>0</v>
      </c>
      <c r="S16" s="1467">
        <v>242.56911899999997</v>
      </c>
      <c r="T16" s="1467">
        <v>1314.5163656000002</v>
      </c>
    </row>
    <row r="17" spans="1:20" customFormat="1">
      <c r="A17" s="240"/>
      <c r="B17" s="1472"/>
      <c r="C17" s="1473"/>
      <c r="D17" s="1472"/>
      <c r="E17" s="1472"/>
      <c r="F17" s="1472"/>
      <c r="G17" s="1472"/>
      <c r="H17" s="1472"/>
      <c r="I17" s="1472"/>
      <c r="J17" s="1472"/>
      <c r="K17" s="1472"/>
      <c r="L17" s="1472"/>
      <c r="M17" s="1472"/>
      <c r="N17" s="1472"/>
      <c r="O17" s="1472"/>
      <c r="P17" s="1472"/>
      <c r="Q17" s="1472"/>
      <c r="R17" s="1472"/>
      <c r="S17" s="1472"/>
      <c r="T17" s="1476"/>
    </row>
    <row r="18" spans="1:20" customFormat="1">
      <c r="A18" s="1460" t="s">
        <v>1315</v>
      </c>
      <c r="B18" s="1474"/>
      <c r="C18" s="1472"/>
      <c r="D18" s="1472"/>
      <c r="E18" s="1472"/>
      <c r="F18" s="1472"/>
      <c r="G18" s="1472"/>
      <c r="H18" s="1472"/>
      <c r="I18" s="1472"/>
      <c r="J18" s="1472"/>
      <c r="K18" s="1474"/>
      <c r="L18" s="1472"/>
      <c r="M18" s="1472"/>
      <c r="N18" s="1472"/>
      <c r="O18" s="1472"/>
      <c r="P18" s="1472"/>
      <c r="Q18" s="1472"/>
      <c r="R18" s="1472"/>
      <c r="S18" s="1472"/>
      <c r="T18" s="1474"/>
    </row>
    <row r="19" spans="1:20" customFormat="1" ht="25.5">
      <c r="A19" s="1461"/>
      <c r="B19" s="1462" t="s">
        <v>1312</v>
      </c>
      <c r="C19" s="1463" t="s">
        <v>1298</v>
      </c>
      <c r="D19" s="1463" t="s">
        <v>598</v>
      </c>
      <c r="E19" s="1463" t="s">
        <v>599</v>
      </c>
      <c r="F19" s="1463" t="s">
        <v>1299</v>
      </c>
      <c r="G19" s="1463" t="s">
        <v>600</v>
      </c>
      <c r="H19" s="1463" t="s">
        <v>481</v>
      </c>
      <c r="I19" s="1463" t="s">
        <v>601</v>
      </c>
      <c r="J19" s="1463" t="s">
        <v>1300</v>
      </c>
      <c r="K19" s="1462" t="s">
        <v>1313</v>
      </c>
      <c r="L19" s="1463" t="s">
        <v>482</v>
      </c>
      <c r="M19" s="1463" t="s">
        <v>483</v>
      </c>
      <c r="N19" s="1463" t="s">
        <v>484</v>
      </c>
      <c r="O19" s="1463" t="s">
        <v>1301</v>
      </c>
      <c r="P19" s="1463" t="s">
        <v>602</v>
      </c>
      <c r="Q19" s="1463" t="s">
        <v>485</v>
      </c>
      <c r="R19" s="1463" t="s">
        <v>486</v>
      </c>
      <c r="S19" s="1463" t="s">
        <v>1302</v>
      </c>
      <c r="T19" s="1464" t="s">
        <v>1303</v>
      </c>
    </row>
    <row r="20" spans="1:20" customFormat="1">
      <c r="A20" s="1461" t="s">
        <v>1304</v>
      </c>
      <c r="B20" s="1465">
        <v>1.06166</v>
      </c>
      <c r="C20" s="1466">
        <v>37.582763999999997</v>
      </c>
      <c r="D20" s="1466">
        <v>33.824487599999998</v>
      </c>
      <c r="E20" s="1466">
        <v>28.813452399999999</v>
      </c>
      <c r="F20" s="1466">
        <v>100.220704</v>
      </c>
      <c r="G20" s="1466">
        <v>37.582763999999997</v>
      </c>
      <c r="H20" s="1466">
        <v>28.813452399999999</v>
      </c>
      <c r="I20" s="1466">
        <v>10.0220704</v>
      </c>
      <c r="J20" s="1466">
        <v>76.418286800000004</v>
      </c>
      <c r="K20" s="1465">
        <v>1.05419</v>
      </c>
      <c r="L20" s="1466">
        <v>9.9515535999999987</v>
      </c>
      <c r="M20" s="1466">
        <v>9.9515535999999987</v>
      </c>
      <c r="N20" s="1466">
        <v>18.659162999999999</v>
      </c>
      <c r="O20" s="1466">
        <v>38.5622702</v>
      </c>
      <c r="P20" s="1466">
        <v>28.610716599999996</v>
      </c>
      <c r="Q20" s="1466">
        <v>37.318325999999999</v>
      </c>
      <c r="R20" s="1466"/>
      <c r="S20" s="1466">
        <v>65.929042600000002</v>
      </c>
      <c r="T20" s="1467">
        <v>281.13030359999999</v>
      </c>
    </row>
    <row r="21" spans="1:20" customFormat="1">
      <c r="A21" s="1461" t="s">
        <v>1304</v>
      </c>
      <c r="B21" s="1469">
        <v>0.96355999999999997</v>
      </c>
      <c r="C21" s="1466">
        <v>0</v>
      </c>
      <c r="D21" s="1466">
        <v>0</v>
      </c>
      <c r="E21" s="1466">
        <v>0</v>
      </c>
      <c r="F21" s="1466">
        <v>0</v>
      </c>
      <c r="G21" s="1466">
        <v>0</v>
      </c>
      <c r="H21" s="1466">
        <v>0</v>
      </c>
      <c r="I21" s="1466">
        <v>0</v>
      </c>
      <c r="J21" s="1466">
        <v>0</v>
      </c>
      <c r="K21" s="1469">
        <v>0.95677999999999996</v>
      </c>
      <c r="L21" s="1466">
        <v>0</v>
      </c>
      <c r="M21" s="1466">
        <v>0</v>
      </c>
      <c r="N21" s="1466">
        <v>0</v>
      </c>
      <c r="O21" s="1466">
        <v>0</v>
      </c>
      <c r="P21" s="1466">
        <v>0</v>
      </c>
      <c r="Q21" s="1466">
        <v>0</v>
      </c>
      <c r="R21" s="1466"/>
      <c r="S21" s="1466">
        <v>0</v>
      </c>
      <c r="T21" s="1467">
        <v>0</v>
      </c>
    </row>
    <row r="22" spans="1:20" customFormat="1">
      <c r="A22" s="1461" t="s">
        <v>1305</v>
      </c>
      <c r="B22" s="1465">
        <v>1.06166</v>
      </c>
      <c r="C22" s="1466">
        <v>0</v>
      </c>
      <c r="D22" s="1466">
        <v>0</v>
      </c>
      <c r="E22" s="1466">
        <v>0</v>
      </c>
      <c r="F22" s="1466">
        <v>0</v>
      </c>
      <c r="G22" s="1466">
        <v>0</v>
      </c>
      <c r="H22" s="1466">
        <v>0</v>
      </c>
      <c r="I22" s="1466">
        <v>0</v>
      </c>
      <c r="J22" s="1466">
        <v>0</v>
      </c>
      <c r="K22" s="1463">
        <v>1.05419</v>
      </c>
      <c r="L22" s="1466">
        <v>0</v>
      </c>
      <c r="M22" s="1466">
        <v>0</v>
      </c>
      <c r="N22" s="1466">
        <v>0</v>
      </c>
      <c r="O22" s="1466">
        <v>0</v>
      </c>
      <c r="P22" s="1466">
        <v>0</v>
      </c>
      <c r="Q22" s="1466">
        <v>0</v>
      </c>
      <c r="R22" s="1466"/>
      <c r="S22" s="1466">
        <v>0</v>
      </c>
      <c r="T22" s="1467">
        <v>0</v>
      </c>
    </row>
    <row r="23" spans="1:20" customFormat="1">
      <c r="A23" s="1470" t="s">
        <v>836</v>
      </c>
      <c r="B23" s="1475"/>
      <c r="C23" s="1467">
        <v>37.582763999999997</v>
      </c>
      <c r="D23" s="1467">
        <v>33.824487599999998</v>
      </c>
      <c r="E23" s="1467">
        <v>28.813452399999999</v>
      </c>
      <c r="F23" s="1467">
        <v>100.220704</v>
      </c>
      <c r="G23" s="1467">
        <v>37.582763999999997</v>
      </c>
      <c r="H23" s="1467">
        <v>28.813452399999999</v>
      </c>
      <c r="I23" s="1467">
        <v>10.0220704</v>
      </c>
      <c r="J23" s="1467">
        <v>76.418286800000004</v>
      </c>
      <c r="K23" s="1471"/>
      <c r="L23" s="1467">
        <v>9.9515535999999987</v>
      </c>
      <c r="M23" s="1467">
        <v>9.9515535999999987</v>
      </c>
      <c r="N23" s="1467">
        <v>18.659162999999999</v>
      </c>
      <c r="O23" s="1467">
        <v>38.5622702</v>
      </c>
      <c r="P23" s="1467">
        <v>28.610716599999996</v>
      </c>
      <c r="Q23" s="1467">
        <v>37.318325999999999</v>
      </c>
      <c r="R23" s="1467">
        <v>0</v>
      </c>
      <c r="S23" s="1467">
        <v>65.929042600000002</v>
      </c>
      <c r="T23" s="1467">
        <v>281.13030359999999</v>
      </c>
    </row>
    <row r="24" spans="1:20" customFormat="1">
      <c r="A24" s="240"/>
      <c r="B24" s="1472"/>
      <c r="C24" s="1472"/>
      <c r="D24" s="1472"/>
      <c r="E24" s="1472"/>
      <c r="F24" s="1473"/>
      <c r="G24" s="1472"/>
      <c r="H24" s="1472"/>
      <c r="I24" s="1472"/>
      <c r="J24" s="1472"/>
      <c r="K24" s="1472"/>
      <c r="L24" s="1472"/>
      <c r="M24" s="1472"/>
      <c r="N24" s="1472"/>
      <c r="O24" s="1472"/>
      <c r="P24" s="1472"/>
      <c r="Q24" s="1472"/>
      <c r="R24" s="1472"/>
      <c r="S24" s="1472"/>
      <c r="T24" s="1474"/>
    </row>
    <row r="25" spans="1:20" customFormat="1">
      <c r="A25" s="1477" t="s">
        <v>1316</v>
      </c>
      <c r="B25" s="1472"/>
      <c r="C25" s="1472"/>
      <c r="D25" s="1472"/>
      <c r="E25" s="1472"/>
      <c r="F25" s="1472"/>
      <c r="G25" s="1472"/>
      <c r="H25" s="1472"/>
      <c r="I25" s="1472"/>
      <c r="J25" s="1472"/>
      <c r="K25" s="1472"/>
      <c r="L25" s="1472"/>
      <c r="M25" s="1472"/>
      <c r="N25" s="1472"/>
      <c r="O25" s="1472"/>
      <c r="P25" s="1472"/>
      <c r="Q25" s="1472"/>
      <c r="R25" s="1472"/>
      <c r="S25" s="1472"/>
      <c r="T25" s="1474"/>
    </row>
    <row r="26" spans="1:20" customFormat="1" ht="25.5">
      <c r="A26" s="1461"/>
      <c r="B26" s="1462" t="s">
        <v>1312</v>
      </c>
      <c r="C26" s="1463" t="s">
        <v>1298</v>
      </c>
      <c r="D26" s="1463" t="s">
        <v>598</v>
      </c>
      <c r="E26" s="1463" t="s">
        <v>599</v>
      </c>
      <c r="F26" s="1463" t="s">
        <v>1299</v>
      </c>
      <c r="G26" s="1463" t="s">
        <v>600</v>
      </c>
      <c r="H26" s="1463" t="s">
        <v>481</v>
      </c>
      <c r="I26" s="1463" t="s">
        <v>601</v>
      </c>
      <c r="J26" s="1463" t="s">
        <v>1300</v>
      </c>
      <c r="K26" s="1462" t="s">
        <v>1313</v>
      </c>
      <c r="L26" s="1463" t="s">
        <v>482</v>
      </c>
      <c r="M26" s="1463" t="s">
        <v>483</v>
      </c>
      <c r="N26" s="1463" t="s">
        <v>484</v>
      </c>
      <c r="O26" s="1463" t="s">
        <v>1301</v>
      </c>
      <c r="P26" s="1463" t="s">
        <v>602</v>
      </c>
      <c r="Q26" s="1463" t="s">
        <v>485</v>
      </c>
      <c r="R26" s="1463" t="s">
        <v>486</v>
      </c>
      <c r="S26" s="1463" t="s">
        <v>1302</v>
      </c>
      <c r="T26" s="1464" t="s">
        <v>1303</v>
      </c>
    </row>
    <row r="27" spans="1:20" customFormat="1">
      <c r="A27" s="1461" t="s">
        <v>1304</v>
      </c>
      <c r="B27" s="1469">
        <v>10.93</v>
      </c>
      <c r="C27" s="1466">
        <v>6.4486999999999997</v>
      </c>
      <c r="D27" s="1466">
        <v>5.8038299999999996</v>
      </c>
      <c r="E27" s="1466">
        <v>4.9440033333333329</v>
      </c>
      <c r="F27" s="1466">
        <v>17.196533333333335</v>
      </c>
      <c r="G27" s="1466">
        <v>6.4486999999999997</v>
      </c>
      <c r="H27" s="1466">
        <v>4.9440033333333329</v>
      </c>
      <c r="I27" s="1466">
        <v>1.7196533333333333</v>
      </c>
      <c r="J27" s="1466">
        <v>13.112356666666667</v>
      </c>
      <c r="K27" s="1469">
        <v>8.57</v>
      </c>
      <c r="L27" s="1466">
        <v>1.3483466666666666</v>
      </c>
      <c r="M27" s="1466">
        <v>1.3483466666666666</v>
      </c>
      <c r="N27" s="1466">
        <v>2.5281500000000001</v>
      </c>
      <c r="O27" s="1466">
        <v>5.2248433333333333</v>
      </c>
      <c r="P27" s="1466">
        <v>3.8764966666666667</v>
      </c>
      <c r="Q27" s="1466">
        <v>5.0563000000000002</v>
      </c>
      <c r="R27" s="1466"/>
      <c r="S27" s="1466">
        <v>8.9327966666666665</v>
      </c>
      <c r="T27" s="1467">
        <v>44.466530000000006</v>
      </c>
    </row>
    <row r="28" spans="1:20" customFormat="1">
      <c r="A28" s="1461" t="s">
        <v>1317</v>
      </c>
      <c r="B28" s="1469">
        <v>10.93</v>
      </c>
      <c r="C28" s="1466">
        <v>0</v>
      </c>
      <c r="D28" s="1466">
        <v>0</v>
      </c>
      <c r="E28" s="1466">
        <v>0</v>
      </c>
      <c r="F28" s="1466">
        <v>0</v>
      </c>
      <c r="G28" s="1466">
        <v>0</v>
      </c>
      <c r="H28" s="1466">
        <v>0</v>
      </c>
      <c r="I28" s="1466">
        <v>0</v>
      </c>
      <c r="J28" s="1466">
        <v>0</v>
      </c>
      <c r="K28" s="1466">
        <v>8.57</v>
      </c>
      <c r="L28" s="1466">
        <v>0</v>
      </c>
      <c r="M28" s="1466">
        <v>0</v>
      </c>
      <c r="N28" s="1466">
        <v>0</v>
      </c>
      <c r="O28" s="1466">
        <v>0</v>
      </c>
      <c r="P28" s="1466">
        <v>0</v>
      </c>
      <c r="Q28" s="1466">
        <v>0</v>
      </c>
      <c r="R28" s="1466"/>
      <c r="S28" s="1466">
        <v>0</v>
      </c>
      <c r="T28" s="1467">
        <v>0</v>
      </c>
    </row>
    <row r="29" spans="1:20" customFormat="1">
      <c r="A29" s="1470" t="s">
        <v>836</v>
      </c>
      <c r="B29" s="1475"/>
      <c r="C29" s="1467">
        <v>6.4486999999999997</v>
      </c>
      <c r="D29" s="1467">
        <v>5.8038299999999996</v>
      </c>
      <c r="E29" s="1467">
        <v>4.9440033333333329</v>
      </c>
      <c r="F29" s="1467">
        <v>17.196533333333335</v>
      </c>
      <c r="G29" s="1467">
        <v>6.4486999999999997</v>
      </c>
      <c r="H29" s="1467">
        <v>4.9440033333333329</v>
      </c>
      <c r="I29" s="1467">
        <v>1.7196533333333333</v>
      </c>
      <c r="J29" s="1467">
        <v>13.112356666666667</v>
      </c>
      <c r="K29" s="1475"/>
      <c r="L29" s="1467">
        <v>1.3483466666666666</v>
      </c>
      <c r="M29" s="1467">
        <v>1.3483466666666666</v>
      </c>
      <c r="N29" s="1467">
        <v>2.5281500000000001</v>
      </c>
      <c r="O29" s="1467">
        <v>5.2248433333333333</v>
      </c>
      <c r="P29" s="1467">
        <v>3.8764966666666667</v>
      </c>
      <c r="Q29" s="1467">
        <v>5.0563000000000002</v>
      </c>
      <c r="R29" s="1467">
        <v>0</v>
      </c>
      <c r="S29" s="1467">
        <v>8.9327966666666665</v>
      </c>
      <c r="T29" s="1467">
        <v>44.466530000000006</v>
      </c>
    </row>
    <row r="30" spans="1:20" customFormat="1">
      <c r="A30" s="240"/>
      <c r="B30" s="1472"/>
      <c r="C30" s="1472"/>
      <c r="D30" s="1472"/>
      <c r="E30" s="1472"/>
      <c r="F30" s="1472"/>
      <c r="G30" s="1472"/>
      <c r="H30" s="1472"/>
      <c r="I30" s="1472"/>
      <c r="J30" s="1472"/>
      <c r="K30" s="1472"/>
      <c r="L30" s="1472"/>
      <c r="M30" s="1472"/>
      <c r="N30" s="1472"/>
      <c r="O30" s="1472"/>
      <c r="P30" s="1472"/>
      <c r="Q30" s="1472"/>
      <c r="R30" s="1472"/>
      <c r="S30" s="1473"/>
      <c r="T30" s="1474"/>
    </row>
    <row r="31" spans="1:20" customFormat="1">
      <c r="A31" s="1478" t="s">
        <v>1318</v>
      </c>
      <c r="B31" s="1479"/>
      <c r="C31" s="1472"/>
      <c r="D31" s="1472"/>
      <c r="E31" s="1472"/>
      <c r="F31" s="1472"/>
      <c r="G31" s="1472"/>
      <c r="H31" s="1472"/>
      <c r="I31" s="1472"/>
      <c r="J31" s="1472"/>
      <c r="K31" s="1479"/>
      <c r="L31" s="1472"/>
      <c r="M31" s="1472"/>
      <c r="N31" s="1472"/>
      <c r="O31" s="1472"/>
      <c r="P31" s="1472"/>
      <c r="Q31" s="1472"/>
      <c r="R31" s="1472"/>
      <c r="S31" s="1472"/>
      <c r="T31" s="1474"/>
    </row>
    <row r="32" spans="1:20" customFormat="1" ht="25.5">
      <c r="A32" s="1461"/>
      <c r="B32" s="1462" t="s">
        <v>1312</v>
      </c>
      <c r="C32" s="1463" t="s">
        <v>1298</v>
      </c>
      <c r="D32" s="1463" t="s">
        <v>598</v>
      </c>
      <c r="E32" s="1463" t="s">
        <v>599</v>
      </c>
      <c r="F32" s="1463" t="s">
        <v>1299</v>
      </c>
      <c r="G32" s="1463" t="s">
        <v>600</v>
      </c>
      <c r="H32" s="1463" t="s">
        <v>481</v>
      </c>
      <c r="I32" s="1463" t="s">
        <v>601</v>
      </c>
      <c r="J32" s="1463" t="s">
        <v>1300</v>
      </c>
      <c r="K32" s="1462" t="s">
        <v>1313</v>
      </c>
      <c r="L32" s="1463" t="s">
        <v>482</v>
      </c>
      <c r="M32" s="1463" t="s">
        <v>483</v>
      </c>
      <c r="N32" s="1463" t="s">
        <v>484</v>
      </c>
      <c r="O32" s="1463" t="s">
        <v>1301</v>
      </c>
      <c r="P32" s="1463" t="s">
        <v>602</v>
      </c>
      <c r="Q32" s="1463" t="s">
        <v>485</v>
      </c>
      <c r="R32" s="1463" t="s">
        <v>486</v>
      </c>
      <c r="S32" s="1463" t="s">
        <v>1302</v>
      </c>
      <c r="T32" s="1464" t="s">
        <v>1303</v>
      </c>
    </row>
    <row r="33" spans="1:20" customFormat="1">
      <c r="A33" s="1461" t="s">
        <v>1306</v>
      </c>
      <c r="B33" s="1469">
        <v>25.06</v>
      </c>
      <c r="C33" s="1466">
        <v>11.82832</v>
      </c>
      <c r="D33" s="1466">
        <v>17.446771999999999</v>
      </c>
      <c r="E33" s="1466">
        <v>14.489691999999998</v>
      </c>
      <c r="F33" s="1466">
        <v>43.764783999999999</v>
      </c>
      <c r="G33" s="1466">
        <v>11.82832</v>
      </c>
      <c r="H33" s="1466">
        <v>8.575531999999999</v>
      </c>
      <c r="I33" s="1466">
        <v>5.9141599999999999</v>
      </c>
      <c r="J33" s="1466">
        <v>26.318012</v>
      </c>
      <c r="K33" s="1469">
        <v>41.4</v>
      </c>
      <c r="L33" s="1466">
        <v>9.7703999999999986</v>
      </c>
      <c r="M33" s="1466">
        <v>9.7703999999999986</v>
      </c>
      <c r="N33" s="1466">
        <v>9.7703999999999986</v>
      </c>
      <c r="O33" s="1466">
        <v>29.311199999999996</v>
      </c>
      <c r="P33" s="1466">
        <v>19.540799999999997</v>
      </c>
      <c r="Q33" s="1466">
        <v>23.937479999999997</v>
      </c>
      <c r="R33" s="1466"/>
      <c r="S33" s="1466">
        <v>43.478279999999998</v>
      </c>
      <c r="T33" s="1467">
        <v>142.872276</v>
      </c>
    </row>
    <row r="34" spans="1:20" customFormat="1">
      <c r="A34" s="1461" t="s">
        <v>1307</v>
      </c>
      <c r="B34" s="1469">
        <v>10.93</v>
      </c>
      <c r="C34" s="1466">
        <v>0</v>
      </c>
      <c r="D34" s="1466">
        <v>0</v>
      </c>
      <c r="E34" s="1466">
        <v>0</v>
      </c>
      <c r="F34" s="1466">
        <v>0</v>
      </c>
      <c r="G34" s="1466">
        <v>0</v>
      </c>
      <c r="H34" s="1466">
        <v>0</v>
      </c>
      <c r="I34" s="1466">
        <v>0</v>
      </c>
      <c r="J34" s="1466">
        <v>0</v>
      </c>
      <c r="K34" s="1469">
        <v>8.57</v>
      </c>
      <c r="L34" s="1466">
        <v>0</v>
      </c>
      <c r="M34" s="1466">
        <v>0</v>
      </c>
      <c r="N34" s="1466">
        <v>0</v>
      </c>
      <c r="O34" s="1466">
        <v>0</v>
      </c>
      <c r="P34" s="1466">
        <v>0</v>
      </c>
      <c r="Q34" s="1466">
        <v>0</v>
      </c>
      <c r="R34" s="1466"/>
      <c r="S34" s="1466">
        <v>0</v>
      </c>
      <c r="T34" s="1467">
        <v>0</v>
      </c>
    </row>
    <row r="35" spans="1:20" customFormat="1">
      <c r="A35" s="1461" t="s">
        <v>1305</v>
      </c>
      <c r="B35" s="1469">
        <v>25.06</v>
      </c>
      <c r="C35" s="1466">
        <v>0</v>
      </c>
      <c r="D35" s="1466">
        <v>0</v>
      </c>
      <c r="E35" s="1466">
        <v>0</v>
      </c>
      <c r="F35" s="1466">
        <v>0</v>
      </c>
      <c r="G35" s="1466">
        <v>0</v>
      </c>
      <c r="H35" s="1466">
        <v>0</v>
      </c>
      <c r="I35" s="1466">
        <v>0</v>
      </c>
      <c r="J35" s="1466">
        <v>0</v>
      </c>
      <c r="K35" s="1466">
        <v>41.4</v>
      </c>
      <c r="L35" s="1466">
        <v>0</v>
      </c>
      <c r="M35" s="1466">
        <v>0</v>
      </c>
      <c r="N35" s="1466">
        <v>0</v>
      </c>
      <c r="O35" s="1466">
        <v>0</v>
      </c>
      <c r="P35" s="1466">
        <v>0</v>
      </c>
      <c r="Q35" s="1466">
        <v>0</v>
      </c>
      <c r="R35" s="1466"/>
      <c r="S35" s="1466">
        <v>0</v>
      </c>
      <c r="T35" s="1467">
        <v>0</v>
      </c>
    </row>
    <row r="36" spans="1:20" customFormat="1">
      <c r="A36" s="1470" t="s">
        <v>836</v>
      </c>
      <c r="B36" s="1475"/>
      <c r="C36" s="1467">
        <v>11.82832</v>
      </c>
      <c r="D36" s="1467">
        <v>17.446771999999999</v>
      </c>
      <c r="E36" s="1467">
        <v>14.489691999999998</v>
      </c>
      <c r="F36" s="1467">
        <v>43.764783999999999</v>
      </c>
      <c r="G36" s="1467">
        <v>11.82832</v>
      </c>
      <c r="H36" s="1467">
        <v>8.575531999999999</v>
      </c>
      <c r="I36" s="1467">
        <v>5.9141599999999999</v>
      </c>
      <c r="J36" s="1467">
        <v>26.318012</v>
      </c>
      <c r="K36" s="1471"/>
      <c r="L36" s="1467">
        <v>9.7703999999999986</v>
      </c>
      <c r="M36" s="1467">
        <v>9.7703999999999986</v>
      </c>
      <c r="N36" s="1467">
        <v>9.7703999999999986</v>
      </c>
      <c r="O36" s="1467">
        <v>29.311199999999996</v>
      </c>
      <c r="P36" s="1467">
        <v>19.540799999999997</v>
      </c>
      <c r="Q36" s="1467">
        <v>23.937479999999997</v>
      </c>
      <c r="R36" s="1467">
        <v>0</v>
      </c>
      <c r="S36" s="1467">
        <v>43.478279999999998</v>
      </c>
      <c r="T36" s="1467">
        <v>142.872276</v>
      </c>
    </row>
    <row r="37" spans="1:20" customFormat="1">
      <c r="A37" s="1480"/>
      <c r="B37" s="1481"/>
      <c r="C37" s="1472"/>
      <c r="D37" s="1472"/>
      <c r="E37" s="1472"/>
      <c r="F37" s="1472"/>
      <c r="G37" s="1472"/>
      <c r="H37" s="1472"/>
      <c r="I37" s="1472"/>
      <c r="J37" s="1472"/>
      <c r="K37" s="1481"/>
      <c r="L37" s="1472"/>
      <c r="M37" s="1472"/>
      <c r="N37" s="1472"/>
      <c r="O37" s="1472"/>
      <c r="P37" s="1472"/>
      <c r="Q37" s="1472"/>
      <c r="R37" s="1472"/>
      <c r="S37" s="1472"/>
      <c r="T37" s="1476"/>
    </row>
    <row r="38" spans="1:20" customFormat="1">
      <c r="A38" s="1460" t="s">
        <v>1319</v>
      </c>
      <c r="B38" s="1474"/>
      <c r="C38" s="1472"/>
      <c r="D38" s="1472"/>
      <c r="E38" s="1472"/>
      <c r="F38" s="1472"/>
      <c r="G38" s="1472"/>
      <c r="H38" s="1472"/>
      <c r="I38" s="1472"/>
      <c r="J38" s="1472"/>
      <c r="K38" s="1474"/>
      <c r="L38" s="1472"/>
      <c r="M38" s="1472"/>
      <c r="N38" s="1472"/>
      <c r="O38" s="1472"/>
      <c r="P38" s="1472"/>
      <c r="Q38" s="1472"/>
      <c r="R38" s="1472"/>
      <c r="S38" s="1472"/>
      <c r="T38" s="1474"/>
    </row>
    <row r="39" spans="1:20" customFormat="1" ht="25.5">
      <c r="A39" s="1461"/>
      <c r="B39" s="1462" t="s">
        <v>1312</v>
      </c>
      <c r="C39" s="1463" t="s">
        <v>1298</v>
      </c>
      <c r="D39" s="1463" t="s">
        <v>598</v>
      </c>
      <c r="E39" s="1463" t="s">
        <v>599</v>
      </c>
      <c r="F39" s="1463" t="s">
        <v>1299</v>
      </c>
      <c r="G39" s="1463" t="s">
        <v>600</v>
      </c>
      <c r="H39" s="1463" t="s">
        <v>481</v>
      </c>
      <c r="I39" s="1463" t="s">
        <v>601</v>
      </c>
      <c r="J39" s="1463" t="s">
        <v>1300</v>
      </c>
      <c r="K39" s="1462" t="s">
        <v>1313</v>
      </c>
      <c r="L39" s="1463" t="s">
        <v>482</v>
      </c>
      <c r="M39" s="1463" t="s">
        <v>483</v>
      </c>
      <c r="N39" s="1463" t="s">
        <v>484</v>
      </c>
      <c r="O39" s="1463" t="s">
        <v>1301</v>
      </c>
      <c r="P39" s="1463" t="s">
        <v>602</v>
      </c>
      <c r="Q39" s="1463" t="s">
        <v>485</v>
      </c>
      <c r="R39" s="1463" t="s">
        <v>486</v>
      </c>
      <c r="S39" s="1463" t="s">
        <v>1302</v>
      </c>
      <c r="T39" s="1464" t="s">
        <v>1303</v>
      </c>
    </row>
    <row r="40" spans="1:20" customFormat="1">
      <c r="A40" s="1461" t="s">
        <v>1308</v>
      </c>
      <c r="B40" s="1469">
        <v>24.03</v>
      </c>
      <c r="C40" s="1466">
        <v>25.519860000000001</v>
      </c>
      <c r="D40" s="1466">
        <v>29.489616000000002</v>
      </c>
      <c r="E40" s="1466">
        <v>24.763715999999999</v>
      </c>
      <c r="F40" s="1466">
        <v>79.773192000000009</v>
      </c>
      <c r="G40" s="1466">
        <v>25.519860000000001</v>
      </c>
      <c r="H40" s="1466">
        <v>19.092635999999999</v>
      </c>
      <c r="I40" s="1466">
        <v>9.4518000000000022</v>
      </c>
      <c r="J40" s="1466">
        <v>54.064295999999999</v>
      </c>
      <c r="K40" s="1469">
        <v>25.43</v>
      </c>
      <c r="L40" s="1466">
        <v>10.002466666666669</v>
      </c>
      <c r="M40" s="1466">
        <v>10.002466666666669</v>
      </c>
      <c r="N40" s="1466">
        <v>13.50333</v>
      </c>
      <c r="O40" s="1466">
        <v>33.508263333333339</v>
      </c>
      <c r="P40" s="1466">
        <v>23.505796666666669</v>
      </c>
      <c r="Q40" s="1466">
        <v>29.707325999999998</v>
      </c>
      <c r="R40" s="1466"/>
      <c r="S40" s="1466">
        <v>53.213122666666663</v>
      </c>
      <c r="T40" s="1467">
        <v>220.558874</v>
      </c>
    </row>
    <row r="41" spans="1:20" customFormat="1">
      <c r="A41" s="1461" t="s">
        <v>1305</v>
      </c>
      <c r="B41" s="1469">
        <v>24.03</v>
      </c>
      <c r="C41" s="1466">
        <v>0</v>
      </c>
      <c r="D41" s="1466">
        <v>0</v>
      </c>
      <c r="E41" s="1466">
        <v>0</v>
      </c>
      <c r="F41" s="1466">
        <v>0</v>
      </c>
      <c r="G41" s="1466">
        <v>0</v>
      </c>
      <c r="H41" s="1466">
        <v>0</v>
      </c>
      <c r="I41" s="1466">
        <v>0</v>
      </c>
      <c r="J41" s="1466">
        <v>0</v>
      </c>
      <c r="K41" s="1466">
        <v>25.43</v>
      </c>
      <c r="L41" s="1466">
        <v>0</v>
      </c>
      <c r="M41" s="1466">
        <v>0</v>
      </c>
      <c r="N41" s="1466">
        <v>0</v>
      </c>
      <c r="O41" s="1466">
        <v>0</v>
      </c>
      <c r="P41" s="1466">
        <v>0</v>
      </c>
      <c r="Q41" s="1466">
        <v>0</v>
      </c>
      <c r="R41" s="1466"/>
      <c r="S41" s="1466">
        <v>0</v>
      </c>
      <c r="T41" s="1467">
        <v>0</v>
      </c>
    </row>
    <row r="42" spans="1:20" customFormat="1">
      <c r="A42" s="1461" t="s">
        <v>1304</v>
      </c>
      <c r="B42" s="1469">
        <v>2.2799999999999998</v>
      </c>
      <c r="C42" s="1466">
        <v>0</v>
      </c>
      <c r="D42" s="1466">
        <v>0</v>
      </c>
      <c r="E42" s="1466">
        <v>0</v>
      </c>
      <c r="F42" s="1466">
        <v>0</v>
      </c>
      <c r="G42" s="1466">
        <v>0</v>
      </c>
      <c r="H42" s="1466">
        <v>0</v>
      </c>
      <c r="I42" s="1466">
        <v>0</v>
      </c>
      <c r="J42" s="1466">
        <v>0</v>
      </c>
      <c r="K42" s="1469">
        <v>2.67</v>
      </c>
      <c r="L42" s="1466">
        <v>0</v>
      </c>
      <c r="M42" s="1466">
        <v>0</v>
      </c>
      <c r="N42" s="1466">
        <v>0</v>
      </c>
      <c r="O42" s="1466">
        <v>0</v>
      </c>
      <c r="P42" s="1466">
        <v>0</v>
      </c>
      <c r="Q42" s="1466">
        <v>0</v>
      </c>
      <c r="R42" s="1466"/>
      <c r="S42" s="1466">
        <v>0</v>
      </c>
      <c r="T42" s="1467">
        <v>0</v>
      </c>
    </row>
    <row r="43" spans="1:20" customFormat="1">
      <c r="A43" s="1470" t="s">
        <v>836</v>
      </c>
      <c r="B43" s="1475"/>
      <c r="C43" s="1467">
        <v>25.519860000000001</v>
      </c>
      <c r="D43" s="1467">
        <v>29.489616000000002</v>
      </c>
      <c r="E43" s="1467">
        <v>24.763715999999999</v>
      </c>
      <c r="F43" s="1467">
        <v>79.773192000000009</v>
      </c>
      <c r="G43" s="1467">
        <v>25.519860000000001</v>
      </c>
      <c r="H43" s="1467">
        <v>19.092635999999999</v>
      </c>
      <c r="I43" s="1467">
        <v>9.4518000000000022</v>
      </c>
      <c r="J43" s="1467">
        <v>54.064295999999999</v>
      </c>
      <c r="K43" s="1471"/>
      <c r="L43" s="1467">
        <v>10.002466666666669</v>
      </c>
      <c r="M43" s="1467">
        <v>10.002466666666669</v>
      </c>
      <c r="N43" s="1467">
        <v>13.50333</v>
      </c>
      <c r="O43" s="1467">
        <v>33.508263333333339</v>
      </c>
      <c r="P43" s="1467">
        <v>23.505796666666669</v>
      </c>
      <c r="Q43" s="1467">
        <v>29.707325999999998</v>
      </c>
      <c r="R43" s="1467">
        <v>0</v>
      </c>
      <c r="S43" s="1467">
        <v>53.213122666666663</v>
      </c>
      <c r="T43" s="1467">
        <v>220.558874</v>
      </c>
    </row>
    <row r="44" spans="1:20" customFormat="1">
      <c r="A44" s="240"/>
      <c r="B44" s="240"/>
      <c r="C44" s="240"/>
      <c r="D44" s="240"/>
      <c r="E44" s="240"/>
      <c r="F44" s="240"/>
      <c r="G44" s="240"/>
      <c r="H44" s="240"/>
      <c r="I44" s="240"/>
      <c r="J44" s="240"/>
      <c r="K44" s="240"/>
      <c r="L44" s="240"/>
      <c r="M44" s="240"/>
      <c r="N44" s="240"/>
      <c r="O44" s="240"/>
      <c r="P44" s="240"/>
      <c r="Q44" s="240"/>
      <c r="R44" s="240"/>
      <c r="S44" s="240"/>
      <c r="T44" s="1482"/>
    </row>
    <row r="45" spans="1:20" customFormat="1">
      <c r="A45" s="2133" t="s">
        <v>1320</v>
      </c>
      <c r="B45" s="2134"/>
      <c r="C45" s="2134"/>
      <c r="D45" s="2134"/>
      <c r="E45" s="2134"/>
      <c r="F45" s="2135"/>
      <c r="G45" s="1483"/>
      <c r="H45" s="240"/>
      <c r="I45" s="240"/>
      <c r="J45" s="240"/>
      <c r="K45" s="240"/>
      <c r="L45" s="240"/>
      <c r="M45" s="240"/>
      <c r="N45" s="240"/>
      <c r="O45" s="240"/>
      <c r="P45" s="240"/>
      <c r="Q45" s="240"/>
      <c r="R45" s="240"/>
      <c r="S45" s="240"/>
      <c r="T45" s="1460"/>
    </row>
    <row r="46" spans="1:20" customFormat="1">
      <c r="A46" s="2129" t="s">
        <v>1309</v>
      </c>
      <c r="B46" s="2129"/>
      <c r="C46" s="2129"/>
      <c r="D46" s="2129"/>
      <c r="E46" s="2129"/>
      <c r="F46" s="1484">
        <v>321.786</v>
      </c>
      <c r="G46" s="1485">
        <v>321.786</v>
      </c>
      <c r="H46" s="240"/>
      <c r="I46" s="240"/>
      <c r="J46" s="240"/>
      <c r="K46" s="240"/>
      <c r="L46" s="240"/>
      <c r="M46" s="240"/>
      <c r="N46" s="240"/>
      <c r="O46" s="240"/>
      <c r="P46" s="240"/>
      <c r="Q46" s="240"/>
      <c r="R46" s="240"/>
      <c r="S46" s="240"/>
      <c r="T46" s="1460"/>
    </row>
    <row r="47" spans="1:20" customFormat="1">
      <c r="A47" s="2129" t="s">
        <v>589</v>
      </c>
      <c r="B47" s="2129"/>
      <c r="C47" s="2129"/>
      <c r="D47" s="2129"/>
      <c r="E47" s="2129"/>
      <c r="F47" s="1484">
        <v>1314.5163656000002</v>
      </c>
      <c r="G47" s="1485">
        <v>1640.1131992000001</v>
      </c>
      <c r="H47" s="240"/>
      <c r="I47" s="240"/>
      <c r="J47" s="240"/>
      <c r="K47" s="240"/>
      <c r="L47" s="240"/>
      <c r="M47" s="240"/>
      <c r="N47" s="240"/>
      <c r="O47" s="240"/>
      <c r="P47" s="240"/>
      <c r="Q47" s="240"/>
      <c r="R47" s="240"/>
      <c r="S47" s="240"/>
      <c r="T47" s="1460"/>
    </row>
    <row r="48" spans="1:20" customFormat="1">
      <c r="A48" s="2129" t="s">
        <v>590</v>
      </c>
      <c r="B48" s="2129"/>
      <c r="C48" s="2129"/>
      <c r="D48" s="2129"/>
      <c r="E48" s="2129"/>
      <c r="F48" s="1484">
        <v>281.13030359999999</v>
      </c>
      <c r="G48" s="1485">
        <v>363.43115</v>
      </c>
      <c r="H48" s="240"/>
      <c r="I48" s="240"/>
      <c r="J48" s="240"/>
      <c r="K48" s="240"/>
      <c r="L48" s="240"/>
      <c r="M48" s="240"/>
      <c r="N48" s="240"/>
      <c r="O48" s="240"/>
      <c r="P48" s="240"/>
      <c r="Q48" s="240"/>
      <c r="R48" s="240"/>
      <c r="S48" s="240"/>
      <c r="T48" s="1460"/>
    </row>
    <row r="49" spans="1:20" customFormat="1">
      <c r="A49" s="2129" t="s">
        <v>1310</v>
      </c>
      <c r="B49" s="2129"/>
      <c r="C49" s="2129"/>
      <c r="D49" s="2129"/>
      <c r="E49" s="2129"/>
      <c r="F49" s="1484">
        <v>44.466530000000006</v>
      </c>
      <c r="G49" s="1486"/>
      <c r="H49" s="240"/>
      <c r="I49" s="240"/>
      <c r="J49" s="240"/>
      <c r="K49" s="240"/>
      <c r="L49" s="240"/>
      <c r="M49" s="240"/>
      <c r="N49" s="240"/>
      <c r="O49" s="240"/>
      <c r="P49" s="240"/>
      <c r="Q49" s="240"/>
      <c r="R49" s="240"/>
      <c r="S49" s="240"/>
      <c r="T49" s="1460"/>
    </row>
    <row r="50" spans="1:20" customFormat="1">
      <c r="A50" s="2129" t="s">
        <v>591</v>
      </c>
      <c r="B50" s="2129"/>
      <c r="C50" s="2129"/>
      <c r="D50" s="2129"/>
      <c r="E50" s="2129"/>
      <c r="F50" s="1484">
        <v>142.872276</v>
      </c>
      <c r="G50" s="1485"/>
      <c r="H50" s="240"/>
      <c r="I50" s="240"/>
      <c r="J50" s="240"/>
      <c r="K50" s="240"/>
      <c r="L50" s="240"/>
      <c r="M50" s="240"/>
      <c r="N50" s="240"/>
      <c r="O50" s="240"/>
      <c r="P50" s="240"/>
      <c r="Q50" s="240"/>
      <c r="R50" s="240"/>
      <c r="S50" s="240"/>
      <c r="T50" s="1460"/>
    </row>
    <row r="51" spans="1:20" customFormat="1">
      <c r="A51" s="2129" t="s">
        <v>868</v>
      </c>
      <c r="B51" s="2129"/>
      <c r="C51" s="2129"/>
      <c r="D51" s="2129"/>
      <c r="E51" s="2129"/>
      <c r="F51" s="1484">
        <v>220.558874</v>
      </c>
      <c r="G51" s="1487"/>
      <c r="H51" s="240"/>
      <c r="I51" s="240"/>
      <c r="J51" s="240"/>
      <c r="K51" s="240"/>
      <c r="L51" s="240"/>
      <c r="M51" s="240"/>
      <c r="N51" s="240"/>
      <c r="O51" s="240"/>
      <c r="P51" s="240"/>
      <c r="Q51" s="240"/>
      <c r="R51" s="240"/>
      <c r="S51" s="240"/>
      <c r="T51" s="1460"/>
    </row>
    <row r="52" spans="1:20" customFormat="1">
      <c r="A52" s="2130" t="s">
        <v>488</v>
      </c>
      <c r="B52" s="2130"/>
      <c r="C52" s="2130"/>
      <c r="D52" s="2130"/>
      <c r="E52" s="2130"/>
      <c r="F52" s="1488">
        <v>2325.3303492</v>
      </c>
      <c r="G52" s="1489"/>
      <c r="H52" s="240"/>
      <c r="I52" s="240"/>
      <c r="J52" s="240"/>
      <c r="K52" s="240"/>
      <c r="L52" s="240"/>
      <c r="M52" s="240"/>
      <c r="N52" s="240" t="s">
        <v>1321</v>
      </c>
      <c r="O52" s="240"/>
      <c r="P52" s="240"/>
      <c r="Q52" s="240"/>
      <c r="R52" s="240"/>
      <c r="S52" s="240"/>
      <c r="T52" s="1460"/>
    </row>
    <row r="53" spans="1:20">
      <c r="A53" s="4"/>
      <c r="B53" s="4"/>
      <c r="C53" s="4"/>
      <c r="D53" s="4"/>
      <c r="E53" s="4"/>
      <c r="F53" s="4"/>
      <c r="G53" s="4"/>
      <c r="H53" s="4"/>
      <c r="I53" s="4"/>
      <c r="J53" s="4"/>
      <c r="K53" s="4"/>
      <c r="L53" s="4"/>
      <c r="M53" s="4"/>
      <c r="N53" s="4"/>
      <c r="O53" s="4"/>
      <c r="P53" s="4"/>
      <c r="Q53" s="4"/>
      <c r="R53" s="4"/>
      <c r="S53" s="4"/>
      <c r="T53" s="1255"/>
    </row>
  </sheetData>
  <customSheetViews>
    <customSheetView guid="{B72699BC-299D-42B7-A978-9B23F399AA23}" showPageBreaks="1" fitToPage="1" hiddenRows="1" view="pageBreakPreview" topLeftCell="A63">
      <selection sqref="A1:R40"/>
      <pageMargins left="0.39370078740157483" right="0.39370078740157483" top="0.39370078740157483" bottom="0.39370078740157483" header="0.51181102362204722" footer="0.51181102362204722"/>
      <pageSetup paperSize="9" scale="61" orientation="landscape" verticalDpi="1200" r:id="rId1"/>
      <headerFooter alignWithMargins="0"/>
    </customSheetView>
    <customSheetView guid="{4DDEBF15-3C9F-44C3-B78F-AE382BE678C1}" showPageBreaks="1" fitToPage="1" hiddenRows="1" view="pageBreakPreview" topLeftCell="A81">
      <selection activeCell="F109" sqref="F109"/>
      <pageMargins left="0.39370078740157483" right="0.39370078740157483" top="0.39370078740157483" bottom="0.39370078740157483" header="0.51181102362204722" footer="0.51181102362204722"/>
      <pageSetup paperSize="9" scale="62" orientation="landscape" verticalDpi="1200" r:id="rId2"/>
      <headerFooter alignWithMargins="0"/>
    </customSheetView>
    <customSheetView guid="{3811DC27-6C9C-4281-989A-478EAFEC2147}" showPageBreaks="1" fitToPage="1" hiddenRows="1" view="pageBreakPreview" topLeftCell="A63">
      <selection activeCell="L79" sqref="L79"/>
      <pageMargins left="0.39370078740157483" right="0.39370078740157483" top="0.39370078740157483" bottom="0.39370078740157483" header="0.51181102362204722" footer="0.51181102362204722"/>
      <pageSetup paperSize="9" scale="62" orientation="landscape" verticalDpi="1200" r:id="rId3"/>
      <headerFooter alignWithMargins="0"/>
    </customSheetView>
  </customSheetViews>
  <mergeCells count="10">
    <mergeCell ref="A1:T1"/>
    <mergeCell ref="C2:R2"/>
    <mergeCell ref="A45:F45"/>
    <mergeCell ref="A46:E46"/>
    <mergeCell ref="A50:E50"/>
    <mergeCell ref="A51:E51"/>
    <mergeCell ref="A52:E52"/>
    <mergeCell ref="A49:E49"/>
    <mergeCell ref="A47:E47"/>
    <mergeCell ref="A48:E48"/>
  </mergeCells>
  <pageMargins left="0.39370078740157483" right="0.39370078740157483" top="0.39370078740157483" bottom="0.39370078740157483" header="0.51181102362204722" footer="0.51181102362204722"/>
  <pageSetup paperSize="9" scale="67" orientation="landscape" verticalDpi="1200" r:id="rId4"/>
  <headerFooter alignWithMargins="0"/>
</worksheet>
</file>

<file path=xl/worksheets/sheet12.xml><?xml version="1.0" encoding="utf-8"?>
<worksheet xmlns="http://schemas.openxmlformats.org/spreadsheetml/2006/main" xmlns:r="http://schemas.openxmlformats.org/officeDocument/2006/relationships">
  <sheetPr>
    <tabColor theme="5" tint="0.39997558519241921"/>
  </sheetPr>
  <dimension ref="A1:M340"/>
  <sheetViews>
    <sheetView zoomScale="70" zoomScaleNormal="70" workbookViewId="0">
      <pane xSplit="4" ySplit="9" topLeftCell="E73" activePane="bottomRight" state="frozen"/>
      <selection sqref="A1:O40"/>
      <selection pane="topRight" sqref="A1:O40"/>
      <selection pane="bottomLeft" sqref="A1:O40"/>
      <selection pane="bottomRight" activeCell="B304" sqref="B304"/>
    </sheetView>
  </sheetViews>
  <sheetFormatPr defaultColWidth="9.140625" defaultRowHeight="12.75"/>
  <cols>
    <col min="1" max="1" width="6.42578125" style="47" customWidth="1"/>
    <col min="2" max="2" width="54.7109375" style="47" customWidth="1"/>
    <col min="3" max="3" width="14.140625" style="47" customWidth="1"/>
    <col min="4" max="4" width="18.42578125" style="47" customWidth="1"/>
    <col min="5" max="5" width="14.85546875" style="47" customWidth="1"/>
    <col min="6" max="6" width="14.5703125" style="47" customWidth="1"/>
    <col min="7" max="7" width="14.85546875" style="47" customWidth="1"/>
    <col min="8" max="8" width="18.5703125" style="47" customWidth="1"/>
    <col min="9" max="9" width="18.140625" style="47" customWidth="1"/>
    <col min="10" max="10" width="24.5703125" style="47" customWidth="1"/>
    <col min="11" max="11" width="9.140625" style="47" customWidth="1"/>
    <col min="12" max="16384" width="9.140625" style="47"/>
  </cols>
  <sheetData>
    <row r="1" spans="1:10" ht="18" customHeight="1">
      <c r="A1" s="2136" t="s">
        <v>1705</v>
      </c>
      <c r="B1" s="2136"/>
      <c r="C1" s="890"/>
      <c r="D1" s="410"/>
      <c r="E1" s="899"/>
      <c r="F1" s="899"/>
      <c r="G1" s="899"/>
      <c r="H1" s="900"/>
      <c r="I1" s="900"/>
    </row>
    <row r="2" spans="1:10" ht="18" customHeight="1">
      <c r="A2" s="2136" t="s">
        <v>1706</v>
      </c>
      <c r="B2" s="2136"/>
      <c r="C2" s="2136"/>
      <c r="D2" s="410"/>
      <c r="E2" s="899"/>
      <c r="F2" s="899"/>
      <c r="G2" s="899"/>
      <c r="H2" s="900"/>
      <c r="I2" s="900"/>
    </row>
    <row r="3" spans="1:10" ht="18" customHeight="1">
      <c r="A3" s="2136" t="s">
        <v>1707</v>
      </c>
      <c r="B3" s="2136"/>
      <c r="C3" s="2136"/>
      <c r="D3" s="410"/>
      <c r="E3" s="899"/>
      <c r="F3" s="899"/>
      <c r="G3" s="899"/>
      <c r="H3" s="900"/>
      <c r="I3" s="900"/>
    </row>
    <row r="4" spans="1:10" ht="26.25" customHeight="1">
      <c r="A4" s="2137" t="s">
        <v>1139</v>
      </c>
      <c r="B4" s="2137"/>
      <c r="C4" s="2137"/>
      <c r="D4" s="2137"/>
      <c r="E4" s="2137"/>
      <c r="F4" s="2137"/>
      <c r="G4" s="2137"/>
      <c r="H4" s="2137"/>
      <c r="I4" s="2137"/>
    </row>
    <row r="5" spans="1:10" ht="21" customHeight="1">
      <c r="A5" s="2138" t="s">
        <v>1764</v>
      </c>
      <c r="B5" s="2138"/>
      <c r="C5" s="2138"/>
      <c r="D5" s="2138"/>
      <c r="E5" s="2138"/>
      <c r="F5" s="2138"/>
      <c r="G5" s="2138"/>
      <c r="H5" s="2138"/>
      <c r="I5" s="2138"/>
    </row>
    <row r="6" spans="1:10" ht="20.25" customHeight="1" thickBot="1">
      <c r="A6" s="48"/>
      <c r="B6" s="48"/>
      <c r="C6" s="48"/>
      <c r="D6" s="48"/>
      <c r="E6" s="46"/>
      <c r="F6" s="46"/>
      <c r="G6" s="46"/>
      <c r="H6" s="46"/>
      <c r="I6" s="901"/>
    </row>
    <row r="7" spans="1:10" ht="20.25" customHeight="1">
      <c r="A7" s="2173" t="s">
        <v>137</v>
      </c>
      <c r="B7" s="2176" t="s">
        <v>431</v>
      </c>
      <c r="C7" s="2179" t="s">
        <v>139</v>
      </c>
      <c r="D7" s="2182" t="s">
        <v>140</v>
      </c>
      <c r="E7" s="2169" t="s">
        <v>1142</v>
      </c>
      <c r="F7" s="2170"/>
      <c r="G7" s="2170"/>
      <c r="H7" s="2170"/>
      <c r="I7" s="2170"/>
      <c r="J7" s="2158" t="s">
        <v>1249</v>
      </c>
    </row>
    <row r="8" spans="1:10" ht="24" customHeight="1">
      <c r="A8" s="2174"/>
      <c r="B8" s="2177"/>
      <c r="C8" s="2180"/>
      <c r="D8" s="2183"/>
      <c r="E8" s="2171"/>
      <c r="F8" s="2172"/>
      <c r="G8" s="2172"/>
      <c r="H8" s="2172"/>
      <c r="I8" s="2172"/>
      <c r="J8" s="2159"/>
    </row>
    <row r="9" spans="1:10" ht="90" customHeight="1" thickBot="1">
      <c r="A9" s="2175"/>
      <c r="B9" s="2178"/>
      <c r="C9" s="2181"/>
      <c r="D9" s="2184"/>
      <c r="E9" s="50" t="s">
        <v>141</v>
      </c>
      <c r="F9" s="49" t="s">
        <v>142</v>
      </c>
      <c r="G9" s="49" t="s">
        <v>143</v>
      </c>
      <c r="H9" s="49" t="s">
        <v>1248</v>
      </c>
      <c r="I9" s="1089" t="s">
        <v>1247</v>
      </c>
      <c r="J9" s="2160"/>
    </row>
    <row r="10" spans="1:10" ht="22.5" customHeight="1">
      <c r="A10" s="902" t="s">
        <v>1143</v>
      </c>
      <c r="B10" s="903"/>
      <c r="C10" s="51"/>
      <c r="D10" s="52"/>
      <c r="E10" s="54"/>
      <c r="F10" s="53"/>
      <c r="G10" s="53"/>
      <c r="H10" s="53"/>
      <c r="I10" s="891"/>
      <c r="J10" s="1259"/>
    </row>
    <row r="11" spans="1:10" ht="20.25" customHeight="1">
      <c r="A11" s="2141" t="s">
        <v>1144</v>
      </c>
      <c r="B11" s="2142"/>
      <c r="C11" s="904"/>
      <c r="D11" s="905"/>
      <c r="E11" s="907"/>
      <c r="F11" s="906"/>
      <c r="G11" s="906"/>
      <c r="H11" s="1128">
        <f>SUM(H12,H20,H48,H53,H57,H67,H70,H74,H77,H89,H94,H99,H100,H101)</f>
        <v>2993100</v>
      </c>
      <c r="I11" s="1149"/>
      <c r="J11" s="1129">
        <f>SUM(J12,J20,J48,J53,J57,J67,J70,J74,J77,J89,J94,J99,J100,J101)</f>
        <v>2993100</v>
      </c>
    </row>
    <row r="12" spans="1:10" s="83" customFormat="1" ht="32.25" customHeight="1">
      <c r="A12" s="885" t="s">
        <v>513</v>
      </c>
      <c r="B12" s="56" t="s">
        <v>1145</v>
      </c>
      <c r="C12" s="57"/>
      <c r="D12" s="58"/>
      <c r="E12" s="471"/>
      <c r="F12" s="472"/>
      <c r="G12" s="908"/>
      <c r="H12" s="59">
        <f>CEILING(SUM(H13:H19),100)</f>
        <v>102700</v>
      </c>
      <c r="I12" s="892"/>
      <c r="J12" s="1092">
        <f t="shared" ref="J12:J75" si="0">H12</f>
        <v>102700</v>
      </c>
    </row>
    <row r="13" spans="1:10" s="85" customFormat="1" ht="18" customHeight="1">
      <c r="A13" s="61" t="s">
        <v>145</v>
      </c>
      <c r="B13" s="62" t="s">
        <v>146</v>
      </c>
      <c r="C13" s="63"/>
      <c r="D13" s="64" t="s">
        <v>147</v>
      </c>
      <c r="E13" s="68">
        <v>11</v>
      </c>
      <c r="F13" s="65">
        <v>3047.27</v>
      </c>
      <c r="G13" s="66"/>
      <c r="H13" s="113">
        <f>E13*F13</f>
        <v>33519.97</v>
      </c>
      <c r="I13" s="892"/>
      <c r="J13" s="1093">
        <f t="shared" si="0"/>
        <v>33519.97</v>
      </c>
    </row>
    <row r="14" spans="1:10" s="85" customFormat="1" ht="18" customHeight="1">
      <c r="A14" s="61" t="s">
        <v>148</v>
      </c>
      <c r="B14" s="62" t="s">
        <v>149</v>
      </c>
      <c r="C14" s="63"/>
      <c r="D14" s="64" t="s">
        <v>150</v>
      </c>
      <c r="E14" s="68">
        <v>1</v>
      </c>
      <c r="F14" s="65">
        <v>27903.69</v>
      </c>
      <c r="G14" s="66"/>
      <c r="H14" s="113">
        <f t="shared" ref="H14:H19" si="1">E14*F14</f>
        <v>27903.69</v>
      </c>
      <c r="I14" s="892"/>
      <c r="J14" s="1093">
        <f t="shared" si="0"/>
        <v>27903.69</v>
      </c>
    </row>
    <row r="15" spans="1:10" s="85" customFormat="1" ht="18" customHeight="1">
      <c r="A15" s="61" t="s">
        <v>151</v>
      </c>
      <c r="B15" s="62" t="s">
        <v>152</v>
      </c>
      <c r="C15" s="63"/>
      <c r="D15" s="64" t="s">
        <v>153</v>
      </c>
      <c r="E15" s="68">
        <v>0</v>
      </c>
      <c r="F15" s="65">
        <v>2882.43</v>
      </c>
      <c r="G15" s="66"/>
      <c r="H15" s="113">
        <f t="shared" si="1"/>
        <v>0</v>
      </c>
      <c r="I15" s="892"/>
      <c r="J15" s="1093">
        <f t="shared" si="0"/>
        <v>0</v>
      </c>
    </row>
    <row r="16" spans="1:10" s="85" customFormat="1" ht="18" customHeight="1">
      <c r="A16" s="61" t="s">
        <v>154</v>
      </c>
      <c r="B16" s="62" t="s">
        <v>155</v>
      </c>
      <c r="C16" s="63"/>
      <c r="D16" s="64" t="s">
        <v>153</v>
      </c>
      <c r="E16" s="68">
        <v>1</v>
      </c>
      <c r="F16" s="65">
        <v>3236.22</v>
      </c>
      <c r="G16" s="66"/>
      <c r="H16" s="113">
        <f t="shared" si="1"/>
        <v>3236.22</v>
      </c>
      <c r="I16" s="892"/>
      <c r="J16" s="1093">
        <f t="shared" si="0"/>
        <v>3236.22</v>
      </c>
    </row>
    <row r="17" spans="1:13" s="85" customFormat="1" ht="18" customHeight="1">
      <c r="A17" s="61" t="s">
        <v>156</v>
      </c>
      <c r="B17" s="62" t="s">
        <v>157</v>
      </c>
      <c r="C17" s="63"/>
      <c r="D17" s="64" t="s">
        <v>153</v>
      </c>
      <c r="E17" s="68">
        <v>0</v>
      </c>
      <c r="F17" s="65">
        <v>2543.3200000000002</v>
      </c>
      <c r="G17" s="66"/>
      <c r="H17" s="113">
        <f t="shared" si="1"/>
        <v>0</v>
      </c>
      <c r="I17" s="892"/>
      <c r="J17" s="1093">
        <f t="shared" si="0"/>
        <v>0</v>
      </c>
    </row>
    <row r="18" spans="1:13" s="85" customFormat="1" ht="18" customHeight="1">
      <c r="A18" s="61" t="s">
        <v>158</v>
      </c>
      <c r="B18" s="62" t="s">
        <v>159</v>
      </c>
      <c r="C18" s="63"/>
      <c r="D18" s="64" t="s">
        <v>153</v>
      </c>
      <c r="E18" s="68">
        <v>0</v>
      </c>
      <c r="F18" s="65">
        <v>2310.8200000000002</v>
      </c>
      <c r="G18" s="66"/>
      <c r="H18" s="113">
        <f t="shared" si="1"/>
        <v>0</v>
      </c>
      <c r="I18" s="892"/>
      <c r="J18" s="1093">
        <f t="shared" si="0"/>
        <v>0</v>
      </c>
    </row>
    <row r="19" spans="1:13" s="85" customFormat="1" ht="18" customHeight="1">
      <c r="A19" s="61" t="s">
        <v>160</v>
      </c>
      <c r="B19" s="62" t="s">
        <v>161</v>
      </c>
      <c r="C19" s="63"/>
      <c r="D19" s="64" t="s">
        <v>162</v>
      </c>
      <c r="E19" s="68">
        <v>1</v>
      </c>
      <c r="F19" s="65">
        <v>37947.839999999997</v>
      </c>
      <c r="G19" s="66"/>
      <c r="H19" s="113">
        <f t="shared" si="1"/>
        <v>37947.839999999997</v>
      </c>
      <c r="I19" s="892"/>
      <c r="J19" s="1093">
        <f t="shared" si="0"/>
        <v>37947.839999999997</v>
      </c>
    </row>
    <row r="20" spans="1:13" s="83" customFormat="1" ht="51" customHeight="1">
      <c r="A20" s="885" t="s">
        <v>545</v>
      </c>
      <c r="B20" s="69" t="s">
        <v>163</v>
      </c>
      <c r="C20" s="70"/>
      <c r="D20" s="71"/>
      <c r="E20" s="100"/>
      <c r="F20" s="72"/>
      <c r="G20" s="74"/>
      <c r="H20" s="75">
        <f>CEILING(SUM(H25:H30,H21),100)</f>
        <v>2058300</v>
      </c>
      <c r="I20" s="1090">
        <f>CEILING(SUM(I25:I30,I21),100)</f>
        <v>185500</v>
      </c>
      <c r="J20" s="1094">
        <f t="shared" si="0"/>
        <v>2058300</v>
      </c>
    </row>
    <row r="21" spans="1:13" s="83" customFormat="1" ht="22.5" customHeight="1">
      <c r="A21" s="86" t="s">
        <v>164</v>
      </c>
      <c r="B21" s="76" t="s">
        <v>165</v>
      </c>
      <c r="C21" s="77"/>
      <c r="D21" s="78"/>
      <c r="E21" s="82"/>
      <c r="F21" s="80"/>
      <c r="G21" s="81"/>
      <c r="H21" s="59">
        <f>SUM(H22:H24)</f>
        <v>128478.27905000001</v>
      </c>
      <c r="I21" s="893">
        <f>SUM(I22:I24)</f>
        <v>11679.84355</v>
      </c>
      <c r="J21" s="1092">
        <f t="shared" si="0"/>
        <v>128478.27905000001</v>
      </c>
      <c r="K21" s="909"/>
      <c r="L21" s="909"/>
      <c r="M21" s="909"/>
    </row>
    <row r="22" spans="1:13" s="85" customFormat="1" ht="18" customHeight="1">
      <c r="A22" s="61" t="s">
        <v>166</v>
      </c>
      <c r="B22" s="84" t="s">
        <v>167</v>
      </c>
      <c r="C22" s="63"/>
      <c r="D22" s="64" t="s">
        <v>168</v>
      </c>
      <c r="E22" s="68">
        <v>7</v>
      </c>
      <c r="F22" s="65">
        <v>7963.77</v>
      </c>
      <c r="G22" s="66"/>
      <c r="H22" s="473">
        <f>E22*F22*1.18/12*11</f>
        <v>60299.011850000003</v>
      </c>
      <c r="I22" s="892">
        <f>E22*F22*1.18/12*1</f>
        <v>5481.7283500000003</v>
      </c>
      <c r="J22" s="1095">
        <f t="shared" si="0"/>
        <v>60299.011850000003</v>
      </c>
      <c r="K22" s="910"/>
      <c r="L22" s="910"/>
      <c r="M22" s="910"/>
    </row>
    <row r="23" spans="1:13" s="85" customFormat="1" ht="18" customHeight="1">
      <c r="A23" s="61" t="s">
        <v>169</v>
      </c>
      <c r="B23" s="84" t="s">
        <v>170</v>
      </c>
      <c r="C23" s="63"/>
      <c r="D23" s="64" t="s">
        <v>168</v>
      </c>
      <c r="E23" s="68">
        <v>7</v>
      </c>
      <c r="F23" s="65">
        <v>4883.6400000000003</v>
      </c>
      <c r="G23" s="66"/>
      <c r="H23" s="473">
        <f>E23*F23*1.18/12*11</f>
        <v>36977.294200000004</v>
      </c>
      <c r="I23" s="892">
        <f>E23*F23*1.18/12*1</f>
        <v>3361.5722000000001</v>
      </c>
      <c r="J23" s="1095">
        <f t="shared" si="0"/>
        <v>36977.294200000004</v>
      </c>
      <c r="K23" s="910"/>
      <c r="L23" s="910"/>
      <c r="M23" s="910"/>
    </row>
    <row r="24" spans="1:13" s="85" customFormat="1" ht="18" customHeight="1">
      <c r="A24" s="61" t="s">
        <v>171</v>
      </c>
      <c r="B24" s="84" t="s">
        <v>172</v>
      </c>
      <c r="C24" s="63"/>
      <c r="D24" s="64" t="s">
        <v>168</v>
      </c>
      <c r="E24" s="68">
        <v>2</v>
      </c>
      <c r="F24" s="65">
        <v>14423.1</v>
      </c>
      <c r="G24" s="66"/>
      <c r="H24" s="473">
        <f>E24*F24*1.18/12*11</f>
        <v>31201.972999999998</v>
      </c>
      <c r="I24" s="892">
        <f>E24*F24*1.18/12*1</f>
        <v>2836.5429999999997</v>
      </c>
      <c r="J24" s="1095">
        <f t="shared" si="0"/>
        <v>31201.972999999998</v>
      </c>
      <c r="K24" s="910"/>
      <c r="L24" s="910"/>
      <c r="M24" s="910"/>
    </row>
    <row r="25" spans="1:13" s="83" customFormat="1" ht="32.25" customHeight="1">
      <c r="A25" s="86" t="s">
        <v>173</v>
      </c>
      <c r="B25" s="87" t="s">
        <v>174</v>
      </c>
      <c r="C25" s="88"/>
      <c r="D25" s="89" t="s">
        <v>175</v>
      </c>
      <c r="E25" s="68"/>
      <c r="F25" s="91">
        <v>4036.11</v>
      </c>
      <c r="G25" s="911"/>
      <c r="H25" s="59">
        <f>E25*F25*11*1.18</f>
        <v>0</v>
      </c>
      <c r="I25" s="893">
        <f>E25*F25*1*1.18</f>
        <v>0</v>
      </c>
      <c r="J25" s="1092">
        <f t="shared" si="0"/>
        <v>0</v>
      </c>
    </row>
    <row r="26" spans="1:13" s="83" customFormat="1" ht="20.25" customHeight="1">
      <c r="A26" s="86" t="s">
        <v>176</v>
      </c>
      <c r="B26" s="87" t="s">
        <v>177</v>
      </c>
      <c r="C26" s="88"/>
      <c r="D26" s="89" t="s">
        <v>178</v>
      </c>
      <c r="E26" s="159">
        <v>5797.2</v>
      </c>
      <c r="F26" s="91">
        <v>2.62</v>
      </c>
      <c r="G26" s="911"/>
      <c r="H26" s="59">
        <f>E26*F26*11*1.18</f>
        <v>197148.85871999999</v>
      </c>
      <c r="I26" s="893">
        <f>E26*F26*1*1.18</f>
        <v>17922.623520000001</v>
      </c>
      <c r="J26" s="1092">
        <f t="shared" si="0"/>
        <v>197148.85871999999</v>
      </c>
    </row>
    <row r="27" spans="1:13" s="83" customFormat="1" ht="66" customHeight="1">
      <c r="A27" s="86" t="s">
        <v>179</v>
      </c>
      <c r="B27" s="87" t="s">
        <v>1146</v>
      </c>
      <c r="C27" s="88"/>
      <c r="D27" s="89" t="s">
        <v>178</v>
      </c>
      <c r="E27" s="159">
        <v>5797.2</v>
      </c>
      <c r="F27" s="91">
        <v>21.73</v>
      </c>
      <c r="G27" s="911"/>
      <c r="H27" s="59">
        <f>E27*F27*11*1.18</f>
        <v>1635131.56488</v>
      </c>
      <c r="I27" s="893">
        <f>E27*F27*1*1.18</f>
        <v>148648.32407999999</v>
      </c>
      <c r="J27" s="1092">
        <f t="shared" si="0"/>
        <v>1635131.56488</v>
      </c>
    </row>
    <row r="28" spans="1:13" s="83" customFormat="1" ht="20.25" customHeight="1">
      <c r="A28" s="86" t="s">
        <v>180</v>
      </c>
      <c r="B28" s="87" t="s">
        <v>181</v>
      </c>
      <c r="C28" s="88"/>
      <c r="D28" s="89" t="s">
        <v>168</v>
      </c>
      <c r="E28" s="68">
        <v>7</v>
      </c>
      <c r="F28" s="91">
        <v>2060.7800000000002</v>
      </c>
      <c r="G28" s="911"/>
      <c r="H28" s="59">
        <f>E28*F28*1.18</f>
        <v>17022.042799999999</v>
      </c>
      <c r="I28" s="892"/>
      <c r="J28" s="1092">
        <f t="shared" si="0"/>
        <v>17022.042799999999</v>
      </c>
    </row>
    <row r="29" spans="1:13" s="83" customFormat="1" ht="20.25" customHeight="1">
      <c r="A29" s="86" t="s">
        <v>182</v>
      </c>
      <c r="B29" s="87" t="s">
        <v>183</v>
      </c>
      <c r="C29" s="88"/>
      <c r="D29" s="89" t="s">
        <v>184</v>
      </c>
      <c r="E29" s="474">
        <v>0.19800000000000001</v>
      </c>
      <c r="F29" s="91">
        <v>7922.1</v>
      </c>
      <c r="G29" s="911"/>
      <c r="H29" s="59">
        <f>E29*F29*1.18</f>
        <v>1850.9194439999999</v>
      </c>
      <c r="I29" s="892"/>
      <c r="J29" s="1092">
        <f t="shared" si="0"/>
        <v>1850.9194439999999</v>
      </c>
    </row>
    <row r="30" spans="1:13" s="83" customFormat="1" ht="20.25" customHeight="1">
      <c r="A30" s="86" t="s">
        <v>185</v>
      </c>
      <c r="B30" s="87" t="s">
        <v>186</v>
      </c>
      <c r="C30" s="88"/>
      <c r="D30" s="89"/>
      <c r="E30" s="104"/>
      <c r="F30" s="91"/>
      <c r="G30" s="911"/>
      <c r="H30" s="59">
        <f>SUM(H31,H37,H43)</f>
        <v>78645.819999999992</v>
      </c>
      <c r="I30" s="893">
        <f>SUM(I31,I37,I43)</f>
        <v>7149.619999999999</v>
      </c>
      <c r="J30" s="1092">
        <f t="shared" si="0"/>
        <v>78645.819999999992</v>
      </c>
    </row>
    <row r="31" spans="1:13" s="83" customFormat="1" ht="15.75">
      <c r="A31" s="61" t="s">
        <v>187</v>
      </c>
      <c r="B31" s="84" t="s">
        <v>188</v>
      </c>
      <c r="C31" s="94"/>
      <c r="D31" s="64"/>
      <c r="E31" s="475"/>
      <c r="F31" s="91"/>
      <c r="G31" s="911"/>
      <c r="H31" s="113">
        <f>SUM(H32:H36)</f>
        <v>20857.302399999997</v>
      </c>
      <c r="I31" s="892">
        <f>SUM(I32:I36)</f>
        <v>1896.1183999999998</v>
      </c>
      <c r="J31" s="1093">
        <f t="shared" si="0"/>
        <v>20857.302399999997</v>
      </c>
    </row>
    <row r="32" spans="1:13" s="83" customFormat="1" ht="15.75">
      <c r="A32" s="61"/>
      <c r="B32" s="62" t="s">
        <v>189</v>
      </c>
      <c r="C32" s="63"/>
      <c r="D32" s="89" t="s">
        <v>190</v>
      </c>
      <c r="E32" s="68">
        <v>6</v>
      </c>
      <c r="F32" s="476">
        <v>196.79</v>
      </c>
      <c r="G32" s="1085"/>
      <c r="H32" s="113">
        <f>E32*F32*11*1.18</f>
        <v>15326.005199999998</v>
      </c>
      <c r="I32" s="892">
        <f>E32*F32*1*1.18</f>
        <v>1393.2731999999999</v>
      </c>
      <c r="J32" s="1093">
        <f t="shared" si="0"/>
        <v>15326.005199999998</v>
      </c>
    </row>
    <row r="33" spans="1:10" s="83" customFormat="1" ht="15.75">
      <c r="A33" s="86"/>
      <c r="B33" s="62" t="s">
        <v>191</v>
      </c>
      <c r="C33" s="63"/>
      <c r="D33" s="89" t="s">
        <v>190</v>
      </c>
      <c r="E33" s="68">
        <v>2</v>
      </c>
      <c r="F33" s="476">
        <v>213.07</v>
      </c>
      <c r="G33" s="1085"/>
      <c r="H33" s="113">
        <f>E33*F33*11*1.18</f>
        <v>5531.2972</v>
      </c>
      <c r="I33" s="892">
        <f t="shared" ref="I33:I36" si="2">E33*F33*1*1.18</f>
        <v>502.84519999999998</v>
      </c>
      <c r="J33" s="1093">
        <f t="shared" si="0"/>
        <v>5531.2972</v>
      </c>
    </row>
    <row r="34" spans="1:10" s="83" customFormat="1" ht="15.75">
      <c r="A34" s="86"/>
      <c r="B34" s="62" t="s">
        <v>192</v>
      </c>
      <c r="C34" s="63"/>
      <c r="D34" s="89" t="s">
        <v>190</v>
      </c>
      <c r="E34" s="68"/>
      <c r="F34" s="476">
        <v>222.95</v>
      </c>
      <c r="G34" s="1085"/>
      <c r="H34" s="113">
        <f>E34*F34*11*1.18</f>
        <v>0</v>
      </c>
      <c r="I34" s="892">
        <f>E34*F34*1*1.18</f>
        <v>0</v>
      </c>
      <c r="J34" s="1093">
        <f t="shared" si="0"/>
        <v>0</v>
      </c>
    </row>
    <row r="35" spans="1:10" s="83" customFormat="1" ht="15.75">
      <c r="A35" s="86"/>
      <c r="B35" s="62" t="s">
        <v>193</v>
      </c>
      <c r="C35" s="63"/>
      <c r="D35" s="89" t="s">
        <v>190</v>
      </c>
      <c r="E35" s="68"/>
      <c r="F35" s="476">
        <v>239.36</v>
      </c>
      <c r="G35" s="1085"/>
      <c r="H35" s="113">
        <f>E35*F35*11*1.18</f>
        <v>0</v>
      </c>
      <c r="I35" s="892">
        <f t="shared" si="2"/>
        <v>0</v>
      </c>
      <c r="J35" s="1093">
        <f t="shared" si="0"/>
        <v>0</v>
      </c>
    </row>
    <row r="36" spans="1:10" s="83" customFormat="1" ht="15.75">
      <c r="A36" s="86"/>
      <c r="B36" s="62" t="s">
        <v>194</v>
      </c>
      <c r="C36" s="63"/>
      <c r="D36" s="89" t="s">
        <v>190</v>
      </c>
      <c r="E36" s="68"/>
      <c r="F36" s="476">
        <v>244.98</v>
      </c>
      <c r="G36" s="1085"/>
      <c r="H36" s="113">
        <f>E36*F36*11*1.18</f>
        <v>0</v>
      </c>
      <c r="I36" s="892">
        <f t="shared" si="2"/>
        <v>0</v>
      </c>
      <c r="J36" s="1093">
        <f t="shared" si="0"/>
        <v>0</v>
      </c>
    </row>
    <row r="37" spans="1:10" s="83" customFormat="1" ht="15.75">
      <c r="A37" s="61" t="s">
        <v>195</v>
      </c>
      <c r="B37" s="913" t="s">
        <v>196</v>
      </c>
      <c r="C37" s="914"/>
      <c r="D37" s="915"/>
      <c r="E37" s="68"/>
      <c r="F37" s="476"/>
      <c r="G37" s="1085"/>
      <c r="H37" s="113">
        <f>SUM(H38:H42)</f>
        <v>57788.517599999992</v>
      </c>
      <c r="I37" s="892">
        <f>SUM(I38:I42)</f>
        <v>5253.5015999999996</v>
      </c>
      <c r="J37" s="1093">
        <f t="shared" si="0"/>
        <v>57788.517599999992</v>
      </c>
    </row>
    <row r="38" spans="1:10" s="83" customFormat="1" ht="15.75">
      <c r="A38" s="61"/>
      <c r="B38" s="62" t="s">
        <v>189</v>
      </c>
      <c r="C38" s="63"/>
      <c r="D38" s="89" t="s">
        <v>190</v>
      </c>
      <c r="E38" s="68"/>
      <c r="F38" s="476">
        <v>1111.3499999999999</v>
      </c>
      <c r="G38" s="1085"/>
      <c r="H38" s="113">
        <f>E38*F38*11*1.18</f>
        <v>0</v>
      </c>
      <c r="I38" s="892">
        <f>E38*F38*1*1.18</f>
        <v>0</v>
      </c>
      <c r="J38" s="1093">
        <f t="shared" si="0"/>
        <v>0</v>
      </c>
    </row>
    <row r="39" spans="1:10" s="83" customFormat="1" ht="15.75">
      <c r="A39" s="61"/>
      <c r="B39" s="62" t="s">
        <v>191</v>
      </c>
      <c r="C39" s="63"/>
      <c r="D39" s="89" t="s">
        <v>190</v>
      </c>
      <c r="E39" s="68">
        <v>3</v>
      </c>
      <c r="F39" s="476">
        <v>1112.76</v>
      </c>
      <c r="G39" s="1085"/>
      <c r="H39" s="113">
        <f>E39*F39*11*1.18</f>
        <v>43330.874399999993</v>
      </c>
      <c r="I39" s="892">
        <f t="shared" ref="I39:I42" si="3">E39*F39*1*1.18</f>
        <v>3939.1703999999995</v>
      </c>
      <c r="J39" s="1093">
        <f t="shared" si="0"/>
        <v>43330.874399999993</v>
      </c>
    </row>
    <row r="40" spans="1:10" s="83" customFormat="1" ht="15.75">
      <c r="A40" s="61"/>
      <c r="B40" s="62" t="s">
        <v>192</v>
      </c>
      <c r="C40" s="63"/>
      <c r="D40" s="89" t="s">
        <v>190</v>
      </c>
      <c r="E40" s="68">
        <v>1</v>
      </c>
      <c r="F40" s="476">
        <v>1113.8399999999999</v>
      </c>
      <c r="G40" s="1085"/>
      <c r="H40" s="113">
        <f>E40*F40*11*1.18</f>
        <v>14457.643199999999</v>
      </c>
      <c r="I40" s="892">
        <f t="shared" si="3"/>
        <v>1314.3311999999999</v>
      </c>
      <c r="J40" s="1093">
        <f t="shared" si="0"/>
        <v>14457.643199999999</v>
      </c>
    </row>
    <row r="41" spans="1:10" s="83" customFormat="1" ht="15.75">
      <c r="A41" s="61"/>
      <c r="B41" s="62" t="s">
        <v>193</v>
      </c>
      <c r="C41" s="63"/>
      <c r="D41" s="89" t="s">
        <v>190</v>
      </c>
      <c r="E41" s="68"/>
      <c r="F41" s="476">
        <v>1115.3800000000001</v>
      </c>
      <c r="G41" s="1085"/>
      <c r="H41" s="113">
        <f>E41*F41*11*1.18</f>
        <v>0</v>
      </c>
      <c r="I41" s="892">
        <f t="shared" si="3"/>
        <v>0</v>
      </c>
      <c r="J41" s="1093">
        <f t="shared" si="0"/>
        <v>0</v>
      </c>
    </row>
    <row r="42" spans="1:10" s="83" customFormat="1" ht="15.75">
      <c r="A42" s="61"/>
      <c r="B42" s="62" t="s">
        <v>194</v>
      </c>
      <c r="C42" s="63"/>
      <c r="D42" s="89" t="s">
        <v>190</v>
      </c>
      <c r="E42" s="68"/>
      <c r="F42" s="476">
        <v>1121</v>
      </c>
      <c r="G42" s="1085"/>
      <c r="H42" s="113">
        <f>E42*F42*11*1.18</f>
        <v>0</v>
      </c>
      <c r="I42" s="892">
        <f t="shared" si="3"/>
        <v>0</v>
      </c>
      <c r="J42" s="1093">
        <f t="shared" si="0"/>
        <v>0</v>
      </c>
    </row>
    <row r="43" spans="1:10" s="83" customFormat="1" ht="15.75">
      <c r="A43" s="61" t="s">
        <v>197</v>
      </c>
      <c r="B43" s="913" t="s">
        <v>198</v>
      </c>
      <c r="C43" s="914"/>
      <c r="D43" s="915"/>
      <c r="E43" s="68"/>
      <c r="F43" s="476"/>
      <c r="G43" s="1085"/>
      <c r="H43" s="113">
        <f>SUM(H44:H47)</f>
        <v>0</v>
      </c>
      <c r="I43" s="892">
        <f>SUM(I44:I47)</f>
        <v>0</v>
      </c>
      <c r="J43" s="1093">
        <f t="shared" si="0"/>
        <v>0</v>
      </c>
    </row>
    <row r="44" spans="1:10" s="83" customFormat="1" ht="15.75">
      <c r="A44" s="86"/>
      <c r="B44" s="62" t="s">
        <v>189</v>
      </c>
      <c r="C44" s="63"/>
      <c r="D44" s="89" t="s">
        <v>190</v>
      </c>
      <c r="E44" s="68"/>
      <c r="F44" s="476">
        <v>732.45</v>
      </c>
      <c r="G44" s="1085"/>
      <c r="H44" s="113">
        <f>E44*F44*11*1.18</f>
        <v>0</v>
      </c>
      <c r="I44" s="892">
        <f>E44*F44*1*1.18</f>
        <v>0</v>
      </c>
      <c r="J44" s="1093">
        <f t="shared" si="0"/>
        <v>0</v>
      </c>
    </row>
    <row r="45" spans="1:10" s="83" customFormat="1" ht="15.75">
      <c r="A45" s="86"/>
      <c r="B45" s="62" t="s">
        <v>191</v>
      </c>
      <c r="C45" s="63"/>
      <c r="D45" s="89" t="s">
        <v>190</v>
      </c>
      <c r="E45" s="68"/>
      <c r="F45" s="476">
        <v>733.01</v>
      </c>
      <c r="G45" s="1085"/>
      <c r="H45" s="113">
        <f>E45*F45*11*1.18</f>
        <v>0</v>
      </c>
      <c r="I45" s="892">
        <f t="shared" ref="I45:I47" si="4">E45*F45*1*1.18</f>
        <v>0</v>
      </c>
      <c r="J45" s="1093">
        <f t="shared" si="0"/>
        <v>0</v>
      </c>
    </row>
    <row r="46" spans="1:10" s="83" customFormat="1" ht="15.75">
      <c r="A46" s="86"/>
      <c r="B46" s="62" t="s">
        <v>192</v>
      </c>
      <c r="C46" s="63"/>
      <c r="D46" s="89" t="s">
        <v>190</v>
      </c>
      <c r="E46" s="68"/>
      <c r="F46" s="476">
        <v>733.58</v>
      </c>
      <c r="G46" s="1085"/>
      <c r="H46" s="113">
        <f>E46*F46*11*1.18</f>
        <v>0</v>
      </c>
      <c r="I46" s="892">
        <f t="shared" si="4"/>
        <v>0</v>
      </c>
      <c r="J46" s="1093">
        <f t="shared" si="0"/>
        <v>0</v>
      </c>
    </row>
    <row r="47" spans="1:10" s="83" customFormat="1" ht="15.75">
      <c r="A47" s="86"/>
      <c r="B47" s="62" t="s">
        <v>193</v>
      </c>
      <c r="C47" s="63"/>
      <c r="D47" s="89" t="s">
        <v>190</v>
      </c>
      <c r="E47" s="68"/>
      <c r="F47" s="476">
        <v>734.17</v>
      </c>
      <c r="G47" s="1085"/>
      <c r="H47" s="113">
        <f>E47*F47*11*1.18</f>
        <v>0</v>
      </c>
      <c r="I47" s="892">
        <f t="shared" si="4"/>
        <v>0</v>
      </c>
      <c r="J47" s="1093">
        <f t="shared" si="0"/>
        <v>0</v>
      </c>
    </row>
    <row r="48" spans="1:10" s="83" customFormat="1" ht="24.75" customHeight="1">
      <c r="A48" s="885" t="s">
        <v>546</v>
      </c>
      <c r="B48" s="916" t="s">
        <v>199</v>
      </c>
      <c r="C48" s="917"/>
      <c r="D48" s="918"/>
      <c r="E48" s="105">
        <f>SUM(E49:E51)</f>
        <v>1738.8</v>
      </c>
      <c r="F48" s="72"/>
      <c r="G48" s="74"/>
      <c r="H48" s="59">
        <f>CEILING(H49+H50+H51,100)</f>
        <v>76000</v>
      </c>
      <c r="I48" s="894"/>
      <c r="J48" s="1092">
        <f t="shared" si="0"/>
        <v>76000</v>
      </c>
    </row>
    <row r="49" spans="1:10" s="83" customFormat="1" ht="18" customHeight="1">
      <c r="A49" s="61" t="s">
        <v>200</v>
      </c>
      <c r="B49" s="919" t="s">
        <v>201</v>
      </c>
      <c r="C49" s="920"/>
      <c r="D49" s="915" t="s">
        <v>202</v>
      </c>
      <c r="E49" s="104">
        <v>1449</v>
      </c>
      <c r="F49" s="91">
        <v>61.7</v>
      </c>
      <c r="G49" s="911"/>
      <c r="H49" s="67">
        <f>E49*0.3*F49*2*1.18</f>
        <v>63297.536399999997</v>
      </c>
      <c r="I49" s="892"/>
      <c r="J49" s="1096">
        <f t="shared" si="0"/>
        <v>63297.536399999997</v>
      </c>
    </row>
    <row r="50" spans="1:10" s="83" customFormat="1" ht="18" customHeight="1">
      <c r="A50" s="61" t="s">
        <v>203</v>
      </c>
      <c r="B50" s="919" t="s">
        <v>204</v>
      </c>
      <c r="C50" s="920"/>
      <c r="D50" s="915" t="s">
        <v>202</v>
      </c>
      <c r="E50" s="104">
        <f>E49*0.2</f>
        <v>289.8</v>
      </c>
      <c r="F50" s="91">
        <v>61.7</v>
      </c>
      <c r="G50" s="911"/>
      <c r="H50" s="67">
        <f>E50*0.3*F50*2*1.18</f>
        <v>12659.50728</v>
      </c>
      <c r="I50" s="895"/>
      <c r="J50" s="1096">
        <f t="shared" si="0"/>
        <v>12659.50728</v>
      </c>
    </row>
    <row r="51" spans="1:10" s="83" customFormat="1" ht="18" customHeight="1">
      <c r="A51" s="61" t="s">
        <v>205</v>
      </c>
      <c r="B51" s="919" t="s">
        <v>206</v>
      </c>
      <c r="C51" s="920"/>
      <c r="D51" s="915" t="s">
        <v>202</v>
      </c>
      <c r="E51" s="104"/>
      <c r="F51" s="91">
        <v>61.7</v>
      </c>
      <c r="G51" s="911"/>
      <c r="H51" s="67">
        <f>E51*0.3*F51*E52*1.18</f>
        <v>0</v>
      </c>
      <c r="I51" s="894"/>
      <c r="J51" s="1096">
        <f t="shared" si="0"/>
        <v>0</v>
      </c>
    </row>
    <row r="52" spans="1:10" s="83" customFormat="1" ht="18" customHeight="1">
      <c r="A52" s="61" t="s">
        <v>207</v>
      </c>
      <c r="B52" s="919" t="s">
        <v>208</v>
      </c>
      <c r="C52" s="920"/>
      <c r="D52" s="915" t="s">
        <v>209</v>
      </c>
      <c r="E52" s="68">
        <v>8</v>
      </c>
      <c r="F52" s="477"/>
      <c r="G52" s="921"/>
      <c r="H52" s="67"/>
      <c r="I52" s="894"/>
      <c r="J52" s="1096">
        <f t="shared" si="0"/>
        <v>0</v>
      </c>
    </row>
    <row r="53" spans="1:10" s="83" customFormat="1" ht="24" customHeight="1">
      <c r="A53" s="885" t="s">
        <v>548</v>
      </c>
      <c r="B53" s="916" t="s">
        <v>210</v>
      </c>
      <c r="C53" s="917"/>
      <c r="D53" s="918"/>
      <c r="E53" s="105"/>
      <c r="F53" s="72"/>
      <c r="G53" s="74"/>
      <c r="H53" s="75">
        <f>CEILING(SUM(H54:H56),100)</f>
        <v>311100</v>
      </c>
      <c r="I53" s="894"/>
      <c r="J53" s="1094">
        <f t="shared" si="0"/>
        <v>311100</v>
      </c>
    </row>
    <row r="54" spans="1:10" s="85" customFormat="1" ht="15.75">
      <c r="A54" s="61" t="s">
        <v>211</v>
      </c>
      <c r="B54" s="919" t="s">
        <v>212</v>
      </c>
      <c r="C54" s="920"/>
      <c r="D54" s="915" t="s">
        <v>202</v>
      </c>
      <c r="E54" s="104">
        <v>1450</v>
      </c>
      <c r="F54" s="91">
        <v>26.56</v>
      </c>
      <c r="G54" s="911"/>
      <c r="H54" s="67">
        <f>E54*F54*8</f>
        <v>308096</v>
      </c>
      <c r="I54" s="894"/>
      <c r="J54" s="1096">
        <f t="shared" si="0"/>
        <v>308096</v>
      </c>
    </row>
    <row r="55" spans="1:10" s="85" customFormat="1" ht="15.75">
      <c r="A55" s="61" t="s">
        <v>213</v>
      </c>
      <c r="B55" s="919" t="s">
        <v>214</v>
      </c>
      <c r="C55" s="920"/>
      <c r="D55" s="915" t="s">
        <v>202</v>
      </c>
      <c r="E55" s="104"/>
      <c r="F55" s="91"/>
      <c r="G55" s="911"/>
      <c r="H55" s="67"/>
      <c r="I55" s="894"/>
      <c r="J55" s="1096">
        <f t="shared" si="0"/>
        <v>0</v>
      </c>
    </row>
    <row r="56" spans="1:10" s="85" customFormat="1" ht="50.25" customHeight="1">
      <c r="A56" s="61" t="s">
        <v>215</v>
      </c>
      <c r="B56" s="919" t="s">
        <v>1147</v>
      </c>
      <c r="C56" s="920"/>
      <c r="D56" s="915" t="s">
        <v>202</v>
      </c>
      <c r="E56" s="104">
        <f>E54*0.25</f>
        <v>362.5</v>
      </c>
      <c r="F56" s="91">
        <v>1.03</v>
      </c>
      <c r="G56" s="911"/>
      <c r="H56" s="67">
        <f t="shared" ref="H56" si="5">E56*F56*8</f>
        <v>2987</v>
      </c>
      <c r="I56" s="894"/>
      <c r="J56" s="1096">
        <f t="shared" si="0"/>
        <v>2987</v>
      </c>
    </row>
    <row r="57" spans="1:10" s="83" customFormat="1" ht="51.75" customHeight="1">
      <c r="A57" s="885" t="s">
        <v>550</v>
      </c>
      <c r="B57" s="916" t="s">
        <v>1148</v>
      </c>
      <c r="C57" s="917"/>
      <c r="D57" s="918"/>
      <c r="E57" s="105">
        <f>SUM(E58,E63)</f>
        <v>0</v>
      </c>
      <c r="F57" s="72"/>
      <c r="G57" s="74"/>
      <c r="H57" s="75">
        <f>CEILING(SUM(H58,H63),100)</f>
        <v>0</v>
      </c>
      <c r="I57" s="894"/>
      <c r="J57" s="1094">
        <f t="shared" si="0"/>
        <v>0</v>
      </c>
    </row>
    <row r="58" spans="1:10" s="85" customFormat="1" ht="45.75" customHeight="1">
      <c r="A58" s="86" t="s">
        <v>216</v>
      </c>
      <c r="B58" s="922" t="s">
        <v>1149</v>
      </c>
      <c r="C58" s="923"/>
      <c r="D58" s="915" t="s">
        <v>202</v>
      </c>
      <c r="E58" s="104"/>
      <c r="F58" s="478"/>
      <c r="G58" s="924"/>
      <c r="H58" s="67">
        <f>SUM(H59:H62)</f>
        <v>0</v>
      </c>
      <c r="I58" s="892"/>
      <c r="J58" s="1096">
        <f t="shared" si="0"/>
        <v>0</v>
      </c>
    </row>
    <row r="59" spans="1:10" s="85" customFormat="1" ht="46.5" customHeight="1">
      <c r="A59" s="61" t="s">
        <v>1150</v>
      </c>
      <c r="B59" s="925" t="s">
        <v>1151</v>
      </c>
      <c r="C59" s="923"/>
      <c r="D59" s="915"/>
      <c r="E59" s="104"/>
      <c r="F59" s="478"/>
      <c r="G59" s="924"/>
      <c r="H59" s="67"/>
      <c r="I59" s="892"/>
      <c r="J59" s="1096">
        <f t="shared" si="0"/>
        <v>0</v>
      </c>
    </row>
    <row r="60" spans="1:10" s="85" customFormat="1" ht="23.25" customHeight="1">
      <c r="A60" s="61" t="s">
        <v>1152</v>
      </c>
      <c r="B60" s="925" t="s">
        <v>1153</v>
      </c>
      <c r="C60" s="923"/>
      <c r="D60" s="915"/>
      <c r="E60" s="104"/>
      <c r="F60" s="478"/>
      <c r="G60" s="924"/>
      <c r="H60" s="67"/>
      <c r="I60" s="892"/>
      <c r="J60" s="1096">
        <f t="shared" si="0"/>
        <v>0</v>
      </c>
    </row>
    <row r="61" spans="1:10" s="85" customFormat="1" ht="33" customHeight="1">
      <c r="A61" s="61" t="s">
        <v>1154</v>
      </c>
      <c r="B61" s="925" t="s">
        <v>1155</v>
      </c>
      <c r="C61" s="923"/>
      <c r="D61" s="915"/>
      <c r="E61" s="104"/>
      <c r="F61" s="478"/>
      <c r="G61" s="924"/>
      <c r="H61" s="67"/>
      <c r="I61" s="892"/>
      <c r="J61" s="1096">
        <f t="shared" si="0"/>
        <v>0</v>
      </c>
    </row>
    <row r="62" spans="1:10" s="85" customFormat="1" ht="33" customHeight="1">
      <c r="A62" s="61" t="s">
        <v>1156</v>
      </c>
      <c r="B62" s="925" t="s">
        <v>1157</v>
      </c>
      <c r="C62" s="923"/>
      <c r="D62" s="915"/>
      <c r="E62" s="104"/>
      <c r="F62" s="478"/>
      <c r="G62" s="924"/>
      <c r="H62" s="67"/>
      <c r="I62" s="892"/>
      <c r="J62" s="1096">
        <f t="shared" si="0"/>
        <v>0</v>
      </c>
    </row>
    <row r="63" spans="1:10" s="85" customFormat="1" ht="43.5" customHeight="1">
      <c r="A63" s="86" t="s">
        <v>217</v>
      </c>
      <c r="B63" s="922" t="s">
        <v>1158</v>
      </c>
      <c r="C63" s="923"/>
      <c r="D63" s="915" t="s">
        <v>202</v>
      </c>
      <c r="E63" s="104"/>
      <c r="F63" s="478"/>
      <c r="G63" s="924"/>
      <c r="H63" s="67">
        <f>SUM(H64:H66)</f>
        <v>0</v>
      </c>
      <c r="I63" s="894"/>
      <c r="J63" s="1096">
        <f t="shared" si="0"/>
        <v>0</v>
      </c>
    </row>
    <row r="64" spans="1:10" s="85" customFormat="1" ht="43.5" customHeight="1">
      <c r="A64" s="61" t="s">
        <v>1159</v>
      </c>
      <c r="B64" s="925" t="s">
        <v>1151</v>
      </c>
      <c r="C64" s="923"/>
      <c r="D64" s="915"/>
      <c r="E64" s="104"/>
      <c r="F64" s="478"/>
      <c r="G64" s="924"/>
      <c r="H64" s="67"/>
      <c r="I64" s="894"/>
      <c r="J64" s="1096">
        <f t="shared" si="0"/>
        <v>0</v>
      </c>
    </row>
    <row r="65" spans="1:10" s="85" customFormat="1" ht="33" customHeight="1">
      <c r="A65" s="61" t="s">
        <v>1160</v>
      </c>
      <c r="B65" s="925" t="s">
        <v>1153</v>
      </c>
      <c r="C65" s="923"/>
      <c r="D65" s="915"/>
      <c r="E65" s="104"/>
      <c r="F65" s="478"/>
      <c r="G65" s="924"/>
      <c r="H65" s="67"/>
      <c r="I65" s="894"/>
      <c r="J65" s="1096">
        <f t="shared" si="0"/>
        <v>0</v>
      </c>
    </row>
    <row r="66" spans="1:10" s="85" customFormat="1" ht="33" customHeight="1">
      <c r="A66" s="61" t="s">
        <v>1161</v>
      </c>
      <c r="B66" s="925" t="s">
        <v>1155</v>
      </c>
      <c r="C66" s="923"/>
      <c r="D66" s="915"/>
      <c r="E66" s="104"/>
      <c r="F66" s="478"/>
      <c r="G66" s="924"/>
      <c r="H66" s="67"/>
      <c r="I66" s="894"/>
      <c r="J66" s="1096">
        <f t="shared" si="0"/>
        <v>0</v>
      </c>
    </row>
    <row r="67" spans="1:10" s="110" customFormat="1" ht="24.75" customHeight="1">
      <c r="A67" s="107" t="s">
        <v>552</v>
      </c>
      <c r="B67" s="69" t="s">
        <v>219</v>
      </c>
      <c r="C67" s="70"/>
      <c r="D67" s="108"/>
      <c r="E67" s="79"/>
      <c r="F67" s="109"/>
      <c r="G67" s="926"/>
      <c r="H67" s="59">
        <f>CEILING(SUM(H68:H69),100)</f>
        <v>221400</v>
      </c>
      <c r="I67" s="892"/>
      <c r="J67" s="1092">
        <f t="shared" si="0"/>
        <v>221400</v>
      </c>
    </row>
    <row r="68" spans="1:10" s="110" customFormat="1" ht="36.75" customHeight="1">
      <c r="A68" s="61" t="s">
        <v>220</v>
      </c>
      <c r="B68" s="111" t="s">
        <v>84</v>
      </c>
      <c r="C68" s="112"/>
      <c r="D68" s="89" t="s">
        <v>221</v>
      </c>
      <c r="E68" s="68">
        <v>247</v>
      </c>
      <c r="F68" s="92" t="s">
        <v>1765</v>
      </c>
      <c r="G68" s="912"/>
      <c r="H68" s="113">
        <f>182*687+65*1482</f>
        <v>221364</v>
      </c>
      <c r="I68" s="892"/>
      <c r="J68" s="1093">
        <f t="shared" si="0"/>
        <v>221364</v>
      </c>
    </row>
    <row r="69" spans="1:10" s="110" customFormat="1" ht="16.5" customHeight="1">
      <c r="A69" s="61" t="s">
        <v>1047</v>
      </c>
      <c r="B69" s="111" t="s">
        <v>223</v>
      </c>
      <c r="C69" s="112"/>
      <c r="D69" s="89" t="s">
        <v>224</v>
      </c>
      <c r="E69" s="114"/>
      <c r="F69" s="92"/>
      <c r="G69" s="912"/>
      <c r="H69" s="113"/>
      <c r="I69" s="892"/>
      <c r="J69" s="1093">
        <f t="shared" si="0"/>
        <v>0</v>
      </c>
    </row>
    <row r="70" spans="1:10" s="115" customFormat="1" ht="35.25" customHeight="1">
      <c r="A70" s="107" t="s">
        <v>554</v>
      </c>
      <c r="B70" s="69" t="s">
        <v>226</v>
      </c>
      <c r="C70" s="70"/>
      <c r="D70" s="108"/>
      <c r="E70" s="100"/>
      <c r="F70" s="99"/>
      <c r="G70" s="927"/>
      <c r="H70" s="59">
        <f>CEILING(SUM(H71:H73),100)</f>
        <v>0</v>
      </c>
      <c r="I70" s="892"/>
      <c r="J70" s="1092">
        <f t="shared" si="0"/>
        <v>0</v>
      </c>
    </row>
    <row r="71" spans="1:10" s="115" customFormat="1" ht="18" customHeight="1">
      <c r="A71" s="61" t="s">
        <v>227</v>
      </c>
      <c r="B71" s="111" t="s">
        <v>228</v>
      </c>
      <c r="C71" s="112"/>
      <c r="D71" s="89" t="s">
        <v>209</v>
      </c>
      <c r="E71" s="159"/>
      <c r="F71" s="92">
        <v>3118.21</v>
      </c>
      <c r="G71" s="912"/>
      <c r="H71" s="113">
        <f>E71*F71*1.18</f>
        <v>0</v>
      </c>
      <c r="I71" s="892"/>
      <c r="J71" s="1093">
        <f t="shared" si="0"/>
        <v>0</v>
      </c>
    </row>
    <row r="72" spans="1:10" s="115" customFormat="1" ht="18" customHeight="1">
      <c r="A72" s="61" t="s">
        <v>229</v>
      </c>
      <c r="B72" s="111" t="s">
        <v>230</v>
      </c>
      <c r="C72" s="112"/>
      <c r="D72" s="89" t="s">
        <v>209</v>
      </c>
      <c r="E72" s="159"/>
      <c r="F72" s="92">
        <v>5745</v>
      </c>
      <c r="G72" s="912"/>
      <c r="H72" s="113">
        <f>E72*F72*1.18</f>
        <v>0</v>
      </c>
      <c r="I72" s="892"/>
      <c r="J72" s="1093">
        <f t="shared" si="0"/>
        <v>0</v>
      </c>
    </row>
    <row r="73" spans="1:10" s="115" customFormat="1" ht="30.75" customHeight="1">
      <c r="A73" s="61" t="s">
        <v>231</v>
      </c>
      <c r="B73" s="111" t="s">
        <v>232</v>
      </c>
      <c r="C73" s="112"/>
      <c r="D73" s="89" t="s">
        <v>233</v>
      </c>
      <c r="E73" s="159"/>
      <c r="F73" s="92" t="s">
        <v>1432</v>
      </c>
      <c r="G73" s="912"/>
      <c r="H73" s="113"/>
      <c r="I73" s="892"/>
      <c r="J73" s="1093">
        <f t="shared" si="0"/>
        <v>0</v>
      </c>
    </row>
    <row r="74" spans="1:10" s="60" customFormat="1" ht="33.75" customHeight="1">
      <c r="A74" s="55" t="s">
        <v>563</v>
      </c>
      <c r="B74" s="96" t="s">
        <v>234</v>
      </c>
      <c r="C74" s="97"/>
      <c r="D74" s="98"/>
      <c r="E74" s="73"/>
      <c r="F74" s="101"/>
      <c r="G74" s="928"/>
      <c r="H74" s="93">
        <f>CEILING(H75,100)</f>
        <v>0</v>
      </c>
      <c r="I74" s="896"/>
      <c r="J74" s="1097">
        <f t="shared" si="0"/>
        <v>0</v>
      </c>
    </row>
    <row r="75" spans="1:10" ht="18.75" customHeight="1">
      <c r="A75" s="61" t="s">
        <v>235</v>
      </c>
      <c r="B75" s="102" t="s">
        <v>236</v>
      </c>
      <c r="C75" s="103"/>
      <c r="D75" s="95" t="s">
        <v>69</v>
      </c>
      <c r="E75" s="90"/>
      <c r="F75" s="106">
        <v>8511.18</v>
      </c>
      <c r="G75" s="929"/>
      <c r="H75" s="67">
        <f>E75*F75*E76*1.18</f>
        <v>0</v>
      </c>
      <c r="I75" s="894"/>
      <c r="J75" s="1096">
        <f t="shared" si="0"/>
        <v>0</v>
      </c>
    </row>
    <row r="76" spans="1:10" ht="18.75" customHeight="1">
      <c r="A76" s="61" t="s">
        <v>237</v>
      </c>
      <c r="B76" s="102" t="s">
        <v>238</v>
      </c>
      <c r="C76" s="103"/>
      <c r="D76" s="915" t="s">
        <v>209</v>
      </c>
      <c r="E76" s="90"/>
      <c r="F76" s="106"/>
      <c r="G76" s="929"/>
      <c r="H76" s="67"/>
      <c r="I76" s="894"/>
      <c r="J76" s="1096">
        <f t="shared" ref="J76:J101" si="6">H76</f>
        <v>0</v>
      </c>
    </row>
    <row r="77" spans="1:10" s="83" customFormat="1" ht="33.75" customHeight="1">
      <c r="A77" s="55" t="s">
        <v>565</v>
      </c>
      <c r="B77" s="116" t="s">
        <v>239</v>
      </c>
      <c r="C77" s="117"/>
      <c r="D77" s="108"/>
      <c r="E77" s="105"/>
      <c r="F77" s="479"/>
      <c r="G77" s="930"/>
      <c r="H77" s="75">
        <f>CEILING(SUM(H78:H88),100)</f>
        <v>59000</v>
      </c>
      <c r="I77" s="892"/>
      <c r="J77" s="1094">
        <f t="shared" si="6"/>
        <v>59000</v>
      </c>
    </row>
    <row r="78" spans="1:10" s="85" customFormat="1" ht="18.75" customHeight="1">
      <c r="A78" s="61" t="s">
        <v>240</v>
      </c>
      <c r="B78" s="111" t="s">
        <v>241</v>
      </c>
      <c r="C78" s="112"/>
      <c r="D78" s="89"/>
      <c r="E78" s="104">
        <v>161.6</v>
      </c>
      <c r="F78" s="480"/>
      <c r="G78" s="1086"/>
      <c r="H78" s="67"/>
      <c r="I78" s="1091"/>
      <c r="J78" s="1096">
        <f t="shared" si="6"/>
        <v>0</v>
      </c>
    </row>
    <row r="79" spans="1:10" s="85" customFormat="1" ht="18.75" customHeight="1">
      <c r="A79" s="61" t="s">
        <v>242</v>
      </c>
      <c r="B79" s="111" t="s">
        <v>243</v>
      </c>
      <c r="C79" s="112"/>
      <c r="D79" s="89"/>
      <c r="E79" s="104">
        <v>17.28</v>
      </c>
      <c r="F79" s="481"/>
      <c r="G79" s="931"/>
      <c r="H79" s="67"/>
      <c r="I79" s="1091"/>
      <c r="J79" s="1096">
        <f t="shared" si="6"/>
        <v>0</v>
      </c>
    </row>
    <row r="80" spans="1:10" s="85" customFormat="1" ht="18.75" customHeight="1">
      <c r="A80" s="61" t="s">
        <v>244</v>
      </c>
      <c r="B80" s="111" t="s">
        <v>245</v>
      </c>
      <c r="C80" s="112"/>
      <c r="D80" s="915" t="s">
        <v>209</v>
      </c>
      <c r="E80" s="68">
        <v>1</v>
      </c>
      <c r="F80" s="480">
        <v>267.7</v>
      </c>
      <c r="G80" s="1086"/>
      <c r="H80" s="67">
        <f>E78*E80*F80</f>
        <v>43260.32</v>
      </c>
      <c r="I80" s="1091"/>
      <c r="J80" s="1096">
        <f t="shared" si="6"/>
        <v>43260.32</v>
      </c>
    </row>
    <row r="81" spans="1:10" s="85" customFormat="1" ht="31.5" customHeight="1">
      <c r="A81" s="61" t="s">
        <v>246</v>
      </c>
      <c r="B81" s="111" t="s">
        <v>247</v>
      </c>
      <c r="C81" s="112"/>
      <c r="D81" s="915" t="s">
        <v>209</v>
      </c>
      <c r="E81" s="68">
        <v>1</v>
      </c>
      <c r="F81" s="480">
        <v>267.7</v>
      </c>
      <c r="G81" s="1086"/>
      <c r="H81" s="67">
        <f>E79*E81*F81</f>
        <v>4625.8559999999998</v>
      </c>
      <c r="I81" s="1091"/>
      <c r="J81" s="1096">
        <f t="shared" si="6"/>
        <v>4625.8559999999998</v>
      </c>
    </row>
    <row r="82" spans="1:10" s="85" customFormat="1" ht="31.5" customHeight="1">
      <c r="A82" s="61" t="s">
        <v>248</v>
      </c>
      <c r="B82" s="111" t="s">
        <v>249</v>
      </c>
      <c r="C82" s="112"/>
      <c r="D82" s="915" t="s">
        <v>209</v>
      </c>
      <c r="E82" s="68">
        <v>2</v>
      </c>
      <c r="F82" s="480">
        <v>321.24</v>
      </c>
      <c r="G82" s="1086"/>
      <c r="H82" s="67">
        <f>E79*E82*F82</f>
        <v>11102.054400000001</v>
      </c>
      <c r="I82" s="1091"/>
      <c r="J82" s="1096">
        <f t="shared" si="6"/>
        <v>11102.054400000001</v>
      </c>
    </row>
    <row r="83" spans="1:10" s="85" customFormat="1" ht="18.75" customHeight="1">
      <c r="A83" s="61" t="s">
        <v>250</v>
      </c>
      <c r="B83" s="111" t="s">
        <v>251</v>
      </c>
      <c r="C83" s="112"/>
      <c r="D83" s="89" t="s">
        <v>252</v>
      </c>
      <c r="E83" s="68">
        <v>0</v>
      </c>
      <c r="F83" s="480">
        <v>540.09</v>
      </c>
      <c r="G83" s="1086"/>
      <c r="H83" s="67">
        <f t="shared" ref="H83:H88" si="7">E83*F83</f>
        <v>0</v>
      </c>
      <c r="I83" s="1091"/>
      <c r="J83" s="1096">
        <f t="shared" si="6"/>
        <v>0</v>
      </c>
    </row>
    <row r="84" spans="1:10" s="85" customFormat="1" ht="18.75" customHeight="1">
      <c r="A84" s="61" t="s">
        <v>253</v>
      </c>
      <c r="B84" s="111" t="s">
        <v>254</v>
      </c>
      <c r="C84" s="112"/>
      <c r="D84" s="89" t="s">
        <v>252</v>
      </c>
      <c r="E84" s="68">
        <v>0</v>
      </c>
      <c r="F84" s="480">
        <v>801.78</v>
      </c>
      <c r="G84" s="1086"/>
      <c r="H84" s="67">
        <f t="shared" si="7"/>
        <v>0</v>
      </c>
      <c r="I84" s="1091"/>
      <c r="J84" s="1096">
        <f t="shared" si="6"/>
        <v>0</v>
      </c>
    </row>
    <row r="85" spans="1:10" s="85" customFormat="1" ht="18.75" customHeight="1">
      <c r="A85" s="61" t="s">
        <v>255</v>
      </c>
      <c r="B85" s="111" t="s">
        <v>256</v>
      </c>
      <c r="C85" s="112"/>
      <c r="D85" s="89" t="s">
        <v>252</v>
      </c>
      <c r="E85" s="68">
        <v>0</v>
      </c>
      <c r="F85" s="480">
        <v>1122.1300000000001</v>
      </c>
      <c r="G85" s="1086"/>
      <c r="H85" s="67">
        <f t="shared" si="7"/>
        <v>0</v>
      </c>
      <c r="I85" s="1091"/>
      <c r="J85" s="1096">
        <f t="shared" si="6"/>
        <v>0</v>
      </c>
    </row>
    <row r="86" spans="1:10" s="85" customFormat="1" ht="18.75" customHeight="1">
      <c r="A86" s="61" t="s">
        <v>257</v>
      </c>
      <c r="B86" s="111" t="s">
        <v>258</v>
      </c>
      <c r="C86" s="112"/>
      <c r="D86" s="89" t="s">
        <v>259</v>
      </c>
      <c r="E86" s="68"/>
      <c r="F86" s="480">
        <v>685.82</v>
      </c>
      <c r="G86" s="1086"/>
      <c r="H86" s="67">
        <f t="shared" si="7"/>
        <v>0</v>
      </c>
      <c r="I86" s="1091"/>
      <c r="J86" s="1096">
        <f t="shared" si="6"/>
        <v>0</v>
      </c>
    </row>
    <row r="87" spans="1:10" s="85" customFormat="1" ht="18.75" customHeight="1">
      <c r="A87" s="61" t="s">
        <v>260</v>
      </c>
      <c r="B87" s="111" t="s">
        <v>261</v>
      </c>
      <c r="C87" s="112"/>
      <c r="D87" s="89" t="s">
        <v>259</v>
      </c>
      <c r="E87" s="68">
        <v>0</v>
      </c>
      <c r="F87" s="480">
        <v>3527.03</v>
      </c>
      <c r="G87" s="1086"/>
      <c r="H87" s="67">
        <f t="shared" si="7"/>
        <v>0</v>
      </c>
      <c r="I87" s="1091"/>
      <c r="J87" s="1096">
        <f t="shared" si="6"/>
        <v>0</v>
      </c>
    </row>
    <row r="88" spans="1:10" s="85" customFormat="1" ht="18.75" customHeight="1">
      <c r="A88" s="61" t="s">
        <v>262</v>
      </c>
      <c r="B88" s="111" t="s">
        <v>263</v>
      </c>
      <c r="C88" s="112"/>
      <c r="D88" s="89" t="s">
        <v>259</v>
      </c>
      <c r="E88" s="68">
        <v>0</v>
      </c>
      <c r="F88" s="480">
        <v>4937.4799999999996</v>
      </c>
      <c r="G88" s="1086"/>
      <c r="H88" s="67">
        <f t="shared" si="7"/>
        <v>0</v>
      </c>
      <c r="I88" s="1091"/>
      <c r="J88" s="1096">
        <f t="shared" si="6"/>
        <v>0</v>
      </c>
    </row>
    <row r="89" spans="1:10" s="83" customFormat="1" ht="33" customHeight="1">
      <c r="A89" s="55" t="s">
        <v>778</v>
      </c>
      <c r="B89" s="916" t="s">
        <v>1162</v>
      </c>
      <c r="C89" s="917"/>
      <c r="D89" s="918"/>
      <c r="E89" s="105"/>
      <c r="F89" s="72"/>
      <c r="G89" s="74"/>
      <c r="H89" s="75">
        <f>CEILING(SUM(H90:H93),100)</f>
        <v>140800</v>
      </c>
      <c r="I89" s="894"/>
      <c r="J89" s="1094">
        <f t="shared" si="6"/>
        <v>140800</v>
      </c>
    </row>
    <row r="90" spans="1:10" s="85" customFormat="1" ht="15.75">
      <c r="A90" s="61" t="s">
        <v>264</v>
      </c>
      <c r="B90" s="919" t="s">
        <v>265</v>
      </c>
      <c r="C90" s="920"/>
      <c r="D90" s="915" t="s">
        <v>69</v>
      </c>
      <c r="E90" s="68">
        <v>2</v>
      </c>
      <c r="F90" s="118">
        <f>4130/1.18</f>
        <v>3500</v>
      </c>
      <c r="G90" s="924"/>
      <c r="H90" s="67">
        <f>E90*F90*12*1.18</f>
        <v>99120</v>
      </c>
      <c r="I90" s="894"/>
      <c r="J90" s="1096">
        <f t="shared" si="6"/>
        <v>99120</v>
      </c>
    </row>
    <row r="91" spans="1:10" s="85" customFormat="1" ht="15.75">
      <c r="A91" s="61" t="s">
        <v>266</v>
      </c>
      <c r="B91" s="919" t="s">
        <v>267</v>
      </c>
      <c r="C91" s="920"/>
      <c r="D91" s="915" t="s">
        <v>69</v>
      </c>
      <c r="E91" s="104"/>
      <c r="F91" s="118">
        <f>7568/1.18</f>
        <v>6413.5593220338988</v>
      </c>
      <c r="G91" s="924"/>
      <c r="H91" s="67">
        <f>E91*F91*12*1.18</f>
        <v>0</v>
      </c>
      <c r="I91" s="894"/>
      <c r="J91" s="1096">
        <f t="shared" si="6"/>
        <v>0</v>
      </c>
    </row>
    <row r="92" spans="1:10" s="85" customFormat="1" ht="15.75">
      <c r="A92" s="61" t="s">
        <v>268</v>
      </c>
      <c r="B92" s="919" t="s">
        <v>269</v>
      </c>
      <c r="C92" s="920"/>
      <c r="D92" s="915" t="s">
        <v>69</v>
      </c>
      <c r="E92" s="104"/>
      <c r="F92" s="118">
        <f>34986/1.18</f>
        <v>29649.152542372882</v>
      </c>
      <c r="G92" s="924"/>
      <c r="H92" s="67">
        <f>E92*F92*12*1.18</f>
        <v>0</v>
      </c>
      <c r="I92" s="894"/>
      <c r="J92" s="1096">
        <f t="shared" si="6"/>
        <v>0</v>
      </c>
    </row>
    <row r="93" spans="1:10" s="85" customFormat="1" ht="15.75">
      <c r="A93" s="61" t="s">
        <v>270</v>
      </c>
      <c r="B93" s="919" t="s">
        <v>271</v>
      </c>
      <c r="C93" s="920"/>
      <c r="D93" s="915" t="s">
        <v>272</v>
      </c>
      <c r="E93" s="68">
        <v>2</v>
      </c>
      <c r="F93" s="478">
        <v>20800</v>
      </c>
      <c r="G93" s="924"/>
      <c r="H93" s="67">
        <f>E93*F93</f>
        <v>41600</v>
      </c>
      <c r="I93" s="894"/>
      <c r="J93" s="1096">
        <f t="shared" si="6"/>
        <v>41600</v>
      </c>
    </row>
    <row r="94" spans="1:10" s="83" customFormat="1" ht="23.25" customHeight="1">
      <c r="A94" s="55" t="s">
        <v>779</v>
      </c>
      <c r="B94" s="116" t="s">
        <v>1163</v>
      </c>
      <c r="C94" s="117"/>
      <c r="D94" s="108"/>
      <c r="E94" s="105"/>
      <c r="F94" s="479"/>
      <c r="G94" s="930"/>
      <c r="H94" s="75">
        <f>SUM(H95:H98)</f>
        <v>13800</v>
      </c>
      <c r="I94" s="894"/>
      <c r="J94" s="1094">
        <f t="shared" si="6"/>
        <v>13800</v>
      </c>
    </row>
    <row r="95" spans="1:10" s="85" customFormat="1" ht="20.25" customHeight="1">
      <c r="A95" s="61" t="s">
        <v>273</v>
      </c>
      <c r="B95" s="111" t="s">
        <v>274</v>
      </c>
      <c r="C95" s="112"/>
      <c r="D95" s="89" t="s">
        <v>202</v>
      </c>
      <c r="E95" s="104">
        <v>1197.0999999999999</v>
      </c>
      <c r="F95" s="91">
        <v>0.08</v>
      </c>
      <c r="G95" s="92"/>
      <c r="H95" s="932">
        <f>CEILING(E95*F95*E96,100)</f>
        <v>1200</v>
      </c>
      <c r="I95" s="894"/>
      <c r="J95" s="1098">
        <f t="shared" si="6"/>
        <v>1200</v>
      </c>
    </row>
    <row r="96" spans="1:10" s="85" customFormat="1" ht="20.25" customHeight="1">
      <c r="A96" s="61" t="s">
        <v>222</v>
      </c>
      <c r="B96" s="111" t="s">
        <v>275</v>
      </c>
      <c r="C96" s="112"/>
      <c r="D96" s="915" t="s">
        <v>209</v>
      </c>
      <c r="E96" s="68">
        <v>12</v>
      </c>
      <c r="F96" s="91"/>
      <c r="G96" s="92"/>
      <c r="H96" s="932"/>
      <c r="I96" s="894"/>
      <c r="J96" s="1098">
        <f t="shared" si="6"/>
        <v>0</v>
      </c>
    </row>
    <row r="97" spans="1:10" s="85" customFormat="1" ht="20.25" customHeight="1">
      <c r="A97" s="61" t="s">
        <v>276</v>
      </c>
      <c r="B97" s="111" t="s">
        <v>277</v>
      </c>
      <c r="C97" s="112"/>
      <c r="D97" s="89" t="s">
        <v>202</v>
      </c>
      <c r="E97" s="104">
        <v>5797.2</v>
      </c>
      <c r="F97" s="91">
        <v>0.09</v>
      </c>
      <c r="G97" s="92"/>
      <c r="H97" s="932">
        <f>CEILING(E97*F97*E98,100)</f>
        <v>12600</v>
      </c>
      <c r="I97" s="894"/>
      <c r="J97" s="1098">
        <f t="shared" si="6"/>
        <v>12600</v>
      </c>
    </row>
    <row r="98" spans="1:10" s="85" customFormat="1" ht="20.25" customHeight="1">
      <c r="A98" s="61" t="s">
        <v>278</v>
      </c>
      <c r="B98" s="111" t="s">
        <v>279</v>
      </c>
      <c r="C98" s="112"/>
      <c r="D98" s="915" t="s">
        <v>209</v>
      </c>
      <c r="E98" s="68">
        <v>24</v>
      </c>
      <c r="F98" s="92"/>
      <c r="G98" s="912"/>
      <c r="H98" s="67"/>
      <c r="I98" s="894"/>
      <c r="J98" s="1096">
        <f t="shared" si="6"/>
        <v>0</v>
      </c>
    </row>
    <row r="99" spans="1:10" s="85" customFormat="1" ht="23.25" customHeight="1">
      <c r="A99" s="107" t="s">
        <v>780</v>
      </c>
      <c r="B99" s="116" t="s">
        <v>86</v>
      </c>
      <c r="C99" s="933"/>
      <c r="D99" s="71" t="s">
        <v>272</v>
      </c>
      <c r="E99" s="105"/>
      <c r="F99" s="72">
        <v>3.4</v>
      </c>
      <c r="G99" s="74"/>
      <c r="H99" s="75">
        <v>10000</v>
      </c>
      <c r="I99" s="894"/>
      <c r="J99" s="1094">
        <f t="shared" si="6"/>
        <v>10000</v>
      </c>
    </row>
    <row r="100" spans="1:10" s="83" customFormat="1" ht="33.75" customHeight="1">
      <c r="A100" s="55" t="s">
        <v>781</v>
      </c>
      <c r="B100" s="116" t="s">
        <v>282</v>
      </c>
      <c r="C100" s="117"/>
      <c r="D100" s="934" t="s">
        <v>272</v>
      </c>
      <c r="E100" s="482"/>
      <c r="F100" s="483"/>
      <c r="G100" s="935"/>
      <c r="H100" s="484"/>
      <c r="I100" s="897"/>
      <c r="J100" s="1094">
        <f t="shared" si="6"/>
        <v>0</v>
      </c>
    </row>
    <row r="101" spans="1:10" s="83" customFormat="1" ht="25.5" customHeight="1" thickBot="1">
      <c r="A101" s="119" t="s">
        <v>782</v>
      </c>
      <c r="B101" s="936" t="s">
        <v>283</v>
      </c>
      <c r="C101" s="937"/>
      <c r="D101" s="938" t="s">
        <v>272</v>
      </c>
      <c r="E101" s="485"/>
      <c r="F101" s="486"/>
      <c r="G101" s="939"/>
      <c r="H101" s="120"/>
      <c r="I101" s="898"/>
      <c r="J101" s="1099">
        <f t="shared" si="6"/>
        <v>0</v>
      </c>
    </row>
    <row r="102" spans="1:10" s="60" customFormat="1" ht="24.75" customHeight="1" thickBot="1">
      <c r="A102" s="2143" t="s">
        <v>1164</v>
      </c>
      <c r="B102" s="2144"/>
      <c r="C102" s="940"/>
      <c r="D102" s="941"/>
      <c r="E102" s="943"/>
      <c r="F102" s="944"/>
      <c r="G102" s="944"/>
      <c r="H102" s="942">
        <f>H11</f>
        <v>2993100</v>
      </c>
      <c r="I102" s="942"/>
      <c r="J102" s="1100">
        <f>J11</f>
        <v>2993100</v>
      </c>
    </row>
    <row r="103" spans="1:10" s="60" customFormat="1" ht="24.75" customHeight="1">
      <c r="A103" s="945"/>
      <c r="B103" s="946"/>
      <c r="C103" s="946"/>
      <c r="D103" s="946"/>
      <c r="E103" s="487"/>
      <c r="F103" s="488"/>
      <c r="G103" s="489" t="s">
        <v>365</v>
      </c>
      <c r="H103" s="490">
        <v>2993100</v>
      </c>
      <c r="I103" s="947">
        <f>H103-H102</f>
        <v>0</v>
      </c>
      <c r="J103" s="490"/>
    </row>
    <row r="104" spans="1:10" ht="21.75" customHeight="1" thickBot="1">
      <c r="A104" s="948"/>
      <c r="B104" s="949"/>
      <c r="C104" s="949"/>
      <c r="D104" s="949"/>
      <c r="E104" s="950"/>
      <c r="F104" s="951"/>
      <c r="G104" s="951"/>
      <c r="H104" s="952"/>
      <c r="I104" s="952"/>
      <c r="J104" s="952"/>
    </row>
    <row r="105" spans="1:10" ht="24.75" customHeight="1">
      <c r="A105" s="953" t="s">
        <v>1165</v>
      </c>
      <c r="B105" s="954"/>
      <c r="C105" s="123"/>
      <c r="D105" s="124"/>
      <c r="E105" s="126"/>
      <c r="F105" s="125"/>
      <c r="G105" s="125"/>
      <c r="H105" s="125"/>
      <c r="I105" s="127"/>
      <c r="J105" s="1101"/>
    </row>
    <row r="106" spans="1:10" ht="24.75" customHeight="1">
      <c r="A106" s="2145" t="s">
        <v>1144</v>
      </c>
      <c r="B106" s="2146"/>
      <c r="C106" s="955"/>
      <c r="D106" s="956"/>
      <c r="E106" s="958"/>
      <c r="F106" s="957"/>
      <c r="G106" s="957"/>
      <c r="H106" s="1130">
        <f>SUM(H111,H107,H169,H205,H206)</f>
        <v>190700</v>
      </c>
      <c r="I106" s="959"/>
      <c r="J106" s="1131">
        <f>SUM(J111,J107,J169,J205,J206)</f>
        <v>190700</v>
      </c>
    </row>
    <row r="107" spans="1:10" s="83" customFormat="1" ht="33" customHeight="1">
      <c r="A107" s="960" t="s">
        <v>513</v>
      </c>
      <c r="B107" s="128" t="s">
        <v>284</v>
      </c>
      <c r="C107" s="129"/>
      <c r="D107" s="130"/>
      <c r="E107" s="133"/>
      <c r="F107" s="131"/>
      <c r="G107" s="131"/>
      <c r="H107" s="132">
        <f>SUM(H108:H110)</f>
        <v>0</v>
      </c>
      <c r="I107" s="134"/>
      <c r="J107" s="1102">
        <f t="shared" ref="J107:J169" si="8">H107</f>
        <v>0</v>
      </c>
    </row>
    <row r="108" spans="1:10" s="85" customFormat="1" ht="18" customHeight="1">
      <c r="A108" s="61" t="s">
        <v>145</v>
      </c>
      <c r="B108" s="84" t="s">
        <v>167</v>
      </c>
      <c r="C108" s="63"/>
      <c r="D108" s="64" t="s">
        <v>168</v>
      </c>
      <c r="E108" s="68"/>
      <c r="F108" s="65">
        <v>7963.77</v>
      </c>
      <c r="G108" s="65"/>
      <c r="H108" s="491">
        <f>E108*F108*1.18</f>
        <v>0</v>
      </c>
      <c r="I108" s="492"/>
      <c r="J108" s="1103">
        <f t="shared" si="8"/>
        <v>0</v>
      </c>
    </row>
    <row r="109" spans="1:10" s="85" customFormat="1" ht="18" customHeight="1">
      <c r="A109" s="61" t="s">
        <v>148</v>
      </c>
      <c r="B109" s="84" t="s">
        <v>170</v>
      </c>
      <c r="C109" s="63"/>
      <c r="D109" s="64" t="s">
        <v>168</v>
      </c>
      <c r="E109" s="68"/>
      <c r="F109" s="65">
        <v>4883.6400000000003</v>
      </c>
      <c r="G109" s="65"/>
      <c r="H109" s="493">
        <f>E109*F109*1.18</f>
        <v>0</v>
      </c>
      <c r="I109" s="492"/>
      <c r="J109" s="1104">
        <f t="shared" si="8"/>
        <v>0</v>
      </c>
    </row>
    <row r="110" spans="1:10" s="85" customFormat="1" ht="18" customHeight="1">
      <c r="A110" s="61" t="s">
        <v>151</v>
      </c>
      <c r="B110" s="84" t="s">
        <v>172</v>
      </c>
      <c r="C110" s="63"/>
      <c r="D110" s="64" t="s">
        <v>168</v>
      </c>
      <c r="E110" s="68"/>
      <c r="F110" s="65">
        <v>14423.1</v>
      </c>
      <c r="G110" s="65"/>
      <c r="H110" s="493">
        <f>E110*F110*1.18</f>
        <v>0</v>
      </c>
      <c r="I110" s="492"/>
      <c r="J110" s="1104">
        <f t="shared" si="8"/>
        <v>0</v>
      </c>
    </row>
    <row r="111" spans="1:10" s="83" customFormat="1" ht="33" customHeight="1">
      <c r="A111" s="960" t="s">
        <v>545</v>
      </c>
      <c r="B111" s="128" t="s">
        <v>287</v>
      </c>
      <c r="C111" s="129"/>
      <c r="D111" s="130"/>
      <c r="E111" s="494">
        <f>SUM(E120:E168)</f>
        <v>11</v>
      </c>
      <c r="F111" s="495"/>
      <c r="G111" s="961"/>
      <c r="H111" s="132">
        <f>CEILING(H119+H117,100)</f>
        <v>125800</v>
      </c>
      <c r="I111" s="134"/>
      <c r="J111" s="1102">
        <f t="shared" si="8"/>
        <v>125800</v>
      </c>
    </row>
    <row r="112" spans="1:10" s="85" customFormat="1" ht="18" customHeight="1">
      <c r="A112" s="61" t="s">
        <v>164</v>
      </c>
      <c r="B112" s="62" t="s">
        <v>288</v>
      </c>
      <c r="C112" s="63"/>
      <c r="D112" s="64" t="s">
        <v>209</v>
      </c>
      <c r="E112" s="68">
        <v>8</v>
      </c>
      <c r="F112" s="65"/>
      <c r="G112" s="66"/>
      <c r="H112" s="496"/>
      <c r="I112" s="492"/>
      <c r="J112" s="1105">
        <f t="shared" si="8"/>
        <v>0</v>
      </c>
    </row>
    <row r="113" spans="1:10" s="85" customFormat="1" ht="18" customHeight="1">
      <c r="A113" s="61"/>
      <c r="B113" s="62" t="s">
        <v>288</v>
      </c>
      <c r="C113" s="63"/>
      <c r="D113" s="64"/>
      <c r="E113" s="68">
        <v>9</v>
      </c>
      <c r="F113" s="65"/>
      <c r="G113" s="66"/>
      <c r="H113" s="496"/>
      <c r="I113" s="492"/>
      <c r="J113" s="1105">
        <f t="shared" si="8"/>
        <v>0</v>
      </c>
    </row>
    <row r="114" spans="1:10" s="85" customFormat="1" ht="18" customHeight="1">
      <c r="A114" s="61"/>
      <c r="B114" s="62" t="s">
        <v>288</v>
      </c>
      <c r="C114" s="63"/>
      <c r="D114" s="64"/>
      <c r="E114" s="68">
        <v>10</v>
      </c>
      <c r="F114" s="65"/>
      <c r="G114" s="66"/>
      <c r="H114" s="496"/>
      <c r="I114" s="492"/>
      <c r="J114" s="1105">
        <f t="shared" si="8"/>
        <v>0</v>
      </c>
    </row>
    <row r="115" spans="1:10" s="85" customFormat="1" ht="18" customHeight="1">
      <c r="A115" s="61" t="s">
        <v>173</v>
      </c>
      <c r="B115" s="62" t="s">
        <v>289</v>
      </c>
      <c r="C115" s="63"/>
      <c r="D115" s="64" t="s">
        <v>209</v>
      </c>
      <c r="E115" s="68">
        <v>2</v>
      </c>
      <c r="F115" s="65"/>
      <c r="G115" s="66"/>
      <c r="H115" s="496"/>
      <c r="I115" s="492"/>
      <c r="J115" s="1105">
        <f t="shared" si="8"/>
        <v>0</v>
      </c>
    </row>
    <row r="116" spans="1:10" s="85" customFormat="1" ht="18" customHeight="1">
      <c r="A116" s="61" t="s">
        <v>176</v>
      </c>
      <c r="B116" s="62" t="s">
        <v>290</v>
      </c>
      <c r="C116" s="63"/>
      <c r="D116" s="64" t="s">
        <v>285</v>
      </c>
      <c r="E116" s="114"/>
      <c r="F116" s="65"/>
      <c r="G116" s="66"/>
      <c r="H116" s="496">
        <f>H119*E116</f>
        <v>0</v>
      </c>
      <c r="I116" s="492"/>
      <c r="J116" s="1105">
        <f t="shared" si="8"/>
        <v>0</v>
      </c>
    </row>
    <row r="117" spans="1:10" s="85" customFormat="1" ht="18.75" customHeight="1">
      <c r="A117" s="61" t="s">
        <v>179</v>
      </c>
      <c r="B117" s="62" t="s">
        <v>1166</v>
      </c>
      <c r="C117" s="63"/>
      <c r="D117" s="64" t="s">
        <v>285</v>
      </c>
      <c r="E117" s="114">
        <v>0.2</v>
      </c>
      <c r="F117" s="65"/>
      <c r="G117" s="66"/>
      <c r="H117" s="496">
        <f>H119*E117</f>
        <v>20961.2</v>
      </c>
      <c r="I117" s="492"/>
      <c r="J117" s="1105">
        <f t="shared" si="8"/>
        <v>20961.2</v>
      </c>
    </row>
    <row r="118" spans="1:10" s="85" customFormat="1" ht="18" customHeight="1">
      <c r="A118" s="61" t="s">
        <v>180</v>
      </c>
      <c r="B118" s="62" t="s">
        <v>291</v>
      </c>
      <c r="C118" s="63"/>
      <c r="D118" s="64" t="s">
        <v>292</v>
      </c>
      <c r="E118" s="114"/>
      <c r="F118" s="65"/>
      <c r="G118" s="66"/>
      <c r="H118" s="496"/>
      <c r="I118" s="492"/>
      <c r="J118" s="1105">
        <f t="shared" si="8"/>
        <v>0</v>
      </c>
    </row>
    <row r="119" spans="1:10" s="85" customFormat="1" ht="18" customHeight="1">
      <c r="A119" s="61" t="s">
        <v>182</v>
      </c>
      <c r="B119" s="62" t="s">
        <v>293</v>
      </c>
      <c r="C119" s="63"/>
      <c r="D119" s="64" t="s">
        <v>294</v>
      </c>
      <c r="E119" s="68"/>
      <c r="F119" s="65"/>
      <c r="G119" s="66"/>
      <c r="H119" s="496">
        <f>SUM(H120:H168)</f>
        <v>104806</v>
      </c>
      <c r="I119" s="492"/>
      <c r="J119" s="1105">
        <f t="shared" si="8"/>
        <v>104806</v>
      </c>
    </row>
    <row r="120" spans="1:10" s="85" customFormat="1" ht="18" customHeight="1">
      <c r="A120" s="61" t="s">
        <v>185</v>
      </c>
      <c r="B120" s="84" t="s">
        <v>295</v>
      </c>
      <c r="C120" s="94" t="s">
        <v>1766</v>
      </c>
      <c r="D120" s="64" t="s">
        <v>69</v>
      </c>
      <c r="E120" s="68">
        <v>3</v>
      </c>
      <c r="F120" s="65">
        <v>823.68</v>
      </c>
      <c r="G120" s="66">
        <v>2865.72</v>
      </c>
      <c r="H120" s="493">
        <f>(E120*F120*$E$114)+(E120*G120*$E$115)</f>
        <v>41904.720000000001</v>
      </c>
      <c r="I120" s="492"/>
      <c r="J120" s="1104">
        <f t="shared" si="8"/>
        <v>41904.720000000001</v>
      </c>
    </row>
    <row r="121" spans="1:10" s="85" customFormat="1" ht="30" customHeight="1">
      <c r="A121" s="61" t="s">
        <v>296</v>
      </c>
      <c r="B121" s="84" t="s">
        <v>295</v>
      </c>
      <c r="C121" s="94" t="s">
        <v>1767</v>
      </c>
      <c r="D121" s="64" t="s">
        <v>69</v>
      </c>
      <c r="E121" s="68">
        <v>1</v>
      </c>
      <c r="F121" s="65">
        <v>925.6</v>
      </c>
      <c r="G121" s="66">
        <v>3160.04</v>
      </c>
      <c r="H121" s="493">
        <f t="shared" ref="H121:H168" si="9">(E121*F121*$E$114)+(E121*G121*$E$115)</f>
        <v>15576.08</v>
      </c>
      <c r="I121" s="492"/>
      <c r="J121" s="1104">
        <f t="shared" si="8"/>
        <v>15576.08</v>
      </c>
    </row>
    <row r="122" spans="1:10" s="85" customFormat="1" ht="18" customHeight="1">
      <c r="A122" s="61" t="s">
        <v>297</v>
      </c>
      <c r="B122" s="84" t="s">
        <v>315</v>
      </c>
      <c r="C122" s="94" t="s">
        <v>1712</v>
      </c>
      <c r="D122" s="64" t="s">
        <v>69</v>
      </c>
      <c r="E122" s="68">
        <v>3</v>
      </c>
      <c r="F122" s="65">
        <v>463.32</v>
      </c>
      <c r="G122" s="66">
        <v>1759.1599999999999</v>
      </c>
      <c r="H122" s="493">
        <f t="shared" si="9"/>
        <v>24454.559999999998</v>
      </c>
      <c r="I122" s="492"/>
      <c r="J122" s="1104">
        <f t="shared" si="8"/>
        <v>24454.559999999998</v>
      </c>
    </row>
    <row r="123" spans="1:10" s="85" customFormat="1" ht="18" customHeight="1">
      <c r="A123" s="61" t="s">
        <v>298</v>
      </c>
      <c r="B123" s="84" t="s">
        <v>312</v>
      </c>
      <c r="C123" s="94" t="s">
        <v>313</v>
      </c>
      <c r="D123" s="64" t="s">
        <v>69</v>
      </c>
      <c r="E123" s="68">
        <v>1</v>
      </c>
      <c r="F123" s="65">
        <v>600.6</v>
      </c>
      <c r="G123" s="66">
        <v>2488.2000000000003</v>
      </c>
      <c r="H123" s="493">
        <f t="shared" si="9"/>
        <v>10982.400000000001</v>
      </c>
      <c r="I123" s="492"/>
      <c r="J123" s="1104">
        <f t="shared" si="8"/>
        <v>10982.400000000001</v>
      </c>
    </row>
    <row r="124" spans="1:10" s="85" customFormat="1" ht="30" customHeight="1">
      <c r="A124" s="61" t="s">
        <v>299</v>
      </c>
      <c r="B124" s="84" t="s">
        <v>1713</v>
      </c>
      <c r="C124" s="94" t="s">
        <v>319</v>
      </c>
      <c r="D124" s="64" t="s">
        <v>69</v>
      </c>
      <c r="E124" s="68">
        <v>1</v>
      </c>
      <c r="F124" s="65">
        <v>205.92</v>
      </c>
      <c r="G124" s="66">
        <v>549.12</v>
      </c>
      <c r="H124" s="493">
        <f t="shared" si="9"/>
        <v>3157.4399999999996</v>
      </c>
      <c r="I124" s="492"/>
      <c r="J124" s="1104">
        <f t="shared" si="8"/>
        <v>3157.4399999999996</v>
      </c>
    </row>
    <row r="125" spans="1:10" s="85" customFormat="1" ht="18" customHeight="1">
      <c r="A125" s="61" t="s">
        <v>300</v>
      </c>
      <c r="B125" s="84" t="s">
        <v>310</v>
      </c>
      <c r="C125" s="94" t="s">
        <v>1768</v>
      </c>
      <c r="D125" s="64" t="s">
        <v>69</v>
      </c>
      <c r="E125" s="68">
        <v>1</v>
      </c>
      <c r="F125" s="65">
        <v>248.55999999999997</v>
      </c>
      <c r="G125" s="66">
        <v>1094.08</v>
      </c>
      <c r="H125" s="493">
        <f t="shared" si="9"/>
        <v>4673.76</v>
      </c>
      <c r="I125" s="492"/>
      <c r="J125" s="1104">
        <f t="shared" si="8"/>
        <v>4673.76</v>
      </c>
    </row>
    <row r="126" spans="1:10" s="85" customFormat="1" ht="18" customHeight="1">
      <c r="A126" s="61" t="s">
        <v>301</v>
      </c>
      <c r="B126" s="84" t="s">
        <v>1769</v>
      </c>
      <c r="C126" s="94" t="s">
        <v>1770</v>
      </c>
      <c r="D126" s="64" t="s">
        <v>69</v>
      </c>
      <c r="E126" s="68">
        <v>1</v>
      </c>
      <c r="F126" s="65">
        <v>158.6</v>
      </c>
      <c r="G126" s="66">
        <v>1235.52</v>
      </c>
      <c r="H126" s="493">
        <f t="shared" si="9"/>
        <v>4057.04</v>
      </c>
      <c r="I126" s="492"/>
      <c r="J126" s="1104">
        <f t="shared" si="8"/>
        <v>4057.04</v>
      </c>
    </row>
    <row r="127" spans="1:10" s="85" customFormat="1" ht="18" customHeight="1">
      <c r="A127" s="61" t="s">
        <v>302</v>
      </c>
      <c r="B127" s="84"/>
      <c r="C127" s="94"/>
      <c r="D127" s="64" t="s">
        <v>69</v>
      </c>
      <c r="E127" s="68"/>
      <c r="F127" s="65"/>
      <c r="G127" s="66"/>
      <c r="H127" s="493">
        <f t="shared" si="9"/>
        <v>0</v>
      </c>
      <c r="I127" s="492"/>
      <c r="J127" s="1104">
        <f t="shared" si="8"/>
        <v>0</v>
      </c>
    </row>
    <row r="128" spans="1:10" s="85" customFormat="1" ht="17.25" customHeight="1">
      <c r="A128" s="61" t="s">
        <v>303</v>
      </c>
      <c r="B128" s="84"/>
      <c r="C128" s="94"/>
      <c r="D128" s="64" t="s">
        <v>69</v>
      </c>
      <c r="E128" s="68"/>
      <c r="F128" s="65"/>
      <c r="G128" s="66"/>
      <c r="H128" s="493">
        <f t="shared" si="9"/>
        <v>0</v>
      </c>
      <c r="I128" s="492"/>
      <c r="J128" s="1104">
        <f t="shared" si="8"/>
        <v>0</v>
      </c>
    </row>
    <row r="129" spans="1:10" s="85" customFormat="1" ht="17.25" customHeight="1">
      <c r="A129" s="61" t="s">
        <v>304</v>
      </c>
      <c r="B129" s="84"/>
      <c r="C129" s="94"/>
      <c r="D129" s="64" t="s">
        <v>69</v>
      </c>
      <c r="E129" s="68"/>
      <c r="F129" s="65"/>
      <c r="G129" s="66"/>
      <c r="H129" s="493">
        <f t="shared" si="9"/>
        <v>0</v>
      </c>
      <c r="I129" s="492"/>
      <c r="J129" s="1104">
        <f t="shared" si="8"/>
        <v>0</v>
      </c>
    </row>
    <row r="130" spans="1:10" s="85" customFormat="1" ht="17.25" customHeight="1">
      <c r="A130" s="61" t="s">
        <v>305</v>
      </c>
      <c r="B130" s="84"/>
      <c r="C130" s="94"/>
      <c r="D130" s="64" t="s">
        <v>69</v>
      </c>
      <c r="E130" s="68"/>
      <c r="F130" s="65"/>
      <c r="G130" s="66"/>
      <c r="H130" s="493">
        <f t="shared" si="9"/>
        <v>0</v>
      </c>
      <c r="I130" s="492"/>
      <c r="J130" s="1104">
        <f t="shared" si="8"/>
        <v>0</v>
      </c>
    </row>
    <row r="131" spans="1:10" s="85" customFormat="1" ht="17.25" customHeight="1">
      <c r="A131" s="61" t="s">
        <v>306</v>
      </c>
      <c r="B131" s="84"/>
      <c r="C131" s="94"/>
      <c r="D131" s="64" t="s">
        <v>69</v>
      </c>
      <c r="E131" s="68"/>
      <c r="F131" s="65"/>
      <c r="G131" s="66"/>
      <c r="H131" s="493">
        <f t="shared" si="9"/>
        <v>0</v>
      </c>
      <c r="I131" s="492"/>
      <c r="J131" s="1104">
        <f t="shared" si="8"/>
        <v>0</v>
      </c>
    </row>
    <row r="132" spans="1:10" s="85" customFormat="1" ht="17.25" customHeight="1">
      <c r="A132" s="61" t="s">
        <v>307</v>
      </c>
      <c r="B132" s="84"/>
      <c r="C132" s="94"/>
      <c r="D132" s="64" t="s">
        <v>69</v>
      </c>
      <c r="E132" s="68"/>
      <c r="F132" s="65"/>
      <c r="G132" s="66"/>
      <c r="H132" s="493">
        <f t="shared" si="9"/>
        <v>0</v>
      </c>
      <c r="I132" s="492"/>
      <c r="J132" s="1104">
        <f t="shared" si="8"/>
        <v>0</v>
      </c>
    </row>
    <row r="133" spans="1:10" s="85" customFormat="1" ht="17.25" customHeight="1">
      <c r="A133" s="61" t="s">
        <v>308</v>
      </c>
      <c r="B133" s="84"/>
      <c r="C133" s="94"/>
      <c r="D133" s="64" t="s">
        <v>69</v>
      </c>
      <c r="E133" s="68"/>
      <c r="F133" s="65"/>
      <c r="G133" s="66"/>
      <c r="H133" s="493">
        <f t="shared" si="9"/>
        <v>0</v>
      </c>
      <c r="I133" s="492"/>
      <c r="J133" s="1104">
        <f t="shared" si="8"/>
        <v>0</v>
      </c>
    </row>
    <row r="134" spans="1:10" s="85" customFormat="1" ht="17.25" customHeight="1">
      <c r="A134" s="61" t="s">
        <v>309</v>
      </c>
      <c r="B134" s="84"/>
      <c r="C134" s="94"/>
      <c r="D134" s="64" t="s">
        <v>69</v>
      </c>
      <c r="E134" s="68"/>
      <c r="F134" s="65"/>
      <c r="G134" s="66"/>
      <c r="H134" s="493">
        <f t="shared" si="9"/>
        <v>0</v>
      </c>
      <c r="I134" s="492"/>
      <c r="J134" s="1104">
        <f t="shared" si="8"/>
        <v>0</v>
      </c>
    </row>
    <row r="135" spans="1:10" s="85" customFormat="1" ht="17.25" customHeight="1">
      <c r="A135" s="61" t="s">
        <v>311</v>
      </c>
      <c r="B135" s="84"/>
      <c r="C135" s="94"/>
      <c r="D135" s="64" t="s">
        <v>69</v>
      </c>
      <c r="E135" s="68"/>
      <c r="F135" s="65"/>
      <c r="G135" s="66"/>
      <c r="H135" s="493">
        <f t="shared" si="9"/>
        <v>0</v>
      </c>
      <c r="I135" s="492"/>
      <c r="J135" s="1104">
        <f t="shared" si="8"/>
        <v>0</v>
      </c>
    </row>
    <row r="136" spans="1:10" s="85" customFormat="1" ht="17.25" customHeight="1">
      <c r="A136" s="61" t="s">
        <v>314</v>
      </c>
      <c r="B136" s="135"/>
      <c r="C136" s="94"/>
      <c r="D136" s="64" t="s">
        <v>69</v>
      </c>
      <c r="E136" s="68"/>
      <c r="F136" s="65"/>
      <c r="G136" s="66"/>
      <c r="H136" s="493">
        <f t="shared" si="9"/>
        <v>0</v>
      </c>
      <c r="I136" s="492"/>
      <c r="J136" s="1104">
        <f t="shared" si="8"/>
        <v>0</v>
      </c>
    </row>
    <row r="137" spans="1:10" s="85" customFormat="1" ht="17.25" customHeight="1">
      <c r="A137" s="61" t="s">
        <v>316</v>
      </c>
      <c r="B137" s="84"/>
      <c r="C137" s="94"/>
      <c r="D137" s="64" t="s">
        <v>69</v>
      </c>
      <c r="E137" s="68"/>
      <c r="F137" s="65"/>
      <c r="G137" s="66"/>
      <c r="H137" s="493">
        <f t="shared" si="9"/>
        <v>0</v>
      </c>
      <c r="I137" s="492"/>
      <c r="J137" s="1104">
        <f t="shared" si="8"/>
        <v>0</v>
      </c>
    </row>
    <row r="138" spans="1:10" s="85" customFormat="1" ht="17.25" customHeight="1">
      <c r="A138" s="61" t="s">
        <v>317</v>
      </c>
      <c r="B138" s="84"/>
      <c r="C138" s="94"/>
      <c r="D138" s="64" t="s">
        <v>69</v>
      </c>
      <c r="E138" s="68"/>
      <c r="F138" s="65"/>
      <c r="G138" s="66"/>
      <c r="H138" s="493">
        <f t="shared" si="9"/>
        <v>0</v>
      </c>
      <c r="I138" s="492"/>
      <c r="J138" s="1104">
        <f t="shared" si="8"/>
        <v>0</v>
      </c>
    </row>
    <row r="139" spans="1:10" s="85" customFormat="1" ht="17.25" customHeight="1">
      <c r="A139" s="61" t="s">
        <v>318</v>
      </c>
      <c r="B139" s="84"/>
      <c r="C139" s="94"/>
      <c r="D139" s="64" t="s">
        <v>69</v>
      </c>
      <c r="E139" s="68"/>
      <c r="F139" s="65"/>
      <c r="G139" s="66"/>
      <c r="H139" s="493">
        <f t="shared" si="9"/>
        <v>0</v>
      </c>
      <c r="I139" s="492"/>
      <c r="J139" s="1104">
        <f t="shared" si="8"/>
        <v>0</v>
      </c>
    </row>
    <row r="140" spans="1:10" s="85" customFormat="1" ht="17.25" customHeight="1">
      <c r="A140" s="61" t="s">
        <v>320</v>
      </c>
      <c r="B140" s="84"/>
      <c r="C140" s="94"/>
      <c r="D140" s="64" t="s">
        <v>69</v>
      </c>
      <c r="E140" s="68"/>
      <c r="F140" s="65"/>
      <c r="G140" s="66"/>
      <c r="H140" s="493">
        <f t="shared" si="9"/>
        <v>0</v>
      </c>
      <c r="I140" s="492"/>
      <c r="J140" s="1104">
        <f t="shared" si="8"/>
        <v>0</v>
      </c>
    </row>
    <row r="141" spans="1:10" s="85" customFormat="1" ht="17.25" customHeight="1">
      <c r="A141" s="61" t="s">
        <v>321</v>
      </c>
      <c r="B141" s="84"/>
      <c r="C141" s="94"/>
      <c r="D141" s="64" t="s">
        <v>69</v>
      </c>
      <c r="E141" s="68"/>
      <c r="F141" s="65"/>
      <c r="G141" s="66"/>
      <c r="H141" s="493">
        <f t="shared" si="9"/>
        <v>0</v>
      </c>
      <c r="I141" s="492"/>
      <c r="J141" s="1104">
        <f t="shared" si="8"/>
        <v>0</v>
      </c>
    </row>
    <row r="142" spans="1:10" s="85" customFormat="1" ht="17.25" customHeight="1">
      <c r="A142" s="61" t="s">
        <v>322</v>
      </c>
      <c r="B142" s="84"/>
      <c r="C142" s="94"/>
      <c r="D142" s="64" t="s">
        <v>69</v>
      </c>
      <c r="E142" s="68"/>
      <c r="F142" s="65"/>
      <c r="G142" s="66"/>
      <c r="H142" s="493">
        <f t="shared" si="9"/>
        <v>0</v>
      </c>
      <c r="I142" s="492"/>
      <c r="J142" s="1104">
        <f t="shared" si="8"/>
        <v>0</v>
      </c>
    </row>
    <row r="143" spans="1:10" s="85" customFormat="1" ht="17.25" customHeight="1">
      <c r="A143" s="61" t="s">
        <v>323</v>
      </c>
      <c r="B143" s="84"/>
      <c r="C143" s="94"/>
      <c r="D143" s="64" t="s">
        <v>69</v>
      </c>
      <c r="E143" s="68"/>
      <c r="F143" s="65"/>
      <c r="G143" s="66"/>
      <c r="H143" s="493">
        <f t="shared" si="9"/>
        <v>0</v>
      </c>
      <c r="I143" s="492"/>
      <c r="J143" s="1104">
        <f t="shared" si="8"/>
        <v>0</v>
      </c>
    </row>
    <row r="144" spans="1:10" s="85" customFormat="1" ht="17.25" customHeight="1">
      <c r="A144" s="61" t="s">
        <v>324</v>
      </c>
      <c r="B144" s="84"/>
      <c r="C144" s="94"/>
      <c r="D144" s="64" t="s">
        <v>69</v>
      </c>
      <c r="E144" s="68"/>
      <c r="F144" s="65"/>
      <c r="G144" s="66"/>
      <c r="H144" s="493">
        <f t="shared" si="9"/>
        <v>0</v>
      </c>
      <c r="I144" s="492"/>
      <c r="J144" s="1104">
        <f t="shared" si="8"/>
        <v>0</v>
      </c>
    </row>
    <row r="145" spans="1:10" s="85" customFormat="1" ht="17.25" customHeight="1">
      <c r="A145" s="61" t="s">
        <v>325</v>
      </c>
      <c r="B145" s="84"/>
      <c r="C145" s="94"/>
      <c r="D145" s="64" t="s">
        <v>69</v>
      </c>
      <c r="E145" s="68"/>
      <c r="F145" s="65"/>
      <c r="G145" s="66"/>
      <c r="H145" s="493">
        <f t="shared" si="9"/>
        <v>0</v>
      </c>
      <c r="I145" s="492"/>
      <c r="J145" s="1104">
        <f t="shared" si="8"/>
        <v>0</v>
      </c>
    </row>
    <row r="146" spans="1:10" s="85" customFormat="1" ht="17.25" customHeight="1">
      <c r="A146" s="61" t="s">
        <v>326</v>
      </c>
      <c r="B146" s="84"/>
      <c r="C146" s="94"/>
      <c r="D146" s="64" t="s">
        <v>69</v>
      </c>
      <c r="E146" s="68"/>
      <c r="F146" s="962"/>
      <c r="G146" s="963"/>
      <c r="H146" s="493">
        <f t="shared" si="9"/>
        <v>0</v>
      </c>
      <c r="I146" s="492"/>
      <c r="J146" s="1104">
        <f t="shared" si="8"/>
        <v>0</v>
      </c>
    </row>
    <row r="147" spans="1:10" s="85" customFormat="1" ht="17.25" customHeight="1">
      <c r="A147" s="61" t="s">
        <v>327</v>
      </c>
      <c r="B147" s="84"/>
      <c r="C147" s="94"/>
      <c r="D147" s="64" t="s">
        <v>69</v>
      </c>
      <c r="E147" s="68"/>
      <c r="F147" s="962"/>
      <c r="G147" s="963"/>
      <c r="H147" s="493">
        <f t="shared" si="9"/>
        <v>0</v>
      </c>
      <c r="I147" s="492"/>
      <c r="J147" s="1104">
        <f t="shared" si="8"/>
        <v>0</v>
      </c>
    </row>
    <row r="148" spans="1:10" s="85" customFormat="1" ht="17.25" customHeight="1">
      <c r="A148" s="61" t="s">
        <v>328</v>
      </c>
      <c r="B148" s="84"/>
      <c r="C148" s="94"/>
      <c r="D148" s="64" t="s">
        <v>69</v>
      </c>
      <c r="E148" s="68"/>
      <c r="F148" s="962"/>
      <c r="G148" s="963"/>
      <c r="H148" s="493">
        <f t="shared" si="9"/>
        <v>0</v>
      </c>
      <c r="I148" s="492"/>
      <c r="J148" s="1104">
        <f t="shared" si="8"/>
        <v>0</v>
      </c>
    </row>
    <row r="149" spans="1:10" s="85" customFormat="1" ht="17.25" customHeight="1">
      <c r="A149" s="61" t="s">
        <v>329</v>
      </c>
      <c r="B149" s="84"/>
      <c r="C149" s="94"/>
      <c r="D149" s="64" t="s">
        <v>69</v>
      </c>
      <c r="E149" s="68"/>
      <c r="F149" s="962"/>
      <c r="G149" s="963"/>
      <c r="H149" s="493">
        <f t="shared" si="9"/>
        <v>0</v>
      </c>
      <c r="I149" s="492"/>
      <c r="J149" s="1104">
        <f t="shared" si="8"/>
        <v>0</v>
      </c>
    </row>
    <row r="150" spans="1:10" s="85" customFormat="1" ht="17.25" customHeight="1">
      <c r="A150" s="61" t="s">
        <v>330</v>
      </c>
      <c r="B150" s="84"/>
      <c r="C150" s="94"/>
      <c r="D150" s="64" t="s">
        <v>69</v>
      </c>
      <c r="E150" s="68"/>
      <c r="F150" s="962"/>
      <c r="G150" s="963"/>
      <c r="H150" s="493">
        <f t="shared" si="9"/>
        <v>0</v>
      </c>
      <c r="I150" s="492"/>
      <c r="J150" s="1104">
        <f t="shared" si="8"/>
        <v>0</v>
      </c>
    </row>
    <row r="151" spans="1:10" s="85" customFormat="1" ht="17.25" customHeight="1">
      <c r="A151" s="61" t="s">
        <v>301</v>
      </c>
      <c r="B151" s="84"/>
      <c r="C151" s="94"/>
      <c r="D151" s="64" t="s">
        <v>69</v>
      </c>
      <c r="E151" s="68"/>
      <c r="F151" s="962"/>
      <c r="G151" s="963"/>
      <c r="H151" s="493">
        <f t="shared" si="9"/>
        <v>0</v>
      </c>
      <c r="I151" s="492"/>
      <c r="J151" s="1104">
        <f t="shared" si="8"/>
        <v>0</v>
      </c>
    </row>
    <row r="152" spans="1:10" s="85" customFormat="1" ht="17.25" customHeight="1">
      <c r="A152" s="61" t="s">
        <v>302</v>
      </c>
      <c r="B152" s="84"/>
      <c r="C152" s="94"/>
      <c r="D152" s="64" t="s">
        <v>69</v>
      </c>
      <c r="E152" s="68"/>
      <c r="F152" s="962"/>
      <c r="G152" s="963"/>
      <c r="H152" s="493">
        <f t="shared" si="9"/>
        <v>0</v>
      </c>
      <c r="I152" s="492"/>
      <c r="J152" s="1104">
        <f t="shared" si="8"/>
        <v>0</v>
      </c>
    </row>
    <row r="153" spans="1:10" s="85" customFormat="1" ht="17.25" customHeight="1">
      <c r="A153" s="61" t="s">
        <v>303</v>
      </c>
      <c r="B153" s="84"/>
      <c r="C153" s="94"/>
      <c r="D153" s="64" t="s">
        <v>69</v>
      </c>
      <c r="E153" s="964"/>
      <c r="F153" s="962"/>
      <c r="G153" s="963"/>
      <c r="H153" s="493">
        <f t="shared" si="9"/>
        <v>0</v>
      </c>
      <c r="I153" s="492"/>
      <c r="J153" s="1104">
        <f t="shared" si="8"/>
        <v>0</v>
      </c>
    </row>
    <row r="154" spans="1:10" s="85" customFormat="1" ht="17.25" customHeight="1">
      <c r="A154" s="61" t="s">
        <v>304</v>
      </c>
      <c r="B154" s="84"/>
      <c r="C154" s="94"/>
      <c r="D154" s="64" t="s">
        <v>69</v>
      </c>
      <c r="E154" s="964"/>
      <c r="F154" s="962"/>
      <c r="G154" s="963"/>
      <c r="H154" s="493">
        <f t="shared" si="9"/>
        <v>0</v>
      </c>
      <c r="I154" s="492"/>
      <c r="J154" s="1104">
        <f t="shared" si="8"/>
        <v>0</v>
      </c>
    </row>
    <row r="155" spans="1:10" s="85" customFormat="1" ht="17.25" customHeight="1">
      <c r="A155" s="61" t="s">
        <v>305</v>
      </c>
      <c r="B155" s="84"/>
      <c r="C155" s="94"/>
      <c r="D155" s="64" t="s">
        <v>69</v>
      </c>
      <c r="E155" s="964"/>
      <c r="F155" s="962"/>
      <c r="G155" s="963"/>
      <c r="H155" s="493">
        <f t="shared" si="9"/>
        <v>0</v>
      </c>
      <c r="I155" s="492"/>
      <c r="J155" s="1104">
        <f t="shared" si="8"/>
        <v>0</v>
      </c>
    </row>
    <row r="156" spans="1:10" s="85" customFormat="1" ht="17.25" customHeight="1">
      <c r="A156" s="61" t="s">
        <v>306</v>
      </c>
      <c r="B156" s="84"/>
      <c r="C156" s="94"/>
      <c r="D156" s="64" t="s">
        <v>69</v>
      </c>
      <c r="E156" s="964"/>
      <c r="F156" s="962"/>
      <c r="G156" s="963"/>
      <c r="H156" s="493">
        <f t="shared" si="9"/>
        <v>0</v>
      </c>
      <c r="I156" s="492"/>
      <c r="J156" s="1104">
        <f t="shared" si="8"/>
        <v>0</v>
      </c>
    </row>
    <row r="157" spans="1:10" s="85" customFormat="1" ht="17.25" customHeight="1">
      <c r="A157" s="61" t="s">
        <v>307</v>
      </c>
      <c r="B157" s="84"/>
      <c r="C157" s="94"/>
      <c r="D157" s="64" t="s">
        <v>69</v>
      </c>
      <c r="E157" s="964"/>
      <c r="F157" s="962"/>
      <c r="G157" s="963"/>
      <c r="H157" s="493">
        <f t="shared" si="9"/>
        <v>0</v>
      </c>
      <c r="I157" s="492"/>
      <c r="J157" s="1104">
        <f t="shared" si="8"/>
        <v>0</v>
      </c>
    </row>
    <row r="158" spans="1:10" s="85" customFormat="1" ht="18" customHeight="1">
      <c r="A158" s="61" t="s">
        <v>308</v>
      </c>
      <c r="B158" s="84"/>
      <c r="C158" s="94"/>
      <c r="D158" s="64" t="s">
        <v>69</v>
      </c>
      <c r="E158" s="964"/>
      <c r="F158" s="962"/>
      <c r="G158" s="963"/>
      <c r="H158" s="493">
        <f t="shared" si="9"/>
        <v>0</v>
      </c>
      <c r="I158" s="492"/>
      <c r="J158" s="1104">
        <f t="shared" si="8"/>
        <v>0</v>
      </c>
    </row>
    <row r="159" spans="1:10" s="85" customFormat="1" ht="18" customHeight="1">
      <c r="A159" s="61" t="s">
        <v>309</v>
      </c>
      <c r="B159" s="84"/>
      <c r="C159" s="94"/>
      <c r="D159" s="64" t="s">
        <v>69</v>
      </c>
      <c r="E159" s="964"/>
      <c r="F159" s="962"/>
      <c r="G159" s="963"/>
      <c r="H159" s="493">
        <f t="shared" si="9"/>
        <v>0</v>
      </c>
      <c r="I159" s="492"/>
      <c r="J159" s="1104">
        <f t="shared" si="8"/>
        <v>0</v>
      </c>
    </row>
    <row r="160" spans="1:10" s="85" customFormat="1" ht="18" customHeight="1">
      <c r="A160" s="61" t="s">
        <v>311</v>
      </c>
      <c r="B160" s="84"/>
      <c r="C160" s="94"/>
      <c r="D160" s="64" t="s">
        <v>69</v>
      </c>
      <c r="E160" s="964"/>
      <c r="F160" s="962"/>
      <c r="G160" s="963"/>
      <c r="H160" s="493">
        <f t="shared" si="9"/>
        <v>0</v>
      </c>
      <c r="I160" s="492"/>
      <c r="J160" s="1104">
        <f t="shared" si="8"/>
        <v>0</v>
      </c>
    </row>
    <row r="161" spans="1:10" s="85" customFormat="1" ht="18" customHeight="1">
      <c r="A161" s="61" t="s">
        <v>314</v>
      </c>
      <c r="B161" s="84"/>
      <c r="C161" s="94"/>
      <c r="D161" s="64" t="s">
        <v>69</v>
      </c>
      <c r="E161" s="964"/>
      <c r="F161" s="962"/>
      <c r="G161" s="963"/>
      <c r="H161" s="493">
        <f t="shared" si="9"/>
        <v>0</v>
      </c>
      <c r="I161" s="492"/>
      <c r="J161" s="1104">
        <f t="shared" si="8"/>
        <v>0</v>
      </c>
    </row>
    <row r="162" spans="1:10" s="85" customFormat="1" ht="18" customHeight="1">
      <c r="A162" s="61" t="s">
        <v>316</v>
      </c>
      <c r="B162" s="84"/>
      <c r="C162" s="94"/>
      <c r="D162" s="64" t="s">
        <v>69</v>
      </c>
      <c r="E162" s="964"/>
      <c r="F162" s="962"/>
      <c r="G162" s="963"/>
      <c r="H162" s="493">
        <f t="shared" si="9"/>
        <v>0</v>
      </c>
      <c r="I162" s="492"/>
      <c r="J162" s="1104">
        <f t="shared" si="8"/>
        <v>0</v>
      </c>
    </row>
    <row r="163" spans="1:10" s="85" customFormat="1" ht="18" customHeight="1">
      <c r="A163" s="61" t="s">
        <v>317</v>
      </c>
      <c r="B163" s="84"/>
      <c r="C163" s="94"/>
      <c r="D163" s="64" t="s">
        <v>69</v>
      </c>
      <c r="E163" s="964"/>
      <c r="F163" s="962"/>
      <c r="G163" s="963"/>
      <c r="H163" s="493">
        <f t="shared" si="9"/>
        <v>0</v>
      </c>
      <c r="I163" s="492"/>
      <c r="J163" s="1104">
        <f t="shared" si="8"/>
        <v>0</v>
      </c>
    </row>
    <row r="164" spans="1:10" s="85" customFormat="1" ht="18" customHeight="1">
      <c r="A164" s="61" t="s">
        <v>318</v>
      </c>
      <c r="B164" s="84"/>
      <c r="C164" s="94"/>
      <c r="D164" s="64" t="s">
        <v>69</v>
      </c>
      <c r="E164" s="964"/>
      <c r="F164" s="962"/>
      <c r="G164" s="963"/>
      <c r="H164" s="493">
        <f t="shared" si="9"/>
        <v>0</v>
      </c>
      <c r="I164" s="492"/>
      <c r="J164" s="1104">
        <f t="shared" si="8"/>
        <v>0</v>
      </c>
    </row>
    <row r="165" spans="1:10" s="85" customFormat="1" ht="18" customHeight="1">
      <c r="A165" s="136" t="s">
        <v>320</v>
      </c>
      <c r="B165" s="137"/>
      <c r="C165" s="138"/>
      <c r="D165" s="64" t="s">
        <v>69</v>
      </c>
      <c r="E165" s="967"/>
      <c r="F165" s="965"/>
      <c r="G165" s="966"/>
      <c r="H165" s="493">
        <f t="shared" si="9"/>
        <v>0</v>
      </c>
      <c r="I165" s="497"/>
      <c r="J165" s="1104">
        <f t="shared" si="8"/>
        <v>0</v>
      </c>
    </row>
    <row r="166" spans="1:10" s="85" customFormat="1" ht="18" customHeight="1">
      <c r="A166" s="136" t="s">
        <v>321</v>
      </c>
      <c r="B166" s="137"/>
      <c r="C166" s="138"/>
      <c r="D166" s="64" t="s">
        <v>69</v>
      </c>
      <c r="E166" s="967"/>
      <c r="F166" s="965"/>
      <c r="G166" s="966"/>
      <c r="H166" s="493">
        <f t="shared" si="9"/>
        <v>0</v>
      </c>
      <c r="I166" s="497"/>
      <c r="J166" s="1104">
        <f t="shared" si="8"/>
        <v>0</v>
      </c>
    </row>
    <row r="167" spans="1:10" s="85" customFormat="1" ht="18" customHeight="1">
      <c r="A167" s="136" t="s">
        <v>322</v>
      </c>
      <c r="B167" s="137"/>
      <c r="C167" s="138"/>
      <c r="D167" s="64" t="s">
        <v>69</v>
      </c>
      <c r="E167" s="967"/>
      <c r="F167" s="965"/>
      <c r="G167" s="966"/>
      <c r="H167" s="493">
        <f t="shared" si="9"/>
        <v>0</v>
      </c>
      <c r="I167" s="497"/>
      <c r="J167" s="1104">
        <f t="shared" si="8"/>
        <v>0</v>
      </c>
    </row>
    <row r="168" spans="1:10" s="85" customFormat="1" ht="18" customHeight="1">
      <c r="A168" s="136" t="s">
        <v>323</v>
      </c>
      <c r="B168" s="137"/>
      <c r="C168" s="138"/>
      <c r="D168" s="64" t="s">
        <v>69</v>
      </c>
      <c r="E168" s="967"/>
      <c r="F168" s="965"/>
      <c r="G168" s="966"/>
      <c r="H168" s="493">
        <f t="shared" si="9"/>
        <v>0</v>
      </c>
      <c r="I168" s="497"/>
      <c r="J168" s="1104">
        <f t="shared" si="8"/>
        <v>0</v>
      </c>
    </row>
    <row r="169" spans="1:10" s="83" customFormat="1" ht="24.75" customHeight="1">
      <c r="A169" s="960" t="s">
        <v>546</v>
      </c>
      <c r="B169" s="128" t="s">
        <v>331</v>
      </c>
      <c r="C169" s="129"/>
      <c r="D169" s="139" t="s">
        <v>69</v>
      </c>
      <c r="E169" s="494"/>
      <c r="F169" s="495"/>
      <c r="G169" s="961"/>
      <c r="H169" s="132">
        <v>34900</v>
      </c>
      <c r="I169" s="134"/>
      <c r="J169" s="1102">
        <f t="shared" si="8"/>
        <v>34900</v>
      </c>
    </row>
    <row r="170" spans="1:10" s="85" customFormat="1" ht="18" customHeight="1">
      <c r="A170" s="61" t="s">
        <v>200</v>
      </c>
      <c r="B170" s="1083"/>
      <c r="C170" s="1084"/>
      <c r="D170" s="64" t="s">
        <v>69</v>
      </c>
      <c r="E170" s="68"/>
      <c r="F170" s="65"/>
      <c r="G170" s="66"/>
      <c r="H170" s="491"/>
      <c r="I170" s="492"/>
      <c r="J170" s="1103">
        <f t="shared" ref="J170:J214" si="10">H170</f>
        <v>0</v>
      </c>
    </row>
    <row r="171" spans="1:10" s="85" customFormat="1" ht="18" customHeight="1">
      <c r="A171" s="61" t="s">
        <v>203</v>
      </c>
      <c r="B171" s="1083"/>
      <c r="C171" s="1084"/>
      <c r="D171" s="64" t="s">
        <v>69</v>
      </c>
      <c r="E171" s="68"/>
      <c r="F171" s="65"/>
      <c r="G171" s="66"/>
      <c r="H171" s="491"/>
      <c r="I171" s="492"/>
      <c r="J171" s="1103">
        <f t="shared" si="10"/>
        <v>0</v>
      </c>
    </row>
    <row r="172" spans="1:10" s="85" customFormat="1" ht="18" customHeight="1">
      <c r="A172" s="61" t="s">
        <v>205</v>
      </c>
      <c r="B172" s="62"/>
      <c r="C172" s="63"/>
      <c r="D172" s="64" t="s">
        <v>69</v>
      </c>
      <c r="E172" s="68"/>
      <c r="F172" s="65"/>
      <c r="G172" s="66"/>
      <c r="H172" s="491"/>
      <c r="I172" s="492"/>
      <c r="J172" s="1103">
        <f t="shared" si="10"/>
        <v>0</v>
      </c>
    </row>
    <row r="173" spans="1:10" s="85" customFormat="1" ht="18.75" customHeight="1">
      <c r="A173" s="61" t="s">
        <v>207</v>
      </c>
      <c r="B173" s="62"/>
      <c r="C173" s="63"/>
      <c r="D173" s="64" t="s">
        <v>69</v>
      </c>
      <c r="E173" s="68"/>
      <c r="F173" s="65"/>
      <c r="G173" s="66"/>
      <c r="H173" s="491"/>
      <c r="I173" s="492"/>
      <c r="J173" s="1103">
        <f t="shared" si="10"/>
        <v>0</v>
      </c>
    </row>
    <row r="174" spans="1:10" s="85" customFormat="1" ht="18" customHeight="1">
      <c r="A174" s="61" t="s">
        <v>332</v>
      </c>
      <c r="B174" s="62"/>
      <c r="C174" s="63"/>
      <c r="D174" s="64" t="s">
        <v>69</v>
      </c>
      <c r="E174" s="68"/>
      <c r="F174" s="65"/>
      <c r="G174" s="66"/>
      <c r="H174" s="491"/>
      <c r="I174" s="492"/>
      <c r="J174" s="1103">
        <f t="shared" si="10"/>
        <v>0</v>
      </c>
    </row>
    <row r="175" spans="1:10" s="85" customFormat="1" ht="18" customHeight="1">
      <c r="A175" s="61" t="s">
        <v>333</v>
      </c>
      <c r="B175" s="62"/>
      <c r="C175" s="63"/>
      <c r="D175" s="64" t="s">
        <v>69</v>
      </c>
      <c r="E175" s="68"/>
      <c r="F175" s="65"/>
      <c r="G175" s="66"/>
      <c r="H175" s="491"/>
      <c r="I175" s="492"/>
      <c r="J175" s="1103">
        <f t="shared" si="10"/>
        <v>0</v>
      </c>
    </row>
    <row r="176" spans="1:10" s="85" customFormat="1" ht="18" customHeight="1">
      <c r="A176" s="61" t="s">
        <v>334</v>
      </c>
      <c r="B176" s="62"/>
      <c r="C176" s="63"/>
      <c r="D176" s="64" t="s">
        <v>69</v>
      </c>
      <c r="E176" s="68"/>
      <c r="F176" s="65"/>
      <c r="G176" s="66"/>
      <c r="H176" s="491"/>
      <c r="I176" s="492"/>
      <c r="J176" s="1103">
        <f t="shared" si="10"/>
        <v>0</v>
      </c>
    </row>
    <row r="177" spans="1:10" s="85" customFormat="1" ht="18" customHeight="1">
      <c r="A177" s="61" t="s">
        <v>335</v>
      </c>
      <c r="B177" s="62"/>
      <c r="C177" s="63"/>
      <c r="D177" s="64" t="s">
        <v>69</v>
      </c>
      <c r="E177" s="68"/>
      <c r="F177" s="65"/>
      <c r="G177" s="66"/>
      <c r="H177" s="491"/>
      <c r="I177" s="492"/>
      <c r="J177" s="1103">
        <f t="shared" si="10"/>
        <v>0</v>
      </c>
    </row>
    <row r="178" spans="1:10" s="85" customFormat="1" ht="18" customHeight="1">
      <c r="A178" s="61" t="s">
        <v>336</v>
      </c>
      <c r="B178" s="62"/>
      <c r="C178" s="63"/>
      <c r="D178" s="64" t="s">
        <v>69</v>
      </c>
      <c r="E178" s="68"/>
      <c r="F178" s="65"/>
      <c r="G178" s="66"/>
      <c r="H178" s="491"/>
      <c r="I178" s="492"/>
      <c r="J178" s="1103">
        <f t="shared" si="10"/>
        <v>0</v>
      </c>
    </row>
    <row r="179" spans="1:10" s="85" customFormat="1" ht="18" customHeight="1">
      <c r="A179" s="61" t="s">
        <v>337</v>
      </c>
      <c r="B179" s="62"/>
      <c r="C179" s="63"/>
      <c r="D179" s="64" t="s">
        <v>69</v>
      </c>
      <c r="E179" s="68"/>
      <c r="F179" s="65"/>
      <c r="G179" s="66"/>
      <c r="H179" s="491"/>
      <c r="I179" s="492"/>
      <c r="J179" s="1103">
        <f t="shared" si="10"/>
        <v>0</v>
      </c>
    </row>
    <row r="180" spans="1:10" s="85" customFormat="1" ht="18" customHeight="1">
      <c r="A180" s="61" t="s">
        <v>338</v>
      </c>
      <c r="B180" s="62"/>
      <c r="C180" s="63"/>
      <c r="D180" s="64" t="s">
        <v>69</v>
      </c>
      <c r="E180" s="68"/>
      <c r="F180" s="65"/>
      <c r="G180" s="66"/>
      <c r="H180" s="491"/>
      <c r="I180" s="492"/>
      <c r="J180" s="1103">
        <f t="shared" si="10"/>
        <v>0</v>
      </c>
    </row>
    <row r="181" spans="1:10" s="85" customFormat="1" ht="18" customHeight="1">
      <c r="A181" s="61" t="s">
        <v>339</v>
      </c>
      <c r="B181" s="62"/>
      <c r="C181" s="63"/>
      <c r="D181" s="64" t="s">
        <v>69</v>
      </c>
      <c r="E181" s="68"/>
      <c r="F181" s="65"/>
      <c r="G181" s="66"/>
      <c r="H181" s="491"/>
      <c r="I181" s="492"/>
      <c r="J181" s="1103">
        <f t="shared" si="10"/>
        <v>0</v>
      </c>
    </row>
    <row r="182" spans="1:10" s="85" customFormat="1" ht="18" customHeight="1">
      <c r="A182" s="61" t="s">
        <v>340</v>
      </c>
      <c r="B182" s="62"/>
      <c r="C182" s="63"/>
      <c r="D182" s="64" t="s">
        <v>69</v>
      </c>
      <c r="E182" s="68"/>
      <c r="F182" s="65"/>
      <c r="G182" s="66"/>
      <c r="H182" s="491"/>
      <c r="I182" s="492"/>
      <c r="J182" s="1103">
        <f t="shared" si="10"/>
        <v>0</v>
      </c>
    </row>
    <row r="183" spans="1:10" s="85" customFormat="1" ht="18" customHeight="1">
      <c r="A183" s="61" t="s">
        <v>341</v>
      </c>
      <c r="B183" s="62"/>
      <c r="C183" s="63"/>
      <c r="D183" s="64" t="s">
        <v>69</v>
      </c>
      <c r="E183" s="68"/>
      <c r="F183" s="65"/>
      <c r="G183" s="66"/>
      <c r="H183" s="491"/>
      <c r="I183" s="492"/>
      <c r="J183" s="1103">
        <f t="shared" si="10"/>
        <v>0</v>
      </c>
    </row>
    <row r="184" spans="1:10" s="85" customFormat="1" ht="18" customHeight="1">
      <c r="A184" s="61" t="s">
        <v>342</v>
      </c>
      <c r="B184" s="62"/>
      <c r="C184" s="63"/>
      <c r="D184" s="64" t="s">
        <v>69</v>
      </c>
      <c r="E184" s="68"/>
      <c r="F184" s="65"/>
      <c r="G184" s="66"/>
      <c r="H184" s="491"/>
      <c r="I184" s="492"/>
      <c r="J184" s="1103">
        <f t="shared" si="10"/>
        <v>0</v>
      </c>
    </row>
    <row r="185" spans="1:10" s="85" customFormat="1" ht="18" customHeight="1">
      <c r="A185" s="61" t="s">
        <v>343</v>
      </c>
      <c r="B185" s="62"/>
      <c r="C185" s="63"/>
      <c r="D185" s="64" t="s">
        <v>69</v>
      </c>
      <c r="E185" s="68"/>
      <c r="F185" s="65"/>
      <c r="G185" s="66"/>
      <c r="H185" s="491"/>
      <c r="I185" s="492"/>
      <c r="J185" s="1103">
        <f t="shared" si="10"/>
        <v>0</v>
      </c>
    </row>
    <row r="186" spans="1:10" s="85" customFormat="1" ht="18" customHeight="1">
      <c r="A186" s="61" t="s">
        <v>344</v>
      </c>
      <c r="B186" s="62"/>
      <c r="C186" s="63"/>
      <c r="D186" s="64" t="s">
        <v>69</v>
      </c>
      <c r="E186" s="68"/>
      <c r="F186" s="65"/>
      <c r="G186" s="66"/>
      <c r="H186" s="491"/>
      <c r="I186" s="492"/>
      <c r="J186" s="1103">
        <f t="shared" si="10"/>
        <v>0</v>
      </c>
    </row>
    <row r="187" spans="1:10" s="85" customFormat="1" ht="18" customHeight="1">
      <c r="A187" s="61" t="s">
        <v>345</v>
      </c>
      <c r="B187" s="62"/>
      <c r="C187" s="63"/>
      <c r="D187" s="64" t="s">
        <v>69</v>
      </c>
      <c r="E187" s="68"/>
      <c r="F187" s="65"/>
      <c r="G187" s="66"/>
      <c r="H187" s="491"/>
      <c r="I187" s="492"/>
      <c r="J187" s="1103">
        <f t="shared" si="10"/>
        <v>0</v>
      </c>
    </row>
    <row r="188" spans="1:10" s="85" customFormat="1" ht="18" customHeight="1">
      <c r="A188" s="61" t="s">
        <v>346</v>
      </c>
      <c r="B188" s="62"/>
      <c r="C188" s="63"/>
      <c r="D188" s="64" t="s">
        <v>69</v>
      </c>
      <c r="E188" s="68"/>
      <c r="F188" s="65"/>
      <c r="G188" s="66"/>
      <c r="H188" s="491"/>
      <c r="I188" s="492"/>
      <c r="J188" s="1103">
        <f t="shared" si="10"/>
        <v>0</v>
      </c>
    </row>
    <row r="189" spans="1:10" s="85" customFormat="1" ht="18" customHeight="1">
      <c r="A189" s="61" t="s">
        <v>347</v>
      </c>
      <c r="B189" s="62"/>
      <c r="C189" s="63"/>
      <c r="D189" s="64" t="s">
        <v>69</v>
      </c>
      <c r="E189" s="68"/>
      <c r="F189" s="65"/>
      <c r="G189" s="66"/>
      <c r="H189" s="491"/>
      <c r="I189" s="492"/>
      <c r="J189" s="1103">
        <f t="shared" si="10"/>
        <v>0</v>
      </c>
    </row>
    <row r="190" spans="1:10" s="85" customFormat="1" ht="18" customHeight="1">
      <c r="A190" s="61" t="s">
        <v>348</v>
      </c>
      <c r="B190" s="62"/>
      <c r="C190" s="63"/>
      <c r="D190" s="64" t="s">
        <v>69</v>
      </c>
      <c r="E190" s="68"/>
      <c r="F190" s="65"/>
      <c r="G190" s="66"/>
      <c r="H190" s="491"/>
      <c r="I190" s="492"/>
      <c r="J190" s="1103">
        <f t="shared" si="10"/>
        <v>0</v>
      </c>
    </row>
    <row r="191" spans="1:10" s="85" customFormat="1" ht="18" customHeight="1">
      <c r="A191" s="61" t="s">
        <v>349</v>
      </c>
      <c r="B191" s="62"/>
      <c r="C191" s="63"/>
      <c r="D191" s="64" t="s">
        <v>69</v>
      </c>
      <c r="E191" s="68"/>
      <c r="F191" s="65"/>
      <c r="G191" s="66"/>
      <c r="H191" s="491"/>
      <c r="I191" s="492"/>
      <c r="J191" s="1103">
        <f t="shared" si="10"/>
        <v>0</v>
      </c>
    </row>
    <row r="192" spans="1:10" s="85" customFormat="1" ht="18" customHeight="1">
      <c r="A192" s="61" t="s">
        <v>350</v>
      </c>
      <c r="B192" s="62"/>
      <c r="C192" s="63"/>
      <c r="D192" s="64" t="s">
        <v>69</v>
      </c>
      <c r="E192" s="68"/>
      <c r="F192" s="65"/>
      <c r="G192" s="66"/>
      <c r="H192" s="491"/>
      <c r="I192" s="492"/>
      <c r="J192" s="1103">
        <f t="shared" si="10"/>
        <v>0</v>
      </c>
    </row>
    <row r="193" spans="1:10" s="85" customFormat="1" ht="18" customHeight="1">
      <c r="A193" s="61" t="s">
        <v>351</v>
      </c>
      <c r="B193" s="62"/>
      <c r="C193" s="63"/>
      <c r="D193" s="64" t="s">
        <v>69</v>
      </c>
      <c r="E193" s="68"/>
      <c r="F193" s="65"/>
      <c r="G193" s="66"/>
      <c r="H193" s="491"/>
      <c r="I193" s="492"/>
      <c r="J193" s="1103">
        <f t="shared" si="10"/>
        <v>0</v>
      </c>
    </row>
    <row r="194" spans="1:10" s="85" customFormat="1" ht="18" customHeight="1">
      <c r="A194" s="61" t="s">
        <v>352</v>
      </c>
      <c r="B194" s="62"/>
      <c r="C194" s="63"/>
      <c r="D194" s="64" t="s">
        <v>69</v>
      </c>
      <c r="E194" s="68"/>
      <c r="F194" s="65"/>
      <c r="G194" s="66"/>
      <c r="H194" s="491"/>
      <c r="I194" s="492"/>
      <c r="J194" s="1103">
        <f t="shared" si="10"/>
        <v>0</v>
      </c>
    </row>
    <row r="195" spans="1:10" s="85" customFormat="1" ht="18" customHeight="1">
      <c r="A195" s="61" t="s">
        <v>353</v>
      </c>
      <c r="B195" s="62"/>
      <c r="C195" s="63"/>
      <c r="D195" s="64" t="s">
        <v>69</v>
      </c>
      <c r="E195" s="68"/>
      <c r="F195" s="65"/>
      <c r="G195" s="66"/>
      <c r="H195" s="491"/>
      <c r="I195" s="492"/>
      <c r="J195" s="1103">
        <f t="shared" si="10"/>
        <v>0</v>
      </c>
    </row>
    <row r="196" spans="1:10" s="85" customFormat="1" ht="18" customHeight="1">
      <c r="A196" s="61" t="s">
        <v>354</v>
      </c>
      <c r="B196" s="62"/>
      <c r="C196" s="63"/>
      <c r="D196" s="64" t="s">
        <v>69</v>
      </c>
      <c r="E196" s="68"/>
      <c r="F196" s="65"/>
      <c r="G196" s="66"/>
      <c r="H196" s="491"/>
      <c r="I196" s="492"/>
      <c r="J196" s="1103">
        <f t="shared" si="10"/>
        <v>0</v>
      </c>
    </row>
    <row r="197" spans="1:10" s="85" customFormat="1" ht="18" customHeight="1">
      <c r="A197" s="61" t="s">
        <v>355</v>
      </c>
      <c r="B197" s="62"/>
      <c r="C197" s="63"/>
      <c r="D197" s="64" t="s">
        <v>69</v>
      </c>
      <c r="E197" s="68"/>
      <c r="F197" s="65"/>
      <c r="G197" s="66"/>
      <c r="H197" s="491"/>
      <c r="I197" s="492"/>
      <c r="J197" s="1103">
        <f t="shared" si="10"/>
        <v>0</v>
      </c>
    </row>
    <row r="198" spans="1:10" s="85" customFormat="1" ht="18" customHeight="1">
      <c r="A198" s="61" t="s">
        <v>356</v>
      </c>
      <c r="B198" s="62"/>
      <c r="C198" s="63"/>
      <c r="D198" s="64" t="s">
        <v>69</v>
      </c>
      <c r="E198" s="68"/>
      <c r="F198" s="65"/>
      <c r="G198" s="66"/>
      <c r="H198" s="491"/>
      <c r="I198" s="492"/>
      <c r="J198" s="1103">
        <f t="shared" si="10"/>
        <v>0</v>
      </c>
    </row>
    <row r="199" spans="1:10" s="85" customFormat="1" ht="18" customHeight="1">
      <c r="A199" s="61" t="s">
        <v>357</v>
      </c>
      <c r="B199" s="62"/>
      <c r="C199" s="63"/>
      <c r="D199" s="64" t="s">
        <v>69</v>
      </c>
      <c r="E199" s="68"/>
      <c r="F199" s="65"/>
      <c r="G199" s="66"/>
      <c r="H199" s="491"/>
      <c r="I199" s="492"/>
      <c r="J199" s="1103">
        <f t="shared" si="10"/>
        <v>0</v>
      </c>
    </row>
    <row r="200" spans="1:10" s="85" customFormat="1" ht="18" customHeight="1">
      <c r="A200" s="61" t="s">
        <v>358</v>
      </c>
      <c r="B200" s="62"/>
      <c r="C200" s="63"/>
      <c r="D200" s="64" t="s">
        <v>69</v>
      </c>
      <c r="E200" s="68"/>
      <c r="F200" s="65"/>
      <c r="G200" s="66"/>
      <c r="H200" s="491"/>
      <c r="I200" s="492"/>
      <c r="J200" s="1103">
        <f t="shared" si="10"/>
        <v>0</v>
      </c>
    </row>
    <row r="201" spans="1:10" s="85" customFormat="1" ht="18" customHeight="1">
      <c r="A201" s="61" t="s">
        <v>359</v>
      </c>
      <c r="B201" s="62"/>
      <c r="C201" s="63"/>
      <c r="D201" s="64" t="s">
        <v>69</v>
      </c>
      <c r="E201" s="68"/>
      <c r="F201" s="65"/>
      <c r="G201" s="66"/>
      <c r="H201" s="491"/>
      <c r="I201" s="492"/>
      <c r="J201" s="1103">
        <f t="shared" si="10"/>
        <v>0</v>
      </c>
    </row>
    <row r="202" spans="1:10" s="85" customFormat="1" ht="18" customHeight="1">
      <c r="A202" s="61" t="s">
        <v>360</v>
      </c>
      <c r="B202" s="62"/>
      <c r="C202" s="63"/>
      <c r="D202" s="64" t="s">
        <v>69</v>
      </c>
      <c r="E202" s="68"/>
      <c r="F202" s="65"/>
      <c r="G202" s="66"/>
      <c r="H202" s="491"/>
      <c r="I202" s="492"/>
      <c r="J202" s="1103">
        <f t="shared" si="10"/>
        <v>0</v>
      </c>
    </row>
    <row r="203" spans="1:10" s="85" customFormat="1" ht="18" customHeight="1">
      <c r="A203" s="61" t="s">
        <v>361</v>
      </c>
      <c r="B203" s="62"/>
      <c r="C203" s="63"/>
      <c r="D203" s="64" t="s">
        <v>69</v>
      </c>
      <c r="E203" s="68"/>
      <c r="F203" s="65"/>
      <c r="G203" s="66"/>
      <c r="H203" s="491"/>
      <c r="I203" s="492"/>
      <c r="J203" s="1103">
        <f t="shared" si="10"/>
        <v>0</v>
      </c>
    </row>
    <row r="204" spans="1:10" s="85" customFormat="1" ht="18" customHeight="1">
      <c r="A204" s="61" t="s">
        <v>362</v>
      </c>
      <c r="B204" s="140"/>
      <c r="C204" s="141"/>
      <c r="D204" s="64" t="s">
        <v>69</v>
      </c>
      <c r="E204" s="68"/>
      <c r="F204" s="65"/>
      <c r="G204" s="66"/>
      <c r="H204" s="491"/>
      <c r="I204" s="492"/>
      <c r="J204" s="1103">
        <f t="shared" si="10"/>
        <v>0</v>
      </c>
    </row>
    <row r="205" spans="1:10" s="83" customFormat="1" ht="95.25" customHeight="1">
      <c r="A205" s="960" t="s">
        <v>548</v>
      </c>
      <c r="B205" s="128" t="s">
        <v>702</v>
      </c>
      <c r="C205" s="129"/>
      <c r="D205" s="139" t="s">
        <v>69</v>
      </c>
      <c r="E205" s="494"/>
      <c r="F205" s="495"/>
      <c r="G205" s="961"/>
      <c r="H205" s="132"/>
      <c r="I205" s="134"/>
      <c r="J205" s="1102">
        <f t="shared" si="10"/>
        <v>0</v>
      </c>
    </row>
    <row r="206" spans="1:10" s="83" customFormat="1" ht="65.25" customHeight="1">
      <c r="A206" s="960" t="s">
        <v>550</v>
      </c>
      <c r="B206" s="128" t="s">
        <v>1167</v>
      </c>
      <c r="C206" s="129"/>
      <c r="D206" s="139" t="s">
        <v>69</v>
      </c>
      <c r="E206" s="494"/>
      <c r="F206" s="495"/>
      <c r="G206" s="961"/>
      <c r="H206" s="132">
        <v>30000</v>
      </c>
      <c r="I206" s="134"/>
      <c r="J206" s="1102">
        <f t="shared" si="10"/>
        <v>30000</v>
      </c>
    </row>
    <row r="207" spans="1:10" s="83" customFormat="1" ht="31.5" customHeight="1">
      <c r="A207" s="2145" t="s">
        <v>1708</v>
      </c>
      <c r="B207" s="2146"/>
      <c r="C207" s="968"/>
      <c r="D207" s="969"/>
      <c r="E207" s="971"/>
      <c r="F207" s="970"/>
      <c r="G207" s="972"/>
      <c r="H207" s="973">
        <f>SUM(H208)</f>
        <v>18000</v>
      </c>
      <c r="I207" s="974"/>
      <c r="J207" s="1106">
        <f t="shared" si="10"/>
        <v>18000</v>
      </c>
    </row>
    <row r="208" spans="1:10" s="83" customFormat="1" ht="84" customHeight="1">
      <c r="A208" s="960" t="s">
        <v>513</v>
      </c>
      <c r="B208" s="975" t="s">
        <v>775</v>
      </c>
      <c r="C208" s="142"/>
      <c r="D208" s="976" t="s">
        <v>69</v>
      </c>
      <c r="E208" s="499"/>
      <c r="F208" s="500"/>
      <c r="G208" s="977"/>
      <c r="H208" s="978">
        <v>18000</v>
      </c>
      <c r="I208" s="497"/>
      <c r="J208" s="1107">
        <f t="shared" si="10"/>
        <v>18000</v>
      </c>
    </row>
    <row r="209" spans="1:10" s="83" customFormat="1" ht="30.75" customHeight="1">
      <c r="A209" s="2145" t="s">
        <v>1709</v>
      </c>
      <c r="B209" s="2146"/>
      <c r="C209" s="979"/>
      <c r="D209" s="980" t="s">
        <v>69</v>
      </c>
      <c r="E209" s="981"/>
      <c r="F209" s="972"/>
      <c r="G209" s="972"/>
      <c r="H209" s="982">
        <f>SUM(H210:H214)</f>
        <v>0</v>
      </c>
      <c r="I209" s="983"/>
      <c r="J209" s="1108">
        <f t="shared" si="10"/>
        <v>0</v>
      </c>
    </row>
    <row r="210" spans="1:10" s="83" customFormat="1" ht="36" customHeight="1">
      <c r="A210" s="960" t="s">
        <v>513</v>
      </c>
      <c r="B210" s="984" t="s">
        <v>1168</v>
      </c>
      <c r="C210" s="129"/>
      <c r="D210" s="976" t="s">
        <v>69</v>
      </c>
      <c r="E210" s="985"/>
      <c r="F210" s="495"/>
      <c r="G210" s="495"/>
      <c r="H210" s="986"/>
      <c r="I210" s="492"/>
      <c r="J210" s="1103">
        <f t="shared" si="10"/>
        <v>0</v>
      </c>
    </row>
    <row r="211" spans="1:10" s="83" customFormat="1" ht="48" customHeight="1">
      <c r="A211" s="960" t="s">
        <v>545</v>
      </c>
      <c r="B211" s="128" t="s">
        <v>1169</v>
      </c>
      <c r="C211" s="129"/>
      <c r="D211" s="976" t="s">
        <v>69</v>
      </c>
      <c r="E211" s="985"/>
      <c r="F211" s="495"/>
      <c r="G211" s="495"/>
      <c r="H211" s="986"/>
      <c r="I211" s="492"/>
      <c r="J211" s="1103">
        <f t="shared" si="10"/>
        <v>0</v>
      </c>
    </row>
    <row r="212" spans="1:10" s="83" customFormat="1" ht="33" customHeight="1">
      <c r="A212" s="960" t="s">
        <v>546</v>
      </c>
      <c r="B212" s="128" t="s">
        <v>1170</v>
      </c>
      <c r="C212" s="987"/>
      <c r="D212" s="988" t="s">
        <v>69</v>
      </c>
      <c r="E212" s="989"/>
      <c r="F212" s="990"/>
      <c r="G212" s="990"/>
      <c r="H212" s="991"/>
      <c r="I212" s="992"/>
      <c r="J212" s="1109">
        <f t="shared" si="10"/>
        <v>0</v>
      </c>
    </row>
    <row r="213" spans="1:10" s="83" customFormat="1" ht="66.75" customHeight="1">
      <c r="A213" s="960" t="s">
        <v>548</v>
      </c>
      <c r="B213" s="128" t="s">
        <v>1171</v>
      </c>
      <c r="C213" s="129"/>
      <c r="D213" s="988" t="s">
        <v>69</v>
      </c>
      <c r="E213" s="985"/>
      <c r="F213" s="495"/>
      <c r="G213" s="495"/>
      <c r="H213" s="986"/>
      <c r="I213" s="492"/>
      <c r="J213" s="1103">
        <f t="shared" si="10"/>
        <v>0</v>
      </c>
    </row>
    <row r="214" spans="1:10" s="83" customFormat="1" ht="64.5" customHeight="1" thickBot="1">
      <c r="A214" s="993" t="s">
        <v>550</v>
      </c>
      <c r="B214" s="994" t="s">
        <v>955</v>
      </c>
      <c r="C214" s="995"/>
      <c r="D214" s="996" t="s">
        <v>69</v>
      </c>
      <c r="E214" s="997"/>
      <c r="F214" s="498"/>
      <c r="G214" s="498"/>
      <c r="H214" s="998"/>
      <c r="I214" s="999"/>
      <c r="J214" s="1110">
        <f t="shared" si="10"/>
        <v>0</v>
      </c>
    </row>
    <row r="215" spans="1:10" s="60" customFormat="1" ht="21.75" customHeight="1">
      <c r="A215" s="2161" t="s">
        <v>364</v>
      </c>
      <c r="B215" s="2162"/>
      <c r="C215" s="1000"/>
      <c r="D215" s="1001"/>
      <c r="E215" s="1003"/>
      <c r="F215" s="1002"/>
      <c r="G215" s="1002"/>
      <c r="H215" s="1004">
        <f>SUM(H106,H207,H209)</f>
        <v>208700</v>
      </c>
      <c r="I215" s="1005"/>
      <c r="J215" s="1111">
        <f>SUM(J106,J207,J209)</f>
        <v>208700</v>
      </c>
    </row>
    <row r="216" spans="1:10" s="60" customFormat="1" ht="18.75" customHeight="1">
      <c r="A216" s="2163" t="s">
        <v>1172</v>
      </c>
      <c r="B216" s="2164"/>
      <c r="C216" s="1006"/>
      <c r="D216" s="1007"/>
      <c r="E216" s="1009"/>
      <c r="F216" s="1008"/>
      <c r="G216" s="1008"/>
      <c r="H216" s="1010">
        <f>H106</f>
        <v>190700</v>
      </c>
      <c r="I216" s="1011"/>
      <c r="J216" s="1112">
        <f>J106</f>
        <v>190700</v>
      </c>
    </row>
    <row r="217" spans="1:10" s="60" customFormat="1" ht="18.75" customHeight="1">
      <c r="A217" s="2165" t="s">
        <v>1710</v>
      </c>
      <c r="B217" s="2166"/>
      <c r="C217" s="1012"/>
      <c r="D217" s="1013"/>
      <c r="E217" s="1016"/>
      <c r="F217" s="1014"/>
      <c r="G217" s="1015"/>
      <c r="H217" s="1017">
        <f>H207</f>
        <v>18000</v>
      </c>
      <c r="I217" s="1018"/>
      <c r="J217" s="1113">
        <f>J207</f>
        <v>18000</v>
      </c>
    </row>
    <row r="218" spans="1:10" s="60" customFormat="1" ht="18.75" customHeight="1" thickBot="1">
      <c r="A218" s="2167" t="s">
        <v>1711</v>
      </c>
      <c r="B218" s="2168"/>
      <c r="C218" s="1019"/>
      <c r="D218" s="1020"/>
      <c r="E218" s="1023"/>
      <c r="F218" s="1021"/>
      <c r="G218" s="1022"/>
      <c r="H218" s="1024">
        <f>H209</f>
        <v>0</v>
      </c>
      <c r="I218" s="1025"/>
      <c r="J218" s="1114">
        <f>J209</f>
        <v>0</v>
      </c>
    </row>
    <row r="219" spans="1:10" s="60" customFormat="1" ht="18.75" customHeight="1">
      <c r="A219" s="121"/>
      <c r="B219" s="121"/>
      <c r="C219" s="121"/>
      <c r="D219" s="502"/>
      <c r="E219" s="487"/>
      <c r="F219" s="501"/>
      <c r="G219" s="502" t="s">
        <v>365</v>
      </c>
      <c r="H219" s="503">
        <v>190700</v>
      </c>
      <c r="I219" s="1026">
        <f>H219-H216</f>
        <v>0</v>
      </c>
      <c r="J219" s="503"/>
    </row>
    <row r="220" spans="1:10" s="60" customFormat="1" ht="18.75" customHeight="1">
      <c r="A220" s="121"/>
      <c r="B220" s="121"/>
      <c r="C220" s="121"/>
      <c r="D220" s="502"/>
      <c r="E220" s="487"/>
      <c r="F220" s="501"/>
      <c r="G220" s="502" t="s">
        <v>1173</v>
      </c>
      <c r="H220" s="503">
        <v>18000</v>
      </c>
      <c r="I220" s="1026">
        <f>H220-H217</f>
        <v>0</v>
      </c>
      <c r="J220" s="503"/>
    </row>
    <row r="221" spans="1:10" s="60" customFormat="1" ht="18.75" customHeight="1">
      <c r="A221" s="121"/>
      <c r="B221" s="121"/>
      <c r="C221" s="121"/>
      <c r="D221" s="502"/>
      <c r="E221" s="487"/>
      <c r="F221" s="501"/>
      <c r="G221" s="502" t="s">
        <v>1174</v>
      </c>
      <c r="H221" s="503">
        <v>0</v>
      </c>
      <c r="I221" s="1026">
        <f>H221-H218</f>
        <v>0</v>
      </c>
      <c r="J221" s="503"/>
    </row>
    <row r="222" spans="1:10" s="85" customFormat="1" ht="21" customHeight="1" thickBot="1">
      <c r="A222" s="143"/>
      <c r="B222" s="144"/>
      <c r="C222" s="144"/>
      <c r="D222" s="145"/>
      <c r="E222" s="146"/>
      <c r="F222" s="147"/>
      <c r="G222" s="147"/>
      <c r="H222" s="1027"/>
      <c r="I222" s="1027"/>
      <c r="J222" s="1027"/>
    </row>
    <row r="223" spans="1:10" ht="24.75" customHeight="1">
      <c r="A223" s="1028" t="s">
        <v>1175</v>
      </c>
      <c r="B223" s="1029"/>
      <c r="C223" s="148"/>
      <c r="D223" s="149"/>
      <c r="E223" s="151"/>
      <c r="F223" s="150"/>
      <c r="G223" s="150"/>
      <c r="H223" s="150"/>
      <c r="I223" s="1134"/>
      <c r="J223" s="1115"/>
    </row>
    <row r="224" spans="1:10" ht="24.75" customHeight="1">
      <c r="A224" s="2155" t="s">
        <v>1144</v>
      </c>
      <c r="B224" s="2156"/>
      <c r="C224" s="1030"/>
      <c r="D224" s="1031"/>
      <c r="E224" s="1033"/>
      <c r="F224" s="1032"/>
      <c r="G224" s="1032"/>
      <c r="H224" s="1132">
        <f>SUM(H229,H225,H262,H272,H277,H278,H279,H280,H281,H282,H288,H319,H320,H321,H322,H323,H324)</f>
        <v>325000</v>
      </c>
      <c r="I224" s="1135"/>
      <c r="J224" s="1133">
        <f>SUM(J229,J225,J262,J272,J277,J278,J279,J280,J281,J282,J288,J319,J320,J321,J322,J323,J324)</f>
        <v>325000</v>
      </c>
    </row>
    <row r="225" spans="1:10" s="83" customFormat="1" ht="52.5" customHeight="1">
      <c r="A225" s="1034" t="s">
        <v>513</v>
      </c>
      <c r="B225" s="153" t="s">
        <v>366</v>
      </c>
      <c r="C225" s="154"/>
      <c r="D225" s="155"/>
      <c r="E225" s="504"/>
      <c r="F225" s="505"/>
      <c r="G225" s="1035"/>
      <c r="H225" s="156">
        <f>CEILING(SUM(H226:H228),100)</f>
        <v>116100</v>
      </c>
      <c r="I225" s="1136"/>
      <c r="J225" s="1116">
        <f t="shared" ref="J225:J287" si="11">H225</f>
        <v>116100</v>
      </c>
    </row>
    <row r="226" spans="1:10" s="85" customFormat="1" ht="18" customHeight="1">
      <c r="A226" s="61" t="s">
        <v>145</v>
      </c>
      <c r="B226" s="62" t="s">
        <v>367</v>
      </c>
      <c r="C226" s="63"/>
      <c r="D226" s="64" t="s">
        <v>368</v>
      </c>
      <c r="E226" s="68">
        <v>11</v>
      </c>
      <c r="F226" s="65">
        <v>3807.2</v>
      </c>
      <c r="G226" s="66"/>
      <c r="H226" s="506">
        <f>E226*F226*F228*1.18</f>
        <v>92410.642719999989</v>
      </c>
      <c r="I226" s="1136"/>
      <c r="J226" s="1117">
        <f t="shared" si="11"/>
        <v>92410.642719999989</v>
      </c>
    </row>
    <row r="227" spans="1:10" s="85" customFormat="1" ht="18" customHeight="1">
      <c r="A227" s="61" t="s">
        <v>148</v>
      </c>
      <c r="B227" s="62" t="s">
        <v>369</v>
      </c>
      <c r="C227" s="63"/>
      <c r="D227" s="64" t="s">
        <v>368</v>
      </c>
      <c r="E227" s="68">
        <v>1</v>
      </c>
      <c r="F227" s="65">
        <v>10722.04</v>
      </c>
      <c r="G227" s="66"/>
      <c r="H227" s="506">
        <f>E227*F227*F228*1.18</f>
        <v>23659.253464000001</v>
      </c>
      <c r="I227" s="1136"/>
      <c r="J227" s="1117">
        <f t="shared" si="11"/>
        <v>23659.253464000001</v>
      </c>
    </row>
    <row r="228" spans="1:10" s="85" customFormat="1" ht="18" customHeight="1">
      <c r="A228" s="61" t="s">
        <v>151</v>
      </c>
      <c r="B228" s="62" t="s">
        <v>291</v>
      </c>
      <c r="C228" s="63"/>
      <c r="D228" s="64" t="s">
        <v>286</v>
      </c>
      <c r="E228" s="68"/>
      <c r="F228" s="65">
        <v>1.87</v>
      </c>
      <c r="G228" s="66"/>
      <c r="H228" s="506"/>
      <c r="I228" s="1136"/>
      <c r="J228" s="1117">
        <f t="shared" si="11"/>
        <v>0</v>
      </c>
    </row>
    <row r="229" spans="1:10" s="83" customFormat="1" ht="23.25" customHeight="1">
      <c r="A229" s="1034" t="s">
        <v>545</v>
      </c>
      <c r="B229" s="153" t="s">
        <v>370</v>
      </c>
      <c r="C229" s="154"/>
      <c r="D229" s="155"/>
      <c r="E229" s="504">
        <f>SUM(E246:E261)</f>
        <v>7</v>
      </c>
      <c r="F229" s="505"/>
      <c r="G229" s="1035"/>
      <c r="H229" s="156">
        <f>CEILING(SUM(H230:H261),100)</f>
        <v>6500</v>
      </c>
      <c r="I229" s="1136"/>
      <c r="J229" s="1116">
        <f t="shared" si="11"/>
        <v>6500</v>
      </c>
    </row>
    <row r="230" spans="1:10" s="85" customFormat="1" ht="18" customHeight="1">
      <c r="A230" s="61" t="s">
        <v>164</v>
      </c>
      <c r="B230" s="62" t="s">
        <v>371</v>
      </c>
      <c r="C230" s="63"/>
      <c r="D230" s="64" t="s">
        <v>294</v>
      </c>
      <c r="E230" s="68"/>
      <c r="F230" s="65">
        <v>146</v>
      </c>
      <c r="G230" s="66"/>
      <c r="H230" s="506"/>
      <c r="I230" s="1137"/>
      <c r="J230" s="1117">
        <f t="shared" si="11"/>
        <v>0</v>
      </c>
    </row>
    <row r="231" spans="1:10" s="85" customFormat="1" ht="18" customHeight="1">
      <c r="A231" s="61" t="s">
        <v>173</v>
      </c>
      <c r="B231" s="62" t="s">
        <v>372</v>
      </c>
      <c r="C231" s="63"/>
      <c r="D231" s="64" t="s">
        <v>294</v>
      </c>
      <c r="E231" s="68"/>
      <c r="F231" s="65">
        <v>148</v>
      </c>
      <c r="G231" s="66"/>
      <c r="H231" s="506"/>
      <c r="I231" s="1137"/>
      <c r="J231" s="1117">
        <f t="shared" si="11"/>
        <v>0</v>
      </c>
    </row>
    <row r="232" spans="1:10" s="85" customFormat="1" ht="18" customHeight="1">
      <c r="A232" s="61" t="s">
        <v>176</v>
      </c>
      <c r="B232" s="62" t="s">
        <v>373</v>
      </c>
      <c r="C232" s="63"/>
      <c r="D232" s="64" t="s">
        <v>294</v>
      </c>
      <c r="E232" s="68"/>
      <c r="F232" s="65">
        <v>271</v>
      </c>
      <c r="G232" s="66"/>
      <c r="H232" s="506"/>
      <c r="I232" s="1137"/>
      <c r="J232" s="1117">
        <f t="shared" si="11"/>
        <v>0</v>
      </c>
    </row>
    <row r="233" spans="1:10" s="85" customFormat="1" ht="18.75" customHeight="1">
      <c r="A233" s="61" t="s">
        <v>179</v>
      </c>
      <c r="B233" s="62" t="s">
        <v>374</v>
      </c>
      <c r="C233" s="63"/>
      <c r="D233" s="64" t="s">
        <v>294</v>
      </c>
      <c r="E233" s="68"/>
      <c r="F233" s="65">
        <v>333</v>
      </c>
      <c r="G233" s="66"/>
      <c r="H233" s="506"/>
      <c r="I233" s="1137"/>
      <c r="J233" s="1117">
        <f t="shared" si="11"/>
        <v>0</v>
      </c>
    </row>
    <row r="234" spans="1:10" s="85" customFormat="1" ht="18" customHeight="1">
      <c r="A234" s="61" t="s">
        <v>180</v>
      </c>
      <c r="B234" s="62" t="s">
        <v>375</v>
      </c>
      <c r="C234" s="63"/>
      <c r="D234" s="64" t="s">
        <v>294</v>
      </c>
      <c r="E234" s="68"/>
      <c r="F234" s="65">
        <v>554</v>
      </c>
      <c r="G234" s="66"/>
      <c r="H234" s="506"/>
      <c r="I234" s="1137"/>
      <c r="J234" s="1117">
        <f t="shared" si="11"/>
        <v>0</v>
      </c>
    </row>
    <row r="235" spans="1:10" s="85" customFormat="1" ht="18" customHeight="1">
      <c r="A235" s="61" t="s">
        <v>182</v>
      </c>
      <c r="B235" s="62" t="s">
        <v>376</v>
      </c>
      <c r="C235" s="63"/>
      <c r="D235" s="64" t="s">
        <v>294</v>
      </c>
      <c r="E235" s="68"/>
      <c r="F235" s="65">
        <v>361</v>
      </c>
      <c r="G235" s="66"/>
      <c r="H235" s="506"/>
      <c r="I235" s="1137"/>
      <c r="J235" s="1117">
        <f t="shared" si="11"/>
        <v>0</v>
      </c>
    </row>
    <row r="236" spans="1:10" s="85" customFormat="1" ht="18" customHeight="1">
      <c r="A236" s="61" t="s">
        <v>185</v>
      </c>
      <c r="B236" s="62" t="s">
        <v>377</v>
      </c>
      <c r="C236" s="63"/>
      <c r="D236" s="64" t="s">
        <v>294</v>
      </c>
      <c r="E236" s="68"/>
      <c r="F236" s="65">
        <v>508</v>
      </c>
      <c r="G236" s="66"/>
      <c r="H236" s="506"/>
      <c r="I236" s="1137"/>
      <c r="J236" s="1117">
        <f t="shared" si="11"/>
        <v>0</v>
      </c>
    </row>
    <row r="237" spans="1:10" s="85" customFormat="1" ht="18" customHeight="1">
      <c r="A237" s="61" t="s">
        <v>296</v>
      </c>
      <c r="B237" s="62" t="s">
        <v>378</v>
      </c>
      <c r="C237" s="63"/>
      <c r="D237" s="64" t="s">
        <v>294</v>
      </c>
      <c r="E237" s="68"/>
      <c r="F237" s="65">
        <v>775</v>
      </c>
      <c r="G237" s="66"/>
      <c r="H237" s="506"/>
      <c r="I237" s="1137"/>
      <c r="J237" s="1117">
        <f t="shared" si="11"/>
        <v>0</v>
      </c>
    </row>
    <row r="238" spans="1:10" s="85" customFormat="1" ht="18" customHeight="1">
      <c r="A238" s="61" t="s">
        <v>297</v>
      </c>
      <c r="B238" s="62" t="s">
        <v>379</v>
      </c>
      <c r="C238" s="63"/>
      <c r="D238" s="64" t="s">
        <v>294</v>
      </c>
      <c r="E238" s="68"/>
      <c r="F238" s="65">
        <v>583</v>
      </c>
      <c r="G238" s="66"/>
      <c r="H238" s="506"/>
      <c r="I238" s="1137"/>
      <c r="J238" s="1117">
        <f t="shared" si="11"/>
        <v>0</v>
      </c>
    </row>
    <row r="239" spans="1:10" s="85" customFormat="1" ht="18" customHeight="1">
      <c r="A239" s="61" t="s">
        <v>298</v>
      </c>
      <c r="B239" s="62" t="s">
        <v>380</v>
      </c>
      <c r="C239" s="63"/>
      <c r="D239" s="64" t="s">
        <v>294</v>
      </c>
      <c r="E239" s="68"/>
      <c r="F239" s="65">
        <v>685</v>
      </c>
      <c r="G239" s="66"/>
      <c r="H239" s="506"/>
      <c r="I239" s="1137"/>
      <c r="J239" s="1117">
        <f t="shared" si="11"/>
        <v>0</v>
      </c>
    </row>
    <row r="240" spans="1:10" s="85" customFormat="1" ht="18" customHeight="1">
      <c r="A240" s="61" t="s">
        <v>299</v>
      </c>
      <c r="B240" s="62" t="s">
        <v>381</v>
      </c>
      <c r="C240" s="63"/>
      <c r="D240" s="64" t="s">
        <v>294</v>
      </c>
      <c r="E240" s="68"/>
      <c r="F240" s="65">
        <v>814</v>
      </c>
      <c r="G240" s="66"/>
      <c r="H240" s="506"/>
      <c r="I240" s="1137"/>
      <c r="J240" s="1117">
        <f t="shared" si="11"/>
        <v>0</v>
      </c>
    </row>
    <row r="241" spans="1:10" s="85" customFormat="1" ht="18" customHeight="1">
      <c r="A241" s="61" t="s">
        <v>300</v>
      </c>
      <c r="B241" s="62" t="s">
        <v>382</v>
      </c>
      <c r="C241" s="63"/>
      <c r="D241" s="64" t="s">
        <v>294</v>
      </c>
      <c r="E241" s="68"/>
      <c r="F241" s="65">
        <v>869</v>
      </c>
      <c r="G241" s="66"/>
      <c r="H241" s="506"/>
      <c r="I241" s="1137"/>
      <c r="J241" s="1117">
        <f t="shared" si="11"/>
        <v>0</v>
      </c>
    </row>
    <row r="242" spans="1:10" s="85" customFormat="1" ht="18" customHeight="1">
      <c r="A242" s="61" t="s">
        <v>301</v>
      </c>
      <c r="B242" s="62" t="s">
        <v>1176</v>
      </c>
      <c r="C242" s="63"/>
      <c r="D242" s="64" t="s">
        <v>294</v>
      </c>
      <c r="E242" s="68"/>
      <c r="F242" s="65">
        <v>1012</v>
      </c>
      <c r="G242" s="66"/>
      <c r="H242" s="506"/>
      <c r="I242" s="1137"/>
      <c r="J242" s="1117">
        <f t="shared" si="11"/>
        <v>0</v>
      </c>
    </row>
    <row r="243" spans="1:10" s="85" customFormat="1" ht="18" customHeight="1">
      <c r="A243" s="61" t="s">
        <v>299</v>
      </c>
      <c r="B243" s="62" t="s">
        <v>1177</v>
      </c>
      <c r="C243" s="63"/>
      <c r="D243" s="64" t="s">
        <v>294</v>
      </c>
      <c r="E243" s="68"/>
      <c r="F243" s="65">
        <v>1142</v>
      </c>
      <c r="G243" s="66"/>
      <c r="H243" s="506"/>
      <c r="I243" s="1137"/>
      <c r="J243" s="1117">
        <f t="shared" si="11"/>
        <v>0</v>
      </c>
    </row>
    <row r="244" spans="1:10" s="85" customFormat="1" ht="18" customHeight="1">
      <c r="A244" s="61" t="s">
        <v>300</v>
      </c>
      <c r="B244" s="62" t="s">
        <v>1178</v>
      </c>
      <c r="C244" s="63"/>
      <c r="D244" s="64" t="s">
        <v>294</v>
      </c>
      <c r="E244" s="68"/>
      <c r="F244" s="65">
        <v>1242</v>
      </c>
      <c r="G244" s="66"/>
      <c r="H244" s="506"/>
      <c r="I244" s="1137"/>
      <c r="J244" s="1117">
        <f t="shared" si="11"/>
        <v>0</v>
      </c>
    </row>
    <row r="245" spans="1:10" s="85" customFormat="1" ht="18" customHeight="1">
      <c r="A245" s="61" t="s">
        <v>301</v>
      </c>
      <c r="B245" s="62" t="s">
        <v>383</v>
      </c>
      <c r="C245" s="63"/>
      <c r="D245" s="64" t="s">
        <v>294</v>
      </c>
      <c r="E245" s="68"/>
      <c r="F245" s="65">
        <v>1442</v>
      </c>
      <c r="G245" s="66"/>
      <c r="H245" s="506"/>
      <c r="I245" s="1137"/>
      <c r="J245" s="1117">
        <f t="shared" si="11"/>
        <v>0</v>
      </c>
    </row>
    <row r="246" spans="1:10" s="85" customFormat="1" ht="18" customHeight="1">
      <c r="A246" s="61" t="s">
        <v>302</v>
      </c>
      <c r="B246" s="84" t="s">
        <v>1179</v>
      </c>
      <c r="C246" s="157"/>
      <c r="D246" s="64" t="s">
        <v>69</v>
      </c>
      <c r="E246" s="68"/>
      <c r="F246" s="65"/>
      <c r="G246" s="66"/>
      <c r="H246" s="506">
        <f>E246*F230+E246*F231+E246*F235</f>
        <v>0</v>
      </c>
      <c r="I246" s="1137"/>
      <c r="J246" s="1117">
        <f t="shared" si="11"/>
        <v>0</v>
      </c>
    </row>
    <row r="247" spans="1:10" s="85" customFormat="1" ht="18" customHeight="1">
      <c r="A247" s="61" t="s">
        <v>303</v>
      </c>
      <c r="B247" s="84" t="s">
        <v>1180</v>
      </c>
      <c r="C247" s="157"/>
      <c r="D247" s="64" t="s">
        <v>69</v>
      </c>
      <c r="E247" s="68">
        <v>7</v>
      </c>
      <c r="F247" s="65"/>
      <c r="G247" s="66"/>
      <c r="H247" s="506">
        <f>E247*F230+E247*F232+E247*F236</f>
        <v>6475</v>
      </c>
      <c r="I247" s="1137"/>
      <c r="J247" s="1117">
        <f t="shared" si="11"/>
        <v>6475</v>
      </c>
    </row>
    <row r="248" spans="1:10" s="85" customFormat="1" ht="18" customHeight="1">
      <c r="A248" s="61" t="s">
        <v>304</v>
      </c>
      <c r="B248" s="84" t="s">
        <v>1181</v>
      </c>
      <c r="C248" s="157"/>
      <c r="D248" s="64" t="s">
        <v>69</v>
      </c>
      <c r="E248" s="68"/>
      <c r="F248" s="65"/>
      <c r="G248" s="66"/>
      <c r="H248" s="506">
        <f>E248*F230+E248*F233+E248*F236</f>
        <v>0</v>
      </c>
      <c r="I248" s="1137"/>
      <c r="J248" s="1117">
        <f t="shared" si="11"/>
        <v>0</v>
      </c>
    </row>
    <row r="249" spans="1:10" s="85" customFormat="1" ht="18" customHeight="1">
      <c r="A249" s="61" t="s">
        <v>305</v>
      </c>
      <c r="B249" s="84" t="s">
        <v>1182</v>
      </c>
      <c r="C249" s="157"/>
      <c r="D249" s="64" t="s">
        <v>69</v>
      </c>
      <c r="E249" s="68"/>
      <c r="F249" s="65"/>
      <c r="G249" s="66"/>
      <c r="H249" s="506">
        <f>E249*F230+E249*F234+E249*F237</f>
        <v>0</v>
      </c>
      <c r="I249" s="1137"/>
      <c r="J249" s="1117">
        <f t="shared" si="11"/>
        <v>0</v>
      </c>
    </row>
    <row r="250" spans="1:10" s="85" customFormat="1" ht="18" customHeight="1">
      <c r="A250" s="61" t="s">
        <v>306</v>
      </c>
      <c r="B250" s="84" t="s">
        <v>1183</v>
      </c>
      <c r="C250" s="157"/>
      <c r="D250" s="64" t="s">
        <v>69</v>
      </c>
      <c r="E250" s="68"/>
      <c r="F250" s="65"/>
      <c r="G250" s="66"/>
      <c r="H250" s="506">
        <f>E250*F230+E250*F233+E250*F236</f>
        <v>0</v>
      </c>
      <c r="I250" s="1137"/>
      <c r="J250" s="1117">
        <f t="shared" si="11"/>
        <v>0</v>
      </c>
    </row>
    <row r="251" spans="1:10" s="85" customFormat="1" ht="18" customHeight="1">
      <c r="A251" s="61" t="s">
        <v>307</v>
      </c>
      <c r="B251" s="84" t="s">
        <v>1184</v>
      </c>
      <c r="C251" s="157"/>
      <c r="D251" s="64" t="s">
        <v>69</v>
      </c>
      <c r="E251" s="68"/>
      <c r="F251" s="65"/>
      <c r="G251" s="66"/>
      <c r="H251" s="506">
        <f>E251*F230+E251*F238</f>
        <v>0</v>
      </c>
      <c r="I251" s="1137"/>
      <c r="J251" s="1117">
        <f t="shared" si="11"/>
        <v>0</v>
      </c>
    </row>
    <row r="252" spans="1:10" s="85" customFormat="1" ht="18" customHeight="1">
      <c r="A252" s="61" t="s">
        <v>308</v>
      </c>
      <c r="B252" s="84" t="s">
        <v>1185</v>
      </c>
      <c r="C252" s="157"/>
      <c r="D252" s="64" t="s">
        <v>69</v>
      </c>
      <c r="E252" s="68"/>
      <c r="F252" s="65"/>
      <c r="G252" s="66"/>
      <c r="H252" s="506">
        <f>E252*F230+E252*F239</f>
        <v>0</v>
      </c>
      <c r="I252" s="1137"/>
      <c r="J252" s="1117">
        <f t="shared" si="11"/>
        <v>0</v>
      </c>
    </row>
    <row r="253" spans="1:10" s="85" customFormat="1" ht="18" customHeight="1">
      <c r="A253" s="61" t="s">
        <v>309</v>
      </c>
      <c r="B253" s="84" t="s">
        <v>1186</v>
      </c>
      <c r="C253" s="157"/>
      <c r="D253" s="64" t="s">
        <v>69</v>
      </c>
      <c r="E253" s="68"/>
      <c r="F253" s="65"/>
      <c r="G253" s="66"/>
      <c r="H253" s="506">
        <f>E253*F230+E253*F240</f>
        <v>0</v>
      </c>
      <c r="I253" s="1137"/>
      <c r="J253" s="1117">
        <f t="shared" si="11"/>
        <v>0</v>
      </c>
    </row>
    <row r="254" spans="1:10" s="85" customFormat="1" ht="18" customHeight="1">
      <c r="A254" s="61" t="s">
        <v>311</v>
      </c>
      <c r="B254" s="84" t="s">
        <v>1187</v>
      </c>
      <c r="C254" s="157"/>
      <c r="D254" s="64" t="s">
        <v>69</v>
      </c>
      <c r="E254" s="68"/>
      <c r="F254" s="65"/>
      <c r="G254" s="66"/>
      <c r="H254" s="506">
        <f>E254*F230+E254*F241</f>
        <v>0</v>
      </c>
      <c r="I254" s="1137"/>
      <c r="J254" s="1117">
        <f t="shared" si="11"/>
        <v>0</v>
      </c>
    </row>
    <row r="255" spans="1:10" s="85" customFormat="1" ht="18" customHeight="1">
      <c r="A255" s="61" t="s">
        <v>314</v>
      </c>
      <c r="B255" s="84" t="s">
        <v>1188</v>
      </c>
      <c r="C255" s="94"/>
      <c r="D255" s="64" t="s">
        <v>69</v>
      </c>
      <c r="E255" s="68"/>
      <c r="F255" s="65"/>
      <c r="G255" s="66"/>
      <c r="H255" s="506">
        <f>E255*F230+E255*F242</f>
        <v>0</v>
      </c>
      <c r="I255" s="1137"/>
      <c r="J255" s="1117">
        <f t="shared" si="11"/>
        <v>0</v>
      </c>
    </row>
    <row r="256" spans="1:10" s="85" customFormat="1" ht="18" customHeight="1">
      <c r="A256" s="61" t="s">
        <v>316</v>
      </c>
      <c r="B256" s="84" t="s">
        <v>1189</v>
      </c>
      <c r="C256" s="94"/>
      <c r="D256" s="64" t="s">
        <v>69</v>
      </c>
      <c r="E256" s="68"/>
      <c r="F256" s="65"/>
      <c r="G256" s="66"/>
      <c r="H256" s="506">
        <f>E256*F230+E256*F243</f>
        <v>0</v>
      </c>
      <c r="I256" s="1137"/>
      <c r="J256" s="1117">
        <f t="shared" si="11"/>
        <v>0</v>
      </c>
    </row>
    <row r="257" spans="1:10" s="85" customFormat="1" ht="18" customHeight="1">
      <c r="A257" s="61" t="s">
        <v>317</v>
      </c>
      <c r="B257" s="84" t="s">
        <v>1190</v>
      </c>
      <c r="C257" s="94"/>
      <c r="D257" s="64" t="s">
        <v>69</v>
      </c>
      <c r="E257" s="68"/>
      <c r="F257" s="65"/>
      <c r="G257" s="66"/>
      <c r="H257" s="506">
        <f>E257*F230+E257*F244</f>
        <v>0</v>
      </c>
      <c r="I257" s="1137"/>
      <c r="J257" s="1117">
        <f t="shared" si="11"/>
        <v>0</v>
      </c>
    </row>
    <row r="258" spans="1:10" s="85" customFormat="1" ht="18" customHeight="1">
      <c r="A258" s="61" t="s">
        <v>318</v>
      </c>
      <c r="B258" s="84" t="s">
        <v>1191</v>
      </c>
      <c r="C258" s="94"/>
      <c r="D258" s="64" t="s">
        <v>69</v>
      </c>
      <c r="E258" s="68"/>
      <c r="F258" s="65"/>
      <c r="G258" s="66"/>
      <c r="H258" s="506">
        <f>E258*F230+E258*F245</f>
        <v>0</v>
      </c>
      <c r="I258" s="1137"/>
      <c r="J258" s="1117">
        <f t="shared" si="11"/>
        <v>0</v>
      </c>
    </row>
    <row r="259" spans="1:10" s="85" customFormat="1" ht="18" customHeight="1">
      <c r="A259" s="61" t="s">
        <v>320</v>
      </c>
      <c r="B259" s="84"/>
      <c r="C259" s="94"/>
      <c r="D259" s="64" t="s">
        <v>69</v>
      </c>
      <c r="E259" s="68"/>
      <c r="F259" s="65"/>
      <c r="G259" s="66"/>
      <c r="H259" s="506"/>
      <c r="I259" s="1137"/>
      <c r="J259" s="1117">
        <f t="shared" si="11"/>
        <v>0</v>
      </c>
    </row>
    <row r="260" spans="1:10" s="85" customFormat="1" ht="18" customHeight="1">
      <c r="A260" s="61" t="s">
        <v>321</v>
      </c>
      <c r="B260" s="84"/>
      <c r="C260" s="94"/>
      <c r="D260" s="64" t="s">
        <v>69</v>
      </c>
      <c r="E260" s="68"/>
      <c r="F260" s="65"/>
      <c r="G260" s="66"/>
      <c r="H260" s="506"/>
      <c r="I260" s="1137"/>
      <c r="J260" s="1117">
        <f t="shared" si="11"/>
        <v>0</v>
      </c>
    </row>
    <row r="261" spans="1:10" s="85" customFormat="1" ht="18" customHeight="1">
      <c r="A261" s="61" t="s">
        <v>322</v>
      </c>
      <c r="B261" s="84"/>
      <c r="C261" s="94"/>
      <c r="D261" s="64" t="s">
        <v>69</v>
      </c>
      <c r="E261" s="68"/>
      <c r="F261" s="65"/>
      <c r="G261" s="66"/>
      <c r="H261" s="506"/>
      <c r="I261" s="1137"/>
      <c r="J261" s="1117">
        <f t="shared" si="11"/>
        <v>0</v>
      </c>
    </row>
    <row r="262" spans="1:10" s="83" customFormat="1" ht="33.75" customHeight="1">
      <c r="A262" s="1034" t="s">
        <v>546</v>
      </c>
      <c r="B262" s="153" t="s">
        <v>384</v>
      </c>
      <c r="C262" s="154"/>
      <c r="D262" s="155"/>
      <c r="E262" s="504"/>
      <c r="F262" s="505"/>
      <c r="G262" s="1035"/>
      <c r="H262" s="156">
        <f>CEILING(SUM(H263:H271),100)</f>
        <v>0</v>
      </c>
      <c r="I262" s="1137"/>
      <c r="J262" s="1116">
        <f t="shared" si="11"/>
        <v>0</v>
      </c>
    </row>
    <row r="263" spans="1:10" s="85" customFormat="1" ht="20.25" customHeight="1">
      <c r="A263" s="61" t="s">
        <v>200</v>
      </c>
      <c r="B263" s="135" t="s">
        <v>385</v>
      </c>
      <c r="C263" s="158"/>
      <c r="D263" s="64"/>
      <c r="E263" s="68"/>
      <c r="F263" s="65"/>
      <c r="G263" s="66"/>
      <c r="H263" s="506"/>
      <c r="I263" s="1137"/>
      <c r="J263" s="1117">
        <f t="shared" si="11"/>
        <v>0</v>
      </c>
    </row>
    <row r="264" spans="1:10" s="85" customFormat="1" ht="30.75" customHeight="1">
      <c r="A264" s="61" t="s">
        <v>203</v>
      </c>
      <c r="B264" s="62" t="s">
        <v>386</v>
      </c>
      <c r="C264" s="63"/>
      <c r="D264" s="64" t="s">
        <v>69</v>
      </c>
      <c r="E264" s="68"/>
      <c r="F264" s="65">
        <v>106</v>
      </c>
      <c r="G264" s="66"/>
      <c r="H264" s="506">
        <f>E264*F264*E271</f>
        <v>0</v>
      </c>
      <c r="I264" s="1137"/>
      <c r="J264" s="1117">
        <f t="shared" si="11"/>
        <v>0</v>
      </c>
    </row>
    <row r="265" spans="1:10" s="85" customFormat="1" ht="48.75" customHeight="1">
      <c r="A265" s="61" t="s">
        <v>205</v>
      </c>
      <c r="B265" s="62" t="s">
        <v>387</v>
      </c>
      <c r="C265" s="63"/>
      <c r="D265" s="64" t="s">
        <v>69</v>
      </c>
      <c r="E265" s="68"/>
      <c r="F265" s="65">
        <v>250</v>
      </c>
      <c r="G265" s="66"/>
      <c r="H265" s="506">
        <f>E265*F265*E271</f>
        <v>0</v>
      </c>
      <c r="I265" s="1137"/>
      <c r="J265" s="1117">
        <f t="shared" si="11"/>
        <v>0</v>
      </c>
    </row>
    <row r="266" spans="1:10" s="85" customFormat="1" ht="18" customHeight="1">
      <c r="A266" s="61" t="s">
        <v>207</v>
      </c>
      <c r="B266" s="135" t="s">
        <v>388</v>
      </c>
      <c r="C266" s="158"/>
      <c r="D266" s="64"/>
      <c r="E266" s="68"/>
      <c r="F266" s="65"/>
      <c r="G266" s="66"/>
      <c r="H266" s="506"/>
      <c r="I266" s="1137"/>
      <c r="J266" s="1117">
        <f t="shared" si="11"/>
        <v>0</v>
      </c>
    </row>
    <row r="267" spans="1:10" s="85" customFormat="1" ht="33" customHeight="1">
      <c r="A267" s="61" t="s">
        <v>332</v>
      </c>
      <c r="B267" s="62" t="s">
        <v>389</v>
      </c>
      <c r="C267" s="63"/>
      <c r="D267" s="64" t="s">
        <v>390</v>
      </c>
      <c r="E267" s="68"/>
      <c r="F267" s="65">
        <v>4000</v>
      </c>
      <c r="G267" s="66"/>
      <c r="H267" s="506">
        <f>E267*F267*E271</f>
        <v>0</v>
      </c>
      <c r="I267" s="1137"/>
      <c r="J267" s="1117">
        <f t="shared" si="11"/>
        <v>0</v>
      </c>
    </row>
    <row r="268" spans="1:10" s="85" customFormat="1" ht="21.75" customHeight="1">
      <c r="A268" s="61" t="s">
        <v>333</v>
      </c>
      <c r="B268" s="62" t="s">
        <v>391</v>
      </c>
      <c r="C268" s="63"/>
      <c r="D268" s="64" t="s">
        <v>392</v>
      </c>
      <c r="E268" s="68"/>
      <c r="F268" s="65">
        <v>252</v>
      </c>
      <c r="G268" s="66"/>
      <c r="H268" s="506">
        <f>E268*F268*E271</f>
        <v>0</v>
      </c>
      <c r="I268" s="1138"/>
      <c r="J268" s="1117">
        <f t="shared" si="11"/>
        <v>0</v>
      </c>
    </row>
    <row r="269" spans="1:10" s="85" customFormat="1" ht="48.75" customHeight="1">
      <c r="A269" s="61" t="s">
        <v>334</v>
      </c>
      <c r="B269" s="62" t="s">
        <v>393</v>
      </c>
      <c r="C269" s="63"/>
      <c r="D269" s="64" t="s">
        <v>394</v>
      </c>
      <c r="E269" s="68"/>
      <c r="F269" s="65">
        <v>104</v>
      </c>
      <c r="G269" s="66"/>
      <c r="H269" s="506">
        <f>E269*F269*E271</f>
        <v>0</v>
      </c>
      <c r="I269" s="1137"/>
      <c r="J269" s="1117">
        <f t="shared" si="11"/>
        <v>0</v>
      </c>
    </row>
    <row r="270" spans="1:10" s="85" customFormat="1" ht="33.75" customHeight="1">
      <c r="A270" s="61" t="s">
        <v>335</v>
      </c>
      <c r="B270" s="62" t="s">
        <v>395</v>
      </c>
      <c r="C270" s="63"/>
      <c r="D270" s="64" t="s">
        <v>69</v>
      </c>
      <c r="E270" s="68"/>
      <c r="F270" s="65">
        <v>250</v>
      </c>
      <c r="G270" s="66"/>
      <c r="H270" s="506">
        <f>E270*F270*E271</f>
        <v>0</v>
      </c>
      <c r="I270" s="1137"/>
      <c r="J270" s="1117">
        <f t="shared" si="11"/>
        <v>0</v>
      </c>
    </row>
    <row r="271" spans="1:10" s="85" customFormat="1" ht="25.5" customHeight="1">
      <c r="A271" s="61" t="s">
        <v>336</v>
      </c>
      <c r="B271" s="62" t="s">
        <v>396</v>
      </c>
      <c r="C271" s="63"/>
      <c r="D271" s="64" t="s">
        <v>286</v>
      </c>
      <c r="E271" s="114">
        <v>1.2</v>
      </c>
      <c r="F271" s="160"/>
      <c r="G271" s="1036"/>
      <c r="H271" s="506"/>
      <c r="I271" s="1137"/>
      <c r="J271" s="1117">
        <f t="shared" si="11"/>
        <v>0</v>
      </c>
    </row>
    <row r="272" spans="1:10" s="83" customFormat="1" ht="33.75" customHeight="1">
      <c r="A272" s="1034" t="s">
        <v>548</v>
      </c>
      <c r="B272" s="153" t="s">
        <v>397</v>
      </c>
      <c r="C272" s="154"/>
      <c r="D272" s="161"/>
      <c r="E272" s="504"/>
      <c r="F272" s="505"/>
      <c r="G272" s="1035"/>
      <c r="H272" s="156">
        <f>CEILING(SUM(H273:H276),100)</f>
        <v>7000</v>
      </c>
      <c r="I272" s="1136"/>
      <c r="J272" s="1116">
        <f t="shared" si="11"/>
        <v>7000</v>
      </c>
    </row>
    <row r="273" spans="1:10" s="85" customFormat="1" ht="18" customHeight="1">
      <c r="A273" s="61" t="s">
        <v>211</v>
      </c>
      <c r="B273" s="135" t="s">
        <v>388</v>
      </c>
      <c r="C273" s="158"/>
      <c r="D273" s="64"/>
      <c r="E273" s="68"/>
      <c r="F273" s="65"/>
      <c r="G273" s="66"/>
      <c r="H273" s="506"/>
      <c r="I273" s="1136"/>
      <c r="J273" s="1117">
        <f t="shared" si="11"/>
        <v>0</v>
      </c>
    </row>
    <row r="274" spans="1:10" s="85" customFormat="1" ht="33" customHeight="1">
      <c r="A274" s="61" t="s">
        <v>213</v>
      </c>
      <c r="B274" s="62" t="s">
        <v>389</v>
      </c>
      <c r="C274" s="63"/>
      <c r="D274" s="64" t="s">
        <v>390</v>
      </c>
      <c r="E274" s="159">
        <v>0.68</v>
      </c>
      <c r="F274" s="65">
        <v>2000</v>
      </c>
      <c r="G274" s="66"/>
      <c r="H274" s="506">
        <f>E274*F274*E276</f>
        <v>1632</v>
      </c>
      <c r="I274" s="1137"/>
      <c r="J274" s="1117">
        <f t="shared" si="11"/>
        <v>1632</v>
      </c>
    </row>
    <row r="275" spans="1:10" s="85" customFormat="1" ht="48.75" customHeight="1">
      <c r="A275" s="61" t="s">
        <v>215</v>
      </c>
      <c r="B275" s="62" t="s">
        <v>393</v>
      </c>
      <c r="C275" s="63"/>
      <c r="D275" s="64" t="s">
        <v>394</v>
      </c>
      <c r="E275" s="68">
        <v>86</v>
      </c>
      <c r="F275" s="65">
        <v>52</v>
      </c>
      <c r="G275" s="66"/>
      <c r="H275" s="506">
        <f>E275*F275*E276</f>
        <v>5366.4</v>
      </c>
      <c r="I275" s="1137"/>
      <c r="J275" s="1117">
        <f t="shared" si="11"/>
        <v>5366.4</v>
      </c>
    </row>
    <row r="276" spans="1:10" s="85" customFormat="1" ht="24" customHeight="1">
      <c r="A276" s="61" t="s">
        <v>398</v>
      </c>
      <c r="B276" s="62" t="s">
        <v>396</v>
      </c>
      <c r="C276" s="63"/>
      <c r="D276" s="64" t="s">
        <v>286</v>
      </c>
      <c r="E276" s="114">
        <v>1.2</v>
      </c>
      <c r="F276" s="160"/>
      <c r="G276" s="160"/>
      <c r="H276" s="506"/>
      <c r="I276" s="1136"/>
      <c r="J276" s="1117">
        <f t="shared" si="11"/>
        <v>0</v>
      </c>
    </row>
    <row r="277" spans="1:10" s="83" customFormat="1" ht="33.75" customHeight="1">
      <c r="A277" s="1034" t="s">
        <v>550</v>
      </c>
      <c r="B277" s="153" t="s">
        <v>399</v>
      </c>
      <c r="C277" s="154"/>
      <c r="D277" s="161" t="s">
        <v>272</v>
      </c>
      <c r="E277" s="504"/>
      <c r="F277" s="505"/>
      <c r="G277" s="505"/>
      <c r="H277" s="507"/>
      <c r="I277" s="1136"/>
      <c r="J277" s="1118">
        <f t="shared" si="11"/>
        <v>0</v>
      </c>
    </row>
    <row r="278" spans="1:10" s="83" customFormat="1" ht="26.25" customHeight="1">
      <c r="A278" s="1034" t="s">
        <v>552</v>
      </c>
      <c r="B278" s="162" t="s">
        <v>400</v>
      </c>
      <c r="C278" s="163"/>
      <c r="D278" s="161" t="s">
        <v>272</v>
      </c>
      <c r="E278" s="172"/>
      <c r="F278" s="164"/>
      <c r="G278" s="1037"/>
      <c r="H278" s="156">
        <v>5000</v>
      </c>
      <c r="I278" s="1136"/>
      <c r="J278" s="1116">
        <f t="shared" si="11"/>
        <v>5000</v>
      </c>
    </row>
    <row r="279" spans="1:10" s="83" customFormat="1" ht="34.5" customHeight="1">
      <c r="A279" s="1034" t="s">
        <v>554</v>
      </c>
      <c r="B279" s="162" t="s">
        <v>90</v>
      </c>
      <c r="C279" s="163"/>
      <c r="D279" s="166" t="s">
        <v>401</v>
      </c>
      <c r="E279" s="168">
        <v>6</v>
      </c>
      <c r="F279" s="164">
        <v>13834</v>
      </c>
      <c r="G279" s="1037"/>
      <c r="H279" s="156">
        <f>CEILING(E279*F279,100)</f>
        <v>83100</v>
      </c>
      <c r="I279" s="1136"/>
      <c r="J279" s="1116">
        <f t="shared" si="11"/>
        <v>83100</v>
      </c>
    </row>
    <row r="280" spans="1:10" s="83" customFormat="1" ht="35.25" customHeight="1">
      <c r="A280" s="1034" t="s">
        <v>563</v>
      </c>
      <c r="B280" s="162" t="s">
        <v>403</v>
      </c>
      <c r="C280" s="163"/>
      <c r="D280" s="166" t="s">
        <v>69</v>
      </c>
      <c r="E280" s="168">
        <v>6</v>
      </c>
      <c r="F280" s="164">
        <v>650</v>
      </c>
      <c r="G280" s="1037"/>
      <c r="H280" s="156">
        <f>CEILING(E280*F280,100)</f>
        <v>3900</v>
      </c>
      <c r="I280" s="1136"/>
      <c r="J280" s="1116">
        <f t="shared" si="11"/>
        <v>3900</v>
      </c>
    </row>
    <row r="281" spans="1:10" s="83" customFormat="1" ht="22.5" customHeight="1">
      <c r="A281" s="1034" t="s">
        <v>565</v>
      </c>
      <c r="B281" s="162" t="s">
        <v>404</v>
      </c>
      <c r="C281" s="163"/>
      <c r="D281" s="167" t="s">
        <v>405</v>
      </c>
      <c r="E281" s="168">
        <v>80</v>
      </c>
      <c r="F281" s="164">
        <v>488.52</v>
      </c>
      <c r="G281" s="1037"/>
      <c r="H281" s="156">
        <f>CEILING(F281*E281,100)</f>
        <v>39100</v>
      </c>
      <c r="I281" s="1136"/>
      <c r="J281" s="1116">
        <f t="shared" si="11"/>
        <v>39100</v>
      </c>
    </row>
    <row r="282" spans="1:10" s="83" customFormat="1" ht="22.5" customHeight="1">
      <c r="A282" s="1034" t="s">
        <v>778</v>
      </c>
      <c r="B282" s="162" t="s">
        <v>1192</v>
      </c>
      <c r="C282" s="163"/>
      <c r="D282" s="166"/>
      <c r="E282" s="508"/>
      <c r="F282" s="164"/>
      <c r="G282" s="1037"/>
      <c r="H282" s="156">
        <f>SUM(H283:H287)</f>
        <v>24800</v>
      </c>
      <c r="I282" s="1136"/>
      <c r="J282" s="1116">
        <f t="shared" si="11"/>
        <v>24800</v>
      </c>
    </row>
    <row r="283" spans="1:10" s="85" customFormat="1" ht="19.5" customHeight="1">
      <c r="A283" s="61" t="s">
        <v>264</v>
      </c>
      <c r="B283" s="62" t="s">
        <v>406</v>
      </c>
      <c r="C283" s="63"/>
      <c r="D283" s="64" t="s">
        <v>407</v>
      </c>
      <c r="E283" s="68"/>
      <c r="F283" s="65">
        <v>153</v>
      </c>
      <c r="G283" s="66"/>
      <c r="H283" s="506">
        <f>CEILING(F283*E283,100)</f>
        <v>0</v>
      </c>
      <c r="I283" s="1140"/>
      <c r="J283" s="1117">
        <f t="shared" si="11"/>
        <v>0</v>
      </c>
    </row>
    <row r="284" spans="1:10" s="85" customFormat="1" ht="19.5" customHeight="1">
      <c r="A284" s="61" t="s">
        <v>266</v>
      </c>
      <c r="B284" s="62" t="s">
        <v>408</v>
      </c>
      <c r="C284" s="63"/>
      <c r="D284" s="64" t="s">
        <v>407</v>
      </c>
      <c r="E284" s="68"/>
      <c r="F284" s="65">
        <v>156</v>
      </c>
      <c r="G284" s="66"/>
      <c r="H284" s="506">
        <f>CEILING(F284*E284,100)</f>
        <v>0</v>
      </c>
      <c r="I284" s="1140"/>
      <c r="J284" s="1117">
        <f t="shared" si="11"/>
        <v>0</v>
      </c>
    </row>
    <row r="285" spans="1:10" s="85" customFormat="1" ht="19.5" customHeight="1">
      <c r="A285" s="61" t="s">
        <v>268</v>
      </c>
      <c r="B285" s="62" t="s">
        <v>409</v>
      </c>
      <c r="C285" s="63"/>
      <c r="D285" s="64" t="s">
        <v>202</v>
      </c>
      <c r="E285" s="68">
        <v>150</v>
      </c>
      <c r="F285" s="65">
        <v>165</v>
      </c>
      <c r="G285" s="66"/>
      <c r="H285" s="506">
        <f>CEILING(F285*E285,100)</f>
        <v>24800</v>
      </c>
      <c r="I285" s="1140"/>
      <c r="J285" s="1117">
        <f t="shared" si="11"/>
        <v>24800</v>
      </c>
    </row>
    <row r="286" spans="1:10" s="85" customFormat="1" ht="19.5" customHeight="1">
      <c r="A286" s="61" t="s">
        <v>270</v>
      </c>
      <c r="B286" s="62" t="s">
        <v>1193</v>
      </c>
      <c r="C286" s="63"/>
      <c r="D286" s="64"/>
      <c r="E286" s="68"/>
      <c r="F286" s="65">
        <v>481</v>
      </c>
      <c r="G286" s="66"/>
      <c r="H286" s="506">
        <f>CEILING(F286*E286,100)</f>
        <v>0</v>
      </c>
      <c r="I286" s="1139"/>
      <c r="J286" s="1117">
        <f t="shared" si="11"/>
        <v>0</v>
      </c>
    </row>
    <row r="287" spans="1:10" s="85" customFormat="1" ht="19.5" customHeight="1">
      <c r="A287" s="61" t="s">
        <v>1194</v>
      </c>
      <c r="B287" s="62" t="s">
        <v>1195</v>
      </c>
      <c r="C287" s="63"/>
      <c r="D287" s="64"/>
      <c r="E287" s="68"/>
      <c r="F287" s="65">
        <v>363</v>
      </c>
      <c r="G287" s="66"/>
      <c r="H287" s="506">
        <f t="shared" ref="H287" si="12">CEILING(F287*E287,100)</f>
        <v>0</v>
      </c>
      <c r="I287" s="1139"/>
      <c r="J287" s="1117">
        <f t="shared" si="11"/>
        <v>0</v>
      </c>
    </row>
    <row r="288" spans="1:10" s="83" customFormat="1" ht="24" customHeight="1">
      <c r="A288" s="1034" t="s">
        <v>779</v>
      </c>
      <c r="B288" s="162" t="s">
        <v>410</v>
      </c>
      <c r="C288" s="163"/>
      <c r="D288" s="166" t="s">
        <v>69</v>
      </c>
      <c r="E288" s="172"/>
      <c r="F288" s="164"/>
      <c r="G288" s="164"/>
      <c r="H288" s="156">
        <f>CEILING(SUM(H289:H318),100)</f>
        <v>9500</v>
      </c>
      <c r="I288" s="1136"/>
      <c r="J288" s="1116">
        <f>H288</f>
        <v>9500</v>
      </c>
    </row>
    <row r="289" spans="1:10" s="85" customFormat="1" ht="18.75" customHeight="1">
      <c r="A289" s="61" t="s">
        <v>273</v>
      </c>
      <c r="B289" s="84" t="s">
        <v>1196</v>
      </c>
      <c r="C289" s="157"/>
      <c r="D289" s="64" t="s">
        <v>69</v>
      </c>
      <c r="E289" s="68"/>
      <c r="F289" s="65">
        <f>1505*1.04</f>
        <v>1565.2</v>
      </c>
      <c r="G289" s="66"/>
      <c r="H289" s="506">
        <f t="shared" ref="H289:H318" si="13">E289*F289*1.18</f>
        <v>0</v>
      </c>
      <c r="I289" s="1140"/>
      <c r="J289" s="1117">
        <f t="shared" ref="J289:J328" si="14">H289</f>
        <v>0</v>
      </c>
    </row>
    <row r="290" spans="1:10" s="85" customFormat="1" ht="18.75" customHeight="1">
      <c r="A290" s="61" t="s">
        <v>222</v>
      </c>
      <c r="B290" s="84" t="s">
        <v>1197</v>
      </c>
      <c r="C290" s="157"/>
      <c r="D290" s="64" t="s">
        <v>69</v>
      </c>
      <c r="E290" s="68"/>
      <c r="F290" s="65">
        <f>296*1.04</f>
        <v>307.84000000000003</v>
      </c>
      <c r="G290" s="66"/>
      <c r="H290" s="506">
        <f t="shared" si="13"/>
        <v>0</v>
      </c>
      <c r="I290" s="1140"/>
      <c r="J290" s="1117">
        <f t="shared" si="14"/>
        <v>0</v>
      </c>
    </row>
    <row r="291" spans="1:10" s="85" customFormat="1" ht="18.75" customHeight="1">
      <c r="A291" s="61" t="s">
        <v>276</v>
      </c>
      <c r="B291" s="84" t="s">
        <v>1198</v>
      </c>
      <c r="C291" s="157"/>
      <c r="D291" s="64" t="s">
        <v>69</v>
      </c>
      <c r="E291" s="68"/>
      <c r="F291" s="65">
        <f>1126*1.04</f>
        <v>1171.04</v>
      </c>
      <c r="G291" s="66"/>
      <c r="H291" s="506">
        <f t="shared" si="13"/>
        <v>0</v>
      </c>
      <c r="I291" s="1140"/>
      <c r="J291" s="1117">
        <f t="shared" si="14"/>
        <v>0</v>
      </c>
    </row>
    <row r="292" spans="1:10" s="85" customFormat="1" ht="18.75" customHeight="1">
      <c r="A292" s="61" t="s">
        <v>278</v>
      </c>
      <c r="B292" s="84" t="s">
        <v>1199</v>
      </c>
      <c r="C292" s="157"/>
      <c r="D292" s="64" t="s">
        <v>69</v>
      </c>
      <c r="E292" s="68">
        <v>2</v>
      </c>
      <c r="F292" s="65">
        <f>588*1.04</f>
        <v>611.52</v>
      </c>
      <c r="G292" s="66"/>
      <c r="H292" s="506">
        <f t="shared" si="13"/>
        <v>1443.1871999999998</v>
      </c>
      <c r="I292" s="1140"/>
      <c r="J292" s="1117">
        <f t="shared" si="14"/>
        <v>1443.1871999999998</v>
      </c>
    </row>
    <row r="293" spans="1:10" s="85" customFormat="1" ht="18.75" customHeight="1">
      <c r="A293" s="61" t="s">
        <v>280</v>
      </c>
      <c r="B293" s="84" t="s">
        <v>1200</v>
      </c>
      <c r="C293" s="157"/>
      <c r="D293" s="64" t="s">
        <v>69</v>
      </c>
      <c r="E293" s="68">
        <v>3</v>
      </c>
      <c r="F293" s="65">
        <f>998*1.04</f>
        <v>1037.92</v>
      </c>
      <c r="G293" s="66"/>
      <c r="H293" s="506">
        <f t="shared" si="13"/>
        <v>3674.2368000000001</v>
      </c>
      <c r="I293" s="1140"/>
      <c r="J293" s="1117">
        <f t="shared" si="14"/>
        <v>3674.2368000000001</v>
      </c>
    </row>
    <row r="294" spans="1:10" s="85" customFormat="1" ht="30.75" customHeight="1">
      <c r="A294" s="61" t="s">
        <v>281</v>
      </c>
      <c r="B294" s="84" t="s">
        <v>1201</v>
      </c>
      <c r="C294" s="157"/>
      <c r="D294" s="64" t="s">
        <v>69</v>
      </c>
      <c r="E294" s="68"/>
      <c r="F294" s="65">
        <f>2474.09*1.04</f>
        <v>2573.0536000000002</v>
      </c>
      <c r="G294" s="66"/>
      <c r="H294" s="506">
        <f t="shared" si="13"/>
        <v>0</v>
      </c>
      <c r="I294" s="1140"/>
      <c r="J294" s="1117">
        <f t="shared" si="14"/>
        <v>0</v>
      </c>
    </row>
    <row r="295" spans="1:10" s="85" customFormat="1" ht="18.75" customHeight="1">
      <c r="A295" s="61" t="s">
        <v>1202</v>
      </c>
      <c r="B295" s="84" t="s">
        <v>1203</v>
      </c>
      <c r="C295" s="157"/>
      <c r="D295" s="64" t="s">
        <v>69</v>
      </c>
      <c r="E295" s="68">
        <v>1</v>
      </c>
      <c r="F295" s="65">
        <f>2494*1.04</f>
        <v>2593.7600000000002</v>
      </c>
      <c r="G295" s="66"/>
      <c r="H295" s="506">
        <f t="shared" si="13"/>
        <v>3060.6368000000002</v>
      </c>
      <c r="I295" s="1140"/>
      <c r="J295" s="1117">
        <f t="shared" si="14"/>
        <v>3060.6368000000002</v>
      </c>
    </row>
    <row r="296" spans="1:10" s="85" customFormat="1" ht="18.75" customHeight="1">
      <c r="A296" s="61" t="s">
        <v>1204</v>
      </c>
      <c r="B296" s="84" t="s">
        <v>1205</v>
      </c>
      <c r="C296" s="157"/>
      <c r="D296" s="64" t="s">
        <v>69</v>
      </c>
      <c r="E296" s="68"/>
      <c r="F296" s="65">
        <f>865*1.04</f>
        <v>899.6</v>
      </c>
      <c r="G296" s="66"/>
      <c r="H296" s="506">
        <f t="shared" si="13"/>
        <v>0</v>
      </c>
      <c r="I296" s="1140"/>
      <c r="J296" s="1117">
        <f t="shared" si="14"/>
        <v>0</v>
      </c>
    </row>
    <row r="297" spans="1:10" s="85" customFormat="1" ht="18.75" customHeight="1">
      <c r="A297" s="61" t="s">
        <v>1206</v>
      </c>
      <c r="B297" s="84" t="s">
        <v>1207</v>
      </c>
      <c r="C297" s="157"/>
      <c r="D297" s="64" t="s">
        <v>69</v>
      </c>
      <c r="E297" s="68"/>
      <c r="F297" s="65">
        <f>256*1.04</f>
        <v>266.24</v>
      </c>
      <c r="G297" s="66"/>
      <c r="H297" s="506">
        <f t="shared" si="13"/>
        <v>0</v>
      </c>
      <c r="I297" s="1140"/>
      <c r="J297" s="1117">
        <f t="shared" si="14"/>
        <v>0</v>
      </c>
    </row>
    <row r="298" spans="1:10" s="85" customFormat="1" ht="18.75" customHeight="1">
      <c r="A298" s="61" t="s">
        <v>1208</v>
      </c>
      <c r="B298" s="84" t="s">
        <v>1209</v>
      </c>
      <c r="C298" s="157"/>
      <c r="D298" s="64" t="s">
        <v>69</v>
      </c>
      <c r="E298" s="68"/>
      <c r="F298" s="65">
        <f>865*1.04</f>
        <v>899.6</v>
      </c>
      <c r="G298" s="66"/>
      <c r="H298" s="506">
        <f t="shared" si="13"/>
        <v>0</v>
      </c>
      <c r="I298" s="1140"/>
      <c r="J298" s="1117">
        <f t="shared" si="14"/>
        <v>0</v>
      </c>
    </row>
    <row r="299" spans="1:10" s="85" customFormat="1" ht="18.75" customHeight="1">
      <c r="A299" s="61" t="s">
        <v>1210</v>
      </c>
      <c r="B299" s="84" t="s">
        <v>1211</v>
      </c>
      <c r="C299" s="94"/>
      <c r="D299" s="64" t="s">
        <v>69</v>
      </c>
      <c r="E299" s="68">
        <v>6</v>
      </c>
      <c r="F299" s="65">
        <f>117*1.04</f>
        <v>121.68</v>
      </c>
      <c r="G299" s="66"/>
      <c r="H299" s="506">
        <f t="shared" si="13"/>
        <v>861.49440000000004</v>
      </c>
      <c r="I299" s="1140"/>
      <c r="J299" s="1117">
        <f t="shared" si="14"/>
        <v>861.49440000000004</v>
      </c>
    </row>
    <row r="300" spans="1:10" s="85" customFormat="1" ht="18.75" customHeight="1">
      <c r="A300" s="61" t="s">
        <v>1212</v>
      </c>
      <c r="B300" s="84" t="s">
        <v>1213</v>
      </c>
      <c r="C300" s="94"/>
      <c r="D300" s="64" t="s">
        <v>69</v>
      </c>
      <c r="E300" s="68"/>
      <c r="F300" s="65">
        <f>898*1.04</f>
        <v>933.92000000000007</v>
      </c>
      <c r="G300" s="66"/>
      <c r="H300" s="506">
        <f t="shared" si="13"/>
        <v>0</v>
      </c>
      <c r="I300" s="1140"/>
      <c r="J300" s="1117">
        <f t="shared" si="14"/>
        <v>0</v>
      </c>
    </row>
    <row r="301" spans="1:10" s="85" customFormat="1" ht="18.75" customHeight="1">
      <c r="A301" s="61" t="s">
        <v>1214</v>
      </c>
      <c r="B301" s="84" t="s">
        <v>1215</v>
      </c>
      <c r="C301" s="94"/>
      <c r="D301" s="64" t="s">
        <v>69</v>
      </c>
      <c r="E301" s="68"/>
      <c r="F301" s="65">
        <f>284*1.04</f>
        <v>295.36</v>
      </c>
      <c r="G301" s="66"/>
      <c r="H301" s="506">
        <f t="shared" si="13"/>
        <v>0</v>
      </c>
      <c r="I301" s="1140"/>
      <c r="J301" s="1117">
        <f t="shared" si="14"/>
        <v>0</v>
      </c>
    </row>
    <row r="302" spans="1:10" s="85" customFormat="1" ht="18.75" customHeight="1">
      <c r="A302" s="61" t="s">
        <v>1216</v>
      </c>
      <c r="B302" s="84" t="s">
        <v>1217</v>
      </c>
      <c r="C302" s="94"/>
      <c r="D302" s="64" t="s">
        <v>69</v>
      </c>
      <c r="E302" s="68"/>
      <c r="F302" s="65">
        <f>2885*1.04</f>
        <v>3000.4</v>
      </c>
      <c r="G302" s="66"/>
      <c r="H302" s="506">
        <f t="shared" si="13"/>
        <v>0</v>
      </c>
      <c r="I302" s="1140"/>
      <c r="J302" s="1117">
        <f t="shared" si="14"/>
        <v>0</v>
      </c>
    </row>
    <row r="303" spans="1:10" s="85" customFormat="1" ht="18.75" customHeight="1">
      <c r="A303" s="61" t="s">
        <v>1218</v>
      </c>
      <c r="B303" s="137" t="s">
        <v>1219</v>
      </c>
      <c r="C303" s="138"/>
      <c r="D303" s="64" t="s">
        <v>69</v>
      </c>
      <c r="E303" s="171"/>
      <c r="F303" s="169">
        <f>3092*1.04</f>
        <v>3215.6800000000003</v>
      </c>
      <c r="G303" s="170"/>
      <c r="H303" s="506">
        <f t="shared" si="13"/>
        <v>0</v>
      </c>
      <c r="I303" s="1140"/>
      <c r="J303" s="1117">
        <f t="shared" si="14"/>
        <v>0</v>
      </c>
    </row>
    <row r="304" spans="1:10" s="85" customFormat="1" ht="18.75" customHeight="1">
      <c r="A304" s="61" t="s">
        <v>1220</v>
      </c>
      <c r="B304" s="137" t="s">
        <v>1221</v>
      </c>
      <c r="C304" s="138"/>
      <c r="D304" s="64" t="s">
        <v>69</v>
      </c>
      <c r="E304" s="171"/>
      <c r="F304" s="169">
        <f>1706*1.04</f>
        <v>1774.24</v>
      </c>
      <c r="G304" s="170"/>
      <c r="H304" s="506">
        <f t="shared" si="13"/>
        <v>0</v>
      </c>
      <c r="I304" s="1140"/>
      <c r="J304" s="1117">
        <f t="shared" si="14"/>
        <v>0</v>
      </c>
    </row>
    <row r="305" spans="1:10" s="85" customFormat="1" ht="18.75" customHeight="1">
      <c r="A305" s="61" t="s">
        <v>1222</v>
      </c>
      <c r="B305" s="137" t="s">
        <v>1223</v>
      </c>
      <c r="C305" s="138"/>
      <c r="D305" s="64" t="s">
        <v>69</v>
      </c>
      <c r="E305" s="171"/>
      <c r="F305" s="169">
        <f>239*1.04</f>
        <v>248.56</v>
      </c>
      <c r="G305" s="170"/>
      <c r="H305" s="506">
        <f t="shared" si="13"/>
        <v>0</v>
      </c>
      <c r="I305" s="1140"/>
      <c r="J305" s="1117">
        <f t="shared" si="14"/>
        <v>0</v>
      </c>
    </row>
    <row r="306" spans="1:10" s="85" customFormat="1" ht="18.75" customHeight="1">
      <c r="A306" s="61" t="s">
        <v>1224</v>
      </c>
      <c r="B306" s="137" t="s">
        <v>1225</v>
      </c>
      <c r="C306" s="138"/>
      <c r="D306" s="64" t="s">
        <v>69</v>
      </c>
      <c r="E306" s="171"/>
      <c r="F306" s="169">
        <f>239*1.04</f>
        <v>248.56</v>
      </c>
      <c r="G306" s="170"/>
      <c r="H306" s="506">
        <f t="shared" si="13"/>
        <v>0</v>
      </c>
      <c r="I306" s="1140"/>
      <c r="J306" s="1117">
        <f t="shared" si="14"/>
        <v>0</v>
      </c>
    </row>
    <row r="307" spans="1:10" s="85" customFormat="1" ht="18.75" customHeight="1">
      <c r="A307" s="61" t="s">
        <v>1226</v>
      </c>
      <c r="B307" s="137" t="s">
        <v>1227</v>
      </c>
      <c r="C307" s="138"/>
      <c r="D307" s="64" t="s">
        <v>69</v>
      </c>
      <c r="E307" s="171"/>
      <c r="F307" s="169">
        <f>358*1.04</f>
        <v>372.32</v>
      </c>
      <c r="G307" s="170"/>
      <c r="H307" s="506">
        <f t="shared" si="13"/>
        <v>0</v>
      </c>
      <c r="I307" s="1140"/>
      <c r="J307" s="1117">
        <f t="shared" si="14"/>
        <v>0</v>
      </c>
    </row>
    <row r="308" spans="1:10" s="85" customFormat="1" ht="18.75" customHeight="1">
      <c r="A308" s="61" t="s">
        <v>1228</v>
      </c>
      <c r="B308" s="137" t="s">
        <v>1229</v>
      </c>
      <c r="C308" s="138"/>
      <c r="D308" s="64" t="s">
        <v>69</v>
      </c>
      <c r="E308" s="171">
        <v>1</v>
      </c>
      <c r="F308" s="169">
        <f>313*1.04</f>
        <v>325.52000000000004</v>
      </c>
      <c r="G308" s="170"/>
      <c r="H308" s="506">
        <f t="shared" si="13"/>
        <v>384.11360000000002</v>
      </c>
      <c r="I308" s="1140"/>
      <c r="J308" s="1117">
        <f t="shared" si="14"/>
        <v>384.11360000000002</v>
      </c>
    </row>
    <row r="309" spans="1:10" s="85" customFormat="1" ht="18.75" customHeight="1">
      <c r="A309" s="61" t="s">
        <v>1230</v>
      </c>
      <c r="B309" s="137" t="s">
        <v>1231</v>
      </c>
      <c r="C309" s="138"/>
      <c r="D309" s="64" t="s">
        <v>69</v>
      </c>
      <c r="E309" s="171"/>
      <c r="F309" s="169">
        <f>763*1.04</f>
        <v>793.52</v>
      </c>
      <c r="G309" s="170"/>
      <c r="H309" s="506">
        <f t="shared" si="13"/>
        <v>0</v>
      </c>
      <c r="I309" s="1140"/>
      <c r="J309" s="1117">
        <f t="shared" si="14"/>
        <v>0</v>
      </c>
    </row>
    <row r="310" spans="1:10" s="85" customFormat="1" ht="18.75" customHeight="1">
      <c r="A310" s="61" t="s">
        <v>1232</v>
      </c>
      <c r="B310" s="137" t="s">
        <v>1233</v>
      </c>
      <c r="C310" s="138"/>
      <c r="D310" s="64" t="s">
        <v>69</v>
      </c>
      <c r="E310" s="171"/>
      <c r="F310" s="169">
        <f>737.03*1.04</f>
        <v>766.51120000000003</v>
      </c>
      <c r="G310" s="170"/>
      <c r="H310" s="506">
        <f t="shared" si="13"/>
        <v>0</v>
      </c>
      <c r="I310" s="1140"/>
      <c r="J310" s="1117">
        <f t="shared" si="14"/>
        <v>0</v>
      </c>
    </row>
    <row r="311" spans="1:10" s="85" customFormat="1" ht="18.75" customHeight="1">
      <c r="A311" s="61" t="s">
        <v>1234</v>
      </c>
      <c r="B311" s="137"/>
      <c r="C311" s="138"/>
      <c r="D311" s="64" t="s">
        <v>69</v>
      </c>
      <c r="E311" s="171"/>
      <c r="F311" s="169"/>
      <c r="G311" s="170"/>
      <c r="H311" s="506">
        <f t="shared" si="13"/>
        <v>0</v>
      </c>
      <c r="I311" s="1141"/>
      <c r="J311" s="1117">
        <f t="shared" si="14"/>
        <v>0</v>
      </c>
    </row>
    <row r="312" spans="1:10" s="85" customFormat="1" ht="18.75" customHeight="1">
      <c r="A312" s="61" t="s">
        <v>1235</v>
      </c>
      <c r="B312" s="137"/>
      <c r="C312" s="138"/>
      <c r="D312" s="64" t="s">
        <v>69</v>
      </c>
      <c r="E312" s="171"/>
      <c r="F312" s="169"/>
      <c r="G312" s="170"/>
      <c r="H312" s="506">
        <f t="shared" si="13"/>
        <v>0</v>
      </c>
      <c r="I312" s="1141"/>
      <c r="J312" s="1117">
        <f t="shared" si="14"/>
        <v>0</v>
      </c>
    </row>
    <row r="313" spans="1:10" s="85" customFormat="1" ht="18.75" customHeight="1">
      <c r="A313" s="61" t="s">
        <v>1236</v>
      </c>
      <c r="B313" s="137"/>
      <c r="C313" s="138"/>
      <c r="D313" s="64" t="s">
        <v>69</v>
      </c>
      <c r="E313" s="171"/>
      <c r="F313" s="169"/>
      <c r="G313" s="170"/>
      <c r="H313" s="506">
        <f t="shared" si="13"/>
        <v>0</v>
      </c>
      <c r="I313" s="1141"/>
      <c r="J313" s="1117">
        <f t="shared" si="14"/>
        <v>0</v>
      </c>
    </row>
    <row r="314" spans="1:10" s="85" customFormat="1" ht="18.75" customHeight="1">
      <c r="A314" s="61" t="s">
        <v>1237</v>
      </c>
      <c r="B314" s="137"/>
      <c r="C314" s="138"/>
      <c r="D314" s="64" t="s">
        <v>69</v>
      </c>
      <c r="E314" s="171"/>
      <c r="F314" s="169"/>
      <c r="G314" s="170"/>
      <c r="H314" s="506">
        <f t="shared" si="13"/>
        <v>0</v>
      </c>
      <c r="I314" s="1141"/>
      <c r="J314" s="1117">
        <f t="shared" si="14"/>
        <v>0</v>
      </c>
    </row>
    <row r="315" spans="1:10" s="85" customFormat="1" ht="18.75" customHeight="1">
      <c r="A315" s="61" t="s">
        <v>1238</v>
      </c>
      <c r="B315" s="137"/>
      <c r="C315" s="138"/>
      <c r="D315" s="64" t="s">
        <v>69</v>
      </c>
      <c r="E315" s="171"/>
      <c r="F315" s="169"/>
      <c r="G315" s="170"/>
      <c r="H315" s="506">
        <f t="shared" si="13"/>
        <v>0</v>
      </c>
      <c r="I315" s="1141"/>
      <c r="J315" s="1117">
        <f t="shared" si="14"/>
        <v>0</v>
      </c>
    </row>
    <row r="316" spans="1:10" s="85" customFormat="1" ht="18.75" customHeight="1">
      <c r="A316" s="61" t="s">
        <v>1239</v>
      </c>
      <c r="B316" s="137"/>
      <c r="C316" s="138"/>
      <c r="D316" s="64" t="s">
        <v>69</v>
      </c>
      <c r="E316" s="171"/>
      <c r="F316" s="169"/>
      <c r="G316" s="170"/>
      <c r="H316" s="506">
        <f t="shared" si="13"/>
        <v>0</v>
      </c>
      <c r="I316" s="1141"/>
      <c r="J316" s="1117">
        <f t="shared" si="14"/>
        <v>0</v>
      </c>
    </row>
    <row r="317" spans="1:10" s="85" customFormat="1" ht="18.75" customHeight="1">
      <c r="A317" s="61" t="s">
        <v>1240</v>
      </c>
      <c r="B317" s="137"/>
      <c r="C317" s="138"/>
      <c r="D317" s="64" t="s">
        <v>69</v>
      </c>
      <c r="E317" s="171"/>
      <c r="F317" s="169"/>
      <c r="G317" s="170"/>
      <c r="H317" s="506">
        <f t="shared" si="13"/>
        <v>0</v>
      </c>
      <c r="I317" s="1141"/>
      <c r="J317" s="1117">
        <f t="shared" si="14"/>
        <v>0</v>
      </c>
    </row>
    <row r="318" spans="1:10" s="85" customFormat="1" ht="18.75" customHeight="1">
      <c r="A318" s="61" t="s">
        <v>1241</v>
      </c>
      <c r="B318" s="137"/>
      <c r="C318" s="138"/>
      <c r="D318" s="64" t="s">
        <v>69</v>
      </c>
      <c r="E318" s="171"/>
      <c r="F318" s="169"/>
      <c r="G318" s="170"/>
      <c r="H318" s="506">
        <f t="shared" si="13"/>
        <v>0</v>
      </c>
      <c r="I318" s="1141"/>
      <c r="J318" s="1117">
        <f t="shared" si="14"/>
        <v>0</v>
      </c>
    </row>
    <row r="319" spans="1:10" s="83" customFormat="1" ht="51.75" customHeight="1">
      <c r="A319" s="1034" t="s">
        <v>780</v>
      </c>
      <c r="B319" s="1038" t="s">
        <v>411</v>
      </c>
      <c r="C319" s="1039"/>
      <c r="D319" s="161" t="s">
        <v>272</v>
      </c>
      <c r="E319" s="172"/>
      <c r="F319" s="164"/>
      <c r="G319" s="1037"/>
      <c r="H319" s="165"/>
      <c r="I319" s="1137"/>
      <c r="J319" s="1119">
        <f t="shared" si="14"/>
        <v>0</v>
      </c>
    </row>
    <row r="320" spans="1:10" s="83" customFormat="1" ht="67.5" customHeight="1">
      <c r="A320" s="1034" t="s">
        <v>781</v>
      </c>
      <c r="B320" s="1038" t="s">
        <v>703</v>
      </c>
      <c r="C320" s="1039"/>
      <c r="D320" s="166" t="s">
        <v>69</v>
      </c>
      <c r="E320" s="172"/>
      <c r="F320" s="164"/>
      <c r="G320" s="1037"/>
      <c r="H320" s="165"/>
      <c r="I320" s="1137"/>
      <c r="J320" s="1119">
        <f t="shared" si="14"/>
        <v>0</v>
      </c>
    </row>
    <row r="321" spans="1:10" s="83" customFormat="1" ht="66" customHeight="1">
      <c r="A321" s="1034" t="s">
        <v>782</v>
      </c>
      <c r="B321" s="1040" t="s">
        <v>927</v>
      </c>
      <c r="C321" s="1039"/>
      <c r="D321" s="161" t="s">
        <v>272</v>
      </c>
      <c r="E321" s="172"/>
      <c r="F321" s="164"/>
      <c r="G321" s="1037"/>
      <c r="H321" s="165">
        <f>30000</f>
        <v>30000</v>
      </c>
      <c r="I321" s="1137"/>
      <c r="J321" s="1119">
        <f t="shared" si="14"/>
        <v>30000</v>
      </c>
    </row>
    <row r="322" spans="1:10" s="83" customFormat="1" ht="36.75" customHeight="1">
      <c r="A322" s="1034" t="s">
        <v>783</v>
      </c>
      <c r="B322" s="1041" t="s">
        <v>413</v>
      </c>
      <c r="C322" s="1039"/>
      <c r="D322" s="166" t="s">
        <v>69</v>
      </c>
      <c r="E322" s="172"/>
      <c r="F322" s="164"/>
      <c r="G322" s="1037"/>
      <c r="H322" s="165">
        <f>CEILING(E322*F322,100)</f>
        <v>0</v>
      </c>
      <c r="I322" s="1137"/>
      <c r="J322" s="1119">
        <f>H322</f>
        <v>0</v>
      </c>
    </row>
    <row r="323" spans="1:10" s="83" customFormat="1" ht="32.25" customHeight="1">
      <c r="A323" s="1034" t="s">
        <v>784</v>
      </c>
      <c r="B323" s="1038" t="s">
        <v>1242</v>
      </c>
      <c r="C323" s="1039"/>
      <c r="D323" s="161" t="s">
        <v>272</v>
      </c>
      <c r="E323" s="172"/>
      <c r="F323" s="164"/>
      <c r="G323" s="1037"/>
      <c r="H323" s="165"/>
      <c r="I323" s="1137"/>
      <c r="J323" s="1119">
        <f t="shared" si="14"/>
        <v>0</v>
      </c>
    </row>
    <row r="324" spans="1:10" s="83" customFormat="1" ht="64.5" customHeight="1">
      <c r="A324" s="1034" t="s">
        <v>1244</v>
      </c>
      <c r="B324" s="1088" t="s">
        <v>1243</v>
      </c>
      <c r="C324" s="1039"/>
      <c r="D324" s="161"/>
      <c r="E324" s="172"/>
      <c r="F324" s="164"/>
      <c r="G324" s="1037"/>
      <c r="H324" s="165">
        <f>E324*F324</f>
        <v>0</v>
      </c>
      <c r="I324" s="1137"/>
      <c r="J324" s="1119"/>
    </row>
    <row r="325" spans="1:10" s="83" customFormat="1" ht="32.25" customHeight="1">
      <c r="A325" s="2157" t="s">
        <v>1708</v>
      </c>
      <c r="B325" s="2148"/>
      <c r="C325" s="1042"/>
      <c r="D325" s="1043"/>
      <c r="E325" s="1047"/>
      <c r="F325" s="1045"/>
      <c r="G325" s="1044"/>
      <c r="H325" s="1046">
        <f>SUM(H326)</f>
        <v>25800</v>
      </c>
      <c r="I325" s="1142"/>
      <c r="J325" s="1120">
        <f>H325</f>
        <v>25800</v>
      </c>
    </row>
    <row r="326" spans="1:10" s="83" customFormat="1" ht="67.5" customHeight="1">
      <c r="A326" s="152" t="s">
        <v>513</v>
      </c>
      <c r="B326" s="1038" t="s">
        <v>1245</v>
      </c>
      <c r="C326" s="1039"/>
      <c r="D326" s="166" t="s">
        <v>69</v>
      </c>
      <c r="E326" s="172"/>
      <c r="F326" s="164"/>
      <c r="G326" s="1037"/>
      <c r="H326" s="1048">
        <v>25800</v>
      </c>
      <c r="I326" s="1137"/>
      <c r="J326" s="1121">
        <f>H326</f>
        <v>25800</v>
      </c>
    </row>
    <row r="327" spans="1:10" s="83" customFormat="1" ht="32.25" customHeight="1">
      <c r="A327" s="2147" t="s">
        <v>1709</v>
      </c>
      <c r="B327" s="2148"/>
      <c r="C327" s="1049"/>
      <c r="D327" s="1050"/>
      <c r="E327" s="1054"/>
      <c r="F327" s="1052"/>
      <c r="G327" s="1051"/>
      <c r="H327" s="1053">
        <f>SUM(H328)</f>
        <v>0</v>
      </c>
      <c r="I327" s="1143"/>
      <c r="J327" s="1122">
        <f t="shared" si="14"/>
        <v>0</v>
      </c>
    </row>
    <row r="328" spans="1:10" s="83" customFormat="1" ht="67.5" customHeight="1" thickBot="1">
      <c r="A328" s="1055" t="s">
        <v>513</v>
      </c>
      <c r="B328" s="1038" t="s">
        <v>1246</v>
      </c>
      <c r="C328" s="1056"/>
      <c r="D328" s="166" t="s">
        <v>69</v>
      </c>
      <c r="E328" s="1058"/>
      <c r="F328" s="1057"/>
      <c r="G328" s="1059"/>
      <c r="H328" s="1060"/>
      <c r="I328" s="1144"/>
      <c r="J328" s="1123">
        <f t="shared" si="14"/>
        <v>0</v>
      </c>
    </row>
    <row r="329" spans="1:10" s="60" customFormat="1" ht="19.5" customHeight="1">
      <c r="A329" s="2149" t="s">
        <v>414</v>
      </c>
      <c r="B329" s="2150"/>
      <c r="C329" s="1061"/>
      <c r="D329" s="1062"/>
      <c r="E329" s="1065"/>
      <c r="F329" s="1063"/>
      <c r="G329" s="1063"/>
      <c r="H329" s="1064">
        <f>SUM(H224,H325,H327)</f>
        <v>350800</v>
      </c>
      <c r="I329" s="1145"/>
      <c r="J329" s="1124">
        <f>SUM(J224,J325,J327)</f>
        <v>350800</v>
      </c>
    </row>
    <row r="330" spans="1:10" s="60" customFormat="1" ht="19.5" customHeight="1">
      <c r="A330" s="2151" t="s">
        <v>1172</v>
      </c>
      <c r="B330" s="2152"/>
      <c r="C330" s="1066"/>
      <c r="D330" s="1067"/>
      <c r="E330" s="1070"/>
      <c r="F330" s="1068"/>
      <c r="G330" s="1068"/>
      <c r="H330" s="1069">
        <f>H224</f>
        <v>325000</v>
      </c>
      <c r="I330" s="1146"/>
      <c r="J330" s="1125">
        <f>J224</f>
        <v>325000</v>
      </c>
    </row>
    <row r="331" spans="1:10" s="60" customFormat="1" ht="19.5" customHeight="1">
      <c r="A331" s="2151" t="s">
        <v>1710</v>
      </c>
      <c r="B331" s="2152"/>
      <c r="C331" s="1071"/>
      <c r="D331" s="1072"/>
      <c r="E331" s="1075"/>
      <c r="F331" s="1073"/>
      <c r="G331" s="1073"/>
      <c r="H331" s="1074">
        <f>H325</f>
        <v>25800</v>
      </c>
      <c r="I331" s="1147"/>
      <c r="J331" s="1126">
        <f>J325</f>
        <v>25800</v>
      </c>
    </row>
    <row r="332" spans="1:10" s="60" customFormat="1" ht="19.5" customHeight="1" thickBot="1">
      <c r="A332" s="2153" t="s">
        <v>1711</v>
      </c>
      <c r="B332" s="2154"/>
      <c r="C332" s="1076"/>
      <c r="D332" s="1077"/>
      <c r="E332" s="1080"/>
      <c r="F332" s="1078"/>
      <c r="G332" s="1078"/>
      <c r="H332" s="1079">
        <f>H327</f>
        <v>0</v>
      </c>
      <c r="I332" s="1148"/>
      <c r="J332" s="1127">
        <f>J327</f>
        <v>0</v>
      </c>
    </row>
    <row r="333" spans="1:10" s="60" customFormat="1" ht="19.5" customHeight="1">
      <c r="A333" s="173"/>
      <c r="B333" s="174"/>
      <c r="C333" s="174"/>
      <c r="D333" s="502"/>
      <c r="E333" s="509"/>
      <c r="F333" s="510"/>
      <c r="G333" s="511" t="s">
        <v>365</v>
      </c>
      <c r="H333" s="512">
        <v>325000</v>
      </c>
      <c r="I333" s="1081">
        <f>H333-H330</f>
        <v>0</v>
      </c>
    </row>
    <row r="334" spans="1:10" s="60" customFormat="1" ht="19.5" customHeight="1">
      <c r="A334" s="173"/>
      <c r="B334" s="174"/>
      <c r="C334" s="174"/>
      <c r="D334" s="502"/>
      <c r="E334" s="509"/>
      <c r="F334" s="510"/>
      <c r="G334" s="511" t="s">
        <v>1173</v>
      </c>
      <c r="H334" s="175">
        <v>25800</v>
      </c>
      <c r="I334" s="1081">
        <f>H334-H331</f>
        <v>0</v>
      </c>
    </row>
    <row r="335" spans="1:10" ht="15.75">
      <c r="A335" s="177"/>
      <c r="B335" s="176"/>
      <c r="C335" s="176"/>
      <c r="D335" s="176"/>
      <c r="E335" s="176"/>
      <c r="F335" s="176"/>
      <c r="G335" s="511" t="s">
        <v>1174</v>
      </c>
      <c r="H335" s="1087">
        <v>0</v>
      </c>
      <c r="I335" s="1082">
        <f>H335-H332</f>
        <v>0</v>
      </c>
    </row>
    <row r="336" spans="1:10" ht="15.75">
      <c r="A336" s="178"/>
      <c r="B336" s="176"/>
      <c r="C336" s="176"/>
      <c r="D336" s="176"/>
      <c r="E336" s="176"/>
      <c r="F336" s="176"/>
      <c r="G336" s="176"/>
      <c r="H336" s="176"/>
      <c r="I336" s="176"/>
    </row>
    <row r="337" spans="1:9" ht="24" customHeight="1">
      <c r="A337" s="179" t="s">
        <v>415</v>
      </c>
      <c r="B337" s="180"/>
      <c r="C337" s="176"/>
      <c r="D337" s="176"/>
      <c r="E337" s="176"/>
      <c r="F337" s="176"/>
      <c r="G337" s="176"/>
      <c r="H337" s="176"/>
      <c r="I337" s="176"/>
    </row>
    <row r="338" spans="1:9" ht="18.75">
      <c r="A338" s="2139" t="s">
        <v>416</v>
      </c>
      <c r="B338" s="2140"/>
      <c r="C338" s="181"/>
      <c r="D338" s="181"/>
      <c r="E338" s="176"/>
      <c r="F338" s="176"/>
      <c r="G338" s="176"/>
      <c r="H338" s="176"/>
      <c r="I338" s="176"/>
    </row>
    <row r="339" spans="1:9">
      <c r="A339" s="182"/>
      <c r="B339" s="122"/>
      <c r="C339" s="122"/>
      <c r="D339" s="122"/>
      <c r="E339" s="122"/>
      <c r="F339" s="122"/>
      <c r="G339" s="122"/>
      <c r="H339" s="122"/>
      <c r="I339" s="122"/>
    </row>
    <row r="340" spans="1:9">
      <c r="A340" s="182"/>
      <c r="B340" s="122"/>
      <c r="C340" s="122"/>
      <c r="D340" s="122"/>
      <c r="E340" s="122"/>
      <c r="F340" s="122"/>
      <c r="G340" s="122"/>
      <c r="H340" s="122"/>
      <c r="I340" s="122"/>
    </row>
  </sheetData>
  <customSheetViews>
    <customSheetView guid="{B72699BC-299D-42B7-A978-9B23F399AA23}" scale="70">
      <pane xSplit="4" ySplit="9" topLeftCell="E322" activePane="bottomRight" state="frozen"/>
      <selection pane="bottomRight" sqref="A1:O40"/>
      <pageMargins left="0.75" right="0.75" top="1" bottom="1" header="0.5" footer="0.5"/>
      <headerFooter alignWithMargins="0"/>
    </customSheetView>
    <customSheetView guid="{4DDEBF15-3C9F-44C3-B78F-AE382BE678C1}" scale="70">
      <pane xSplit="4" ySplit="9" topLeftCell="E322" activePane="bottomRight" state="frozen"/>
      <selection pane="bottomRight" activeCell="H211" sqref="H211"/>
      <pageMargins left="0.75" right="0.75" top="1" bottom="1" header="0.5" footer="0.5"/>
      <headerFooter alignWithMargins="0"/>
    </customSheetView>
    <customSheetView guid="{3811DC27-6C9C-4281-989A-478EAFEC2147}" scale="70">
      <pane xSplit="4" ySplit="9" topLeftCell="E322" activePane="bottomRight" state="frozen"/>
      <selection pane="bottomRight" activeCell="H211" sqref="H211"/>
      <pageMargins left="0.75" right="0.75" top="1" bottom="1" header="0.5" footer="0.5"/>
      <headerFooter alignWithMargins="0"/>
    </customSheetView>
  </customSheetViews>
  <mergeCells count="28">
    <mergeCell ref="J7:J9"/>
    <mergeCell ref="A215:B215"/>
    <mergeCell ref="A216:B216"/>
    <mergeCell ref="A217:B217"/>
    <mergeCell ref="A218:B218"/>
    <mergeCell ref="E7:I8"/>
    <mergeCell ref="A7:A9"/>
    <mergeCell ref="B7:B9"/>
    <mergeCell ref="C7:C9"/>
    <mergeCell ref="D7:D9"/>
    <mergeCell ref="A338:B338"/>
    <mergeCell ref="A11:B11"/>
    <mergeCell ref="A102:B102"/>
    <mergeCell ref="A106:B106"/>
    <mergeCell ref="A207:B207"/>
    <mergeCell ref="A209:B209"/>
    <mergeCell ref="A327:B327"/>
    <mergeCell ref="A329:B329"/>
    <mergeCell ref="A330:B330"/>
    <mergeCell ref="A331:B331"/>
    <mergeCell ref="A332:B332"/>
    <mergeCell ref="A224:B224"/>
    <mergeCell ref="A325:B325"/>
    <mergeCell ref="A1:B1"/>
    <mergeCell ref="A2:C2"/>
    <mergeCell ref="A3:C3"/>
    <mergeCell ref="A4:I4"/>
    <mergeCell ref="A5:I5"/>
  </mergeCells>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tabColor theme="5" tint="0.39997558519241921"/>
    <pageSetUpPr fitToPage="1"/>
  </sheetPr>
  <dimension ref="A1:W18"/>
  <sheetViews>
    <sheetView topLeftCell="A8" zoomScale="80" zoomScaleNormal="80" workbookViewId="0">
      <selection activeCell="Y22" sqref="Y22"/>
    </sheetView>
  </sheetViews>
  <sheetFormatPr defaultRowHeight="15" outlineLevelCol="1"/>
  <cols>
    <col min="1" max="1" width="7.7109375" style="1445" customWidth="1"/>
    <col min="2" max="2" width="56.42578125" style="187" customWidth="1"/>
    <col min="3" max="3" width="11.140625" style="188" customWidth="1"/>
    <col min="4" max="4" width="11.42578125" style="189" customWidth="1"/>
    <col min="5" max="5" width="11" style="190" customWidth="1"/>
    <col min="6" max="6" width="10.5703125" style="1446" customWidth="1"/>
    <col min="7" max="7" width="22.5703125" style="190" customWidth="1"/>
    <col min="8" max="10" width="14.42578125" style="190" hidden="1" customWidth="1" outlineLevel="1"/>
    <col min="11" max="19" width="9.140625" style="47" hidden="1" customWidth="1" outlineLevel="1"/>
    <col min="20" max="22" width="10.5703125" style="47" hidden="1" customWidth="1" outlineLevel="1"/>
    <col min="23" max="23" width="9.140625" style="47" collapsed="1"/>
    <col min="24" max="242" width="9.140625" style="47"/>
    <col min="243" max="243" width="7.7109375" style="47" customWidth="1"/>
    <col min="244" max="244" width="56.42578125" style="47" customWidth="1"/>
    <col min="245" max="245" width="8.28515625" style="47" customWidth="1"/>
    <col min="246" max="256" width="9.140625" style="47" customWidth="1"/>
    <col min="257" max="257" width="11.42578125" style="47" customWidth="1"/>
    <col min="258" max="258" width="17.28515625" style="47" customWidth="1"/>
    <col min="259" max="260" width="17.7109375" style="47" customWidth="1"/>
    <col min="261" max="261" width="11.42578125" style="47" customWidth="1"/>
    <col min="262" max="262" width="17.28515625" style="47" customWidth="1"/>
    <col min="263" max="263" width="17.7109375" style="47" customWidth="1"/>
    <col min="264" max="264" width="11.42578125" style="47" customWidth="1"/>
    <col min="265" max="265" width="17.28515625" style="47" customWidth="1"/>
    <col min="266" max="266" width="17.7109375" style="47" customWidth="1"/>
    <col min="267" max="498" width="9.140625" style="47"/>
    <col min="499" max="499" width="7.7109375" style="47" customWidth="1"/>
    <col min="500" max="500" width="56.42578125" style="47" customWidth="1"/>
    <col min="501" max="501" width="8.28515625" style="47" customWidth="1"/>
    <col min="502" max="512" width="9.140625" style="47" customWidth="1"/>
    <col min="513" max="513" width="11.42578125" style="47" customWidth="1"/>
    <col min="514" max="514" width="17.28515625" style="47" customWidth="1"/>
    <col min="515" max="516" width="17.7109375" style="47" customWidth="1"/>
    <col min="517" max="517" width="11.42578125" style="47" customWidth="1"/>
    <col min="518" max="518" width="17.28515625" style="47" customWidth="1"/>
    <col min="519" max="519" width="17.7109375" style="47" customWidth="1"/>
    <col min="520" max="520" width="11.42578125" style="47" customWidth="1"/>
    <col min="521" max="521" width="17.28515625" style="47" customWidth="1"/>
    <col min="522" max="522" width="17.7109375" style="47" customWidth="1"/>
    <col min="523" max="754" width="9.140625" style="47"/>
    <col min="755" max="755" width="7.7109375" style="47" customWidth="1"/>
    <col min="756" max="756" width="56.42578125" style="47" customWidth="1"/>
    <col min="757" max="757" width="8.28515625" style="47" customWidth="1"/>
    <col min="758" max="768" width="9.140625" style="47" customWidth="1"/>
    <col min="769" max="769" width="11.42578125" style="47" customWidth="1"/>
    <col min="770" max="770" width="17.28515625" style="47" customWidth="1"/>
    <col min="771" max="772" width="17.7109375" style="47" customWidth="1"/>
    <col min="773" max="773" width="11.42578125" style="47" customWidth="1"/>
    <col min="774" max="774" width="17.28515625" style="47" customWidth="1"/>
    <col min="775" max="775" width="17.7109375" style="47" customWidth="1"/>
    <col min="776" max="776" width="11.42578125" style="47" customWidth="1"/>
    <col min="777" max="777" width="17.28515625" style="47" customWidth="1"/>
    <col min="778" max="778" width="17.7109375" style="47" customWidth="1"/>
    <col min="779" max="1010" width="9.140625" style="47"/>
    <col min="1011" max="1011" width="7.7109375" style="47" customWidth="1"/>
    <col min="1012" max="1012" width="56.42578125" style="47" customWidth="1"/>
    <col min="1013" max="1013" width="8.28515625" style="47" customWidth="1"/>
    <col min="1014" max="1024" width="9.140625" style="47" customWidth="1"/>
    <col min="1025" max="1025" width="11.42578125" style="47" customWidth="1"/>
    <col min="1026" max="1026" width="17.28515625" style="47" customWidth="1"/>
    <col min="1027" max="1028" width="17.7109375" style="47" customWidth="1"/>
    <col min="1029" max="1029" width="11.42578125" style="47" customWidth="1"/>
    <col min="1030" max="1030" width="17.28515625" style="47" customWidth="1"/>
    <col min="1031" max="1031" width="17.7109375" style="47" customWidth="1"/>
    <col min="1032" max="1032" width="11.42578125" style="47" customWidth="1"/>
    <col min="1033" max="1033" width="17.28515625" style="47" customWidth="1"/>
    <col min="1034" max="1034" width="17.7109375" style="47" customWidth="1"/>
    <col min="1035" max="1266" width="9.140625" style="47"/>
    <col min="1267" max="1267" width="7.7109375" style="47" customWidth="1"/>
    <col min="1268" max="1268" width="56.42578125" style="47" customWidth="1"/>
    <col min="1269" max="1269" width="8.28515625" style="47" customWidth="1"/>
    <col min="1270" max="1280" width="9.140625" style="47" customWidth="1"/>
    <col min="1281" max="1281" width="11.42578125" style="47" customWidth="1"/>
    <col min="1282" max="1282" width="17.28515625" style="47" customWidth="1"/>
    <col min="1283" max="1284" width="17.7109375" style="47" customWidth="1"/>
    <col min="1285" max="1285" width="11.42578125" style="47" customWidth="1"/>
    <col min="1286" max="1286" width="17.28515625" style="47" customWidth="1"/>
    <col min="1287" max="1287" width="17.7109375" style="47" customWidth="1"/>
    <col min="1288" max="1288" width="11.42578125" style="47" customWidth="1"/>
    <col min="1289" max="1289" width="17.28515625" style="47" customWidth="1"/>
    <col min="1290" max="1290" width="17.7109375" style="47" customWidth="1"/>
    <col min="1291" max="1522" width="9.140625" style="47"/>
    <col min="1523" max="1523" width="7.7109375" style="47" customWidth="1"/>
    <col min="1524" max="1524" width="56.42578125" style="47" customWidth="1"/>
    <col min="1525" max="1525" width="8.28515625" style="47" customWidth="1"/>
    <col min="1526" max="1536" width="9.140625" style="47" customWidth="1"/>
    <col min="1537" max="1537" width="11.42578125" style="47" customWidth="1"/>
    <col min="1538" max="1538" width="17.28515625" style="47" customWidth="1"/>
    <col min="1539" max="1540" width="17.7109375" style="47" customWidth="1"/>
    <col min="1541" max="1541" width="11.42578125" style="47" customWidth="1"/>
    <col min="1542" max="1542" width="17.28515625" style="47" customWidth="1"/>
    <col min="1543" max="1543" width="17.7109375" style="47" customWidth="1"/>
    <col min="1544" max="1544" width="11.42578125" style="47" customWidth="1"/>
    <col min="1545" max="1545" width="17.28515625" style="47" customWidth="1"/>
    <col min="1546" max="1546" width="17.7109375" style="47" customWidth="1"/>
    <col min="1547" max="1778" width="9.140625" style="47"/>
    <col min="1779" max="1779" width="7.7109375" style="47" customWidth="1"/>
    <col min="1780" max="1780" width="56.42578125" style="47" customWidth="1"/>
    <col min="1781" max="1781" width="8.28515625" style="47" customWidth="1"/>
    <col min="1782" max="1792" width="9.140625" style="47" customWidth="1"/>
    <col min="1793" max="1793" width="11.42578125" style="47" customWidth="1"/>
    <col min="1794" max="1794" width="17.28515625" style="47" customWidth="1"/>
    <col min="1795" max="1796" width="17.7109375" style="47" customWidth="1"/>
    <col min="1797" max="1797" width="11.42578125" style="47" customWidth="1"/>
    <col min="1798" max="1798" width="17.28515625" style="47" customWidth="1"/>
    <col min="1799" max="1799" width="17.7109375" style="47" customWidth="1"/>
    <col min="1800" max="1800" width="11.42578125" style="47" customWidth="1"/>
    <col min="1801" max="1801" width="17.28515625" style="47" customWidth="1"/>
    <col min="1802" max="1802" width="17.7109375" style="47" customWidth="1"/>
    <col min="1803" max="2034" width="9.140625" style="47"/>
    <col min="2035" max="2035" width="7.7109375" style="47" customWidth="1"/>
    <col min="2036" max="2036" width="56.42578125" style="47" customWidth="1"/>
    <col min="2037" max="2037" width="8.28515625" style="47" customWidth="1"/>
    <col min="2038" max="2048" width="9.140625" style="47" customWidth="1"/>
    <col min="2049" max="2049" width="11.42578125" style="47" customWidth="1"/>
    <col min="2050" max="2050" width="17.28515625" style="47" customWidth="1"/>
    <col min="2051" max="2052" width="17.7109375" style="47" customWidth="1"/>
    <col min="2053" max="2053" width="11.42578125" style="47" customWidth="1"/>
    <col min="2054" max="2054" width="17.28515625" style="47" customWidth="1"/>
    <col min="2055" max="2055" width="17.7109375" style="47" customWidth="1"/>
    <col min="2056" max="2056" width="11.42578125" style="47" customWidth="1"/>
    <col min="2057" max="2057" width="17.28515625" style="47" customWidth="1"/>
    <col min="2058" max="2058" width="17.7109375" style="47" customWidth="1"/>
    <col min="2059" max="2290" width="9.140625" style="47"/>
    <col min="2291" max="2291" width="7.7109375" style="47" customWidth="1"/>
    <col min="2292" max="2292" width="56.42578125" style="47" customWidth="1"/>
    <col min="2293" max="2293" width="8.28515625" style="47" customWidth="1"/>
    <col min="2294" max="2304" width="9.140625" style="47" customWidth="1"/>
    <col min="2305" max="2305" width="11.42578125" style="47" customWidth="1"/>
    <col min="2306" max="2306" width="17.28515625" style="47" customWidth="1"/>
    <col min="2307" max="2308" width="17.7109375" style="47" customWidth="1"/>
    <col min="2309" max="2309" width="11.42578125" style="47" customWidth="1"/>
    <col min="2310" max="2310" width="17.28515625" style="47" customWidth="1"/>
    <col min="2311" max="2311" width="17.7109375" style="47" customWidth="1"/>
    <col min="2312" max="2312" width="11.42578125" style="47" customWidth="1"/>
    <col min="2313" max="2313" width="17.28515625" style="47" customWidth="1"/>
    <col min="2314" max="2314" width="17.7109375" style="47" customWidth="1"/>
    <col min="2315" max="2546" width="9.140625" style="47"/>
    <col min="2547" max="2547" width="7.7109375" style="47" customWidth="1"/>
    <col min="2548" max="2548" width="56.42578125" style="47" customWidth="1"/>
    <col min="2549" max="2549" width="8.28515625" style="47" customWidth="1"/>
    <col min="2550" max="2560" width="9.140625" style="47" customWidth="1"/>
    <col min="2561" max="2561" width="11.42578125" style="47" customWidth="1"/>
    <col min="2562" max="2562" width="17.28515625" style="47" customWidth="1"/>
    <col min="2563" max="2564" width="17.7109375" style="47" customWidth="1"/>
    <col min="2565" max="2565" width="11.42578125" style="47" customWidth="1"/>
    <col min="2566" max="2566" width="17.28515625" style="47" customWidth="1"/>
    <col min="2567" max="2567" width="17.7109375" style="47" customWidth="1"/>
    <col min="2568" max="2568" width="11.42578125" style="47" customWidth="1"/>
    <col min="2569" max="2569" width="17.28515625" style="47" customWidth="1"/>
    <col min="2570" max="2570" width="17.7109375" style="47" customWidth="1"/>
    <col min="2571" max="2802" width="9.140625" style="47"/>
    <col min="2803" max="2803" width="7.7109375" style="47" customWidth="1"/>
    <col min="2804" max="2804" width="56.42578125" style="47" customWidth="1"/>
    <col min="2805" max="2805" width="8.28515625" style="47" customWidth="1"/>
    <col min="2806" max="2816" width="9.140625" style="47" customWidth="1"/>
    <col min="2817" max="2817" width="11.42578125" style="47" customWidth="1"/>
    <col min="2818" max="2818" width="17.28515625" style="47" customWidth="1"/>
    <col min="2819" max="2820" width="17.7109375" style="47" customWidth="1"/>
    <col min="2821" max="2821" width="11.42578125" style="47" customWidth="1"/>
    <col min="2822" max="2822" width="17.28515625" style="47" customWidth="1"/>
    <col min="2823" max="2823" width="17.7109375" style="47" customWidth="1"/>
    <col min="2824" max="2824" width="11.42578125" style="47" customWidth="1"/>
    <col min="2825" max="2825" width="17.28515625" style="47" customWidth="1"/>
    <col min="2826" max="2826" width="17.7109375" style="47" customWidth="1"/>
    <col min="2827" max="3058" width="9.140625" style="47"/>
    <col min="3059" max="3059" width="7.7109375" style="47" customWidth="1"/>
    <col min="3060" max="3060" width="56.42578125" style="47" customWidth="1"/>
    <col min="3061" max="3061" width="8.28515625" style="47" customWidth="1"/>
    <col min="3062" max="3072" width="9.140625" style="47" customWidth="1"/>
    <col min="3073" max="3073" width="11.42578125" style="47" customWidth="1"/>
    <col min="3074" max="3074" width="17.28515625" style="47" customWidth="1"/>
    <col min="3075" max="3076" width="17.7109375" style="47" customWidth="1"/>
    <col min="3077" max="3077" width="11.42578125" style="47" customWidth="1"/>
    <col min="3078" max="3078" width="17.28515625" style="47" customWidth="1"/>
    <col min="3079" max="3079" width="17.7109375" style="47" customWidth="1"/>
    <col min="3080" max="3080" width="11.42578125" style="47" customWidth="1"/>
    <col min="3081" max="3081" width="17.28515625" style="47" customWidth="1"/>
    <col min="3082" max="3082" width="17.7109375" style="47" customWidth="1"/>
    <col min="3083" max="3314" width="9.140625" style="47"/>
    <col min="3315" max="3315" width="7.7109375" style="47" customWidth="1"/>
    <col min="3316" max="3316" width="56.42578125" style="47" customWidth="1"/>
    <col min="3317" max="3317" width="8.28515625" style="47" customWidth="1"/>
    <col min="3318" max="3328" width="9.140625" style="47" customWidth="1"/>
    <col min="3329" max="3329" width="11.42578125" style="47" customWidth="1"/>
    <col min="3330" max="3330" width="17.28515625" style="47" customWidth="1"/>
    <col min="3331" max="3332" width="17.7109375" style="47" customWidth="1"/>
    <col min="3333" max="3333" width="11.42578125" style="47" customWidth="1"/>
    <col min="3334" max="3334" width="17.28515625" style="47" customWidth="1"/>
    <col min="3335" max="3335" width="17.7109375" style="47" customWidth="1"/>
    <col min="3336" max="3336" width="11.42578125" style="47" customWidth="1"/>
    <col min="3337" max="3337" width="17.28515625" style="47" customWidth="1"/>
    <col min="3338" max="3338" width="17.7109375" style="47" customWidth="1"/>
    <col min="3339" max="3570" width="9.140625" style="47"/>
    <col min="3571" max="3571" width="7.7109375" style="47" customWidth="1"/>
    <col min="3572" max="3572" width="56.42578125" style="47" customWidth="1"/>
    <col min="3573" max="3573" width="8.28515625" style="47" customWidth="1"/>
    <col min="3574" max="3584" width="9.140625" style="47" customWidth="1"/>
    <col min="3585" max="3585" width="11.42578125" style="47" customWidth="1"/>
    <col min="3586" max="3586" width="17.28515625" style="47" customWidth="1"/>
    <col min="3587" max="3588" width="17.7109375" style="47" customWidth="1"/>
    <col min="3589" max="3589" width="11.42578125" style="47" customWidth="1"/>
    <col min="3590" max="3590" width="17.28515625" style="47" customWidth="1"/>
    <col min="3591" max="3591" width="17.7109375" style="47" customWidth="1"/>
    <col min="3592" max="3592" width="11.42578125" style="47" customWidth="1"/>
    <col min="3593" max="3593" width="17.28515625" style="47" customWidth="1"/>
    <col min="3594" max="3594" width="17.7109375" style="47" customWidth="1"/>
    <col min="3595" max="3826" width="9.140625" style="47"/>
    <col min="3827" max="3827" width="7.7109375" style="47" customWidth="1"/>
    <col min="3828" max="3828" width="56.42578125" style="47" customWidth="1"/>
    <col min="3829" max="3829" width="8.28515625" style="47" customWidth="1"/>
    <col min="3830" max="3840" width="9.140625" style="47" customWidth="1"/>
    <col min="3841" max="3841" width="11.42578125" style="47" customWidth="1"/>
    <col min="3842" max="3842" width="17.28515625" style="47" customWidth="1"/>
    <col min="3843" max="3844" width="17.7109375" style="47" customWidth="1"/>
    <col min="3845" max="3845" width="11.42578125" style="47" customWidth="1"/>
    <col min="3846" max="3846" width="17.28515625" style="47" customWidth="1"/>
    <col min="3847" max="3847" width="17.7109375" style="47" customWidth="1"/>
    <col min="3848" max="3848" width="11.42578125" style="47" customWidth="1"/>
    <col min="3849" max="3849" width="17.28515625" style="47" customWidth="1"/>
    <col min="3850" max="3850" width="17.7109375" style="47" customWidth="1"/>
    <col min="3851" max="4082" width="9.140625" style="47"/>
    <col min="4083" max="4083" width="7.7109375" style="47" customWidth="1"/>
    <col min="4084" max="4084" width="56.42578125" style="47" customWidth="1"/>
    <col min="4085" max="4085" width="8.28515625" style="47" customWidth="1"/>
    <col min="4086" max="4096" width="9.140625" style="47" customWidth="1"/>
    <col min="4097" max="4097" width="11.42578125" style="47" customWidth="1"/>
    <col min="4098" max="4098" width="17.28515625" style="47" customWidth="1"/>
    <col min="4099" max="4100" width="17.7109375" style="47" customWidth="1"/>
    <col min="4101" max="4101" width="11.42578125" style="47" customWidth="1"/>
    <col min="4102" max="4102" width="17.28515625" style="47" customWidth="1"/>
    <col min="4103" max="4103" width="17.7109375" style="47" customWidth="1"/>
    <col min="4104" max="4104" width="11.42578125" style="47" customWidth="1"/>
    <col min="4105" max="4105" width="17.28515625" style="47" customWidth="1"/>
    <col min="4106" max="4106" width="17.7109375" style="47" customWidth="1"/>
    <col min="4107" max="4338" width="9.140625" style="47"/>
    <col min="4339" max="4339" width="7.7109375" style="47" customWidth="1"/>
    <col min="4340" max="4340" width="56.42578125" style="47" customWidth="1"/>
    <col min="4341" max="4341" width="8.28515625" style="47" customWidth="1"/>
    <col min="4342" max="4352" width="9.140625" style="47" customWidth="1"/>
    <col min="4353" max="4353" width="11.42578125" style="47" customWidth="1"/>
    <col min="4354" max="4354" width="17.28515625" style="47" customWidth="1"/>
    <col min="4355" max="4356" width="17.7109375" style="47" customWidth="1"/>
    <col min="4357" max="4357" width="11.42578125" style="47" customWidth="1"/>
    <col min="4358" max="4358" width="17.28515625" style="47" customWidth="1"/>
    <col min="4359" max="4359" width="17.7109375" style="47" customWidth="1"/>
    <col min="4360" max="4360" width="11.42578125" style="47" customWidth="1"/>
    <col min="4361" max="4361" width="17.28515625" style="47" customWidth="1"/>
    <col min="4362" max="4362" width="17.7109375" style="47" customWidth="1"/>
    <col min="4363" max="4594" width="9.140625" style="47"/>
    <col min="4595" max="4595" width="7.7109375" style="47" customWidth="1"/>
    <col min="4596" max="4596" width="56.42578125" style="47" customWidth="1"/>
    <col min="4597" max="4597" width="8.28515625" style="47" customWidth="1"/>
    <col min="4598" max="4608" width="9.140625" style="47" customWidth="1"/>
    <col min="4609" max="4609" width="11.42578125" style="47" customWidth="1"/>
    <col min="4610" max="4610" width="17.28515625" style="47" customWidth="1"/>
    <col min="4611" max="4612" width="17.7109375" style="47" customWidth="1"/>
    <col min="4613" max="4613" width="11.42578125" style="47" customWidth="1"/>
    <col min="4614" max="4614" width="17.28515625" style="47" customWidth="1"/>
    <col min="4615" max="4615" width="17.7109375" style="47" customWidth="1"/>
    <col min="4616" max="4616" width="11.42578125" style="47" customWidth="1"/>
    <col min="4617" max="4617" width="17.28515625" style="47" customWidth="1"/>
    <col min="4618" max="4618" width="17.7109375" style="47" customWidth="1"/>
    <col min="4619" max="4850" width="9.140625" style="47"/>
    <col min="4851" max="4851" width="7.7109375" style="47" customWidth="1"/>
    <col min="4852" max="4852" width="56.42578125" style="47" customWidth="1"/>
    <col min="4853" max="4853" width="8.28515625" style="47" customWidth="1"/>
    <col min="4854" max="4864" width="9.140625" style="47" customWidth="1"/>
    <col min="4865" max="4865" width="11.42578125" style="47" customWidth="1"/>
    <col min="4866" max="4866" width="17.28515625" style="47" customWidth="1"/>
    <col min="4867" max="4868" width="17.7109375" style="47" customWidth="1"/>
    <col min="4869" max="4869" width="11.42578125" style="47" customWidth="1"/>
    <col min="4870" max="4870" width="17.28515625" style="47" customWidth="1"/>
    <col min="4871" max="4871" width="17.7109375" style="47" customWidth="1"/>
    <col min="4872" max="4872" width="11.42578125" style="47" customWidth="1"/>
    <col min="4873" max="4873" width="17.28515625" style="47" customWidth="1"/>
    <col min="4874" max="4874" width="17.7109375" style="47" customWidth="1"/>
    <col min="4875" max="5106" width="9.140625" style="47"/>
    <col min="5107" max="5107" width="7.7109375" style="47" customWidth="1"/>
    <col min="5108" max="5108" width="56.42578125" style="47" customWidth="1"/>
    <col min="5109" max="5109" width="8.28515625" style="47" customWidth="1"/>
    <col min="5110" max="5120" width="9.140625" style="47" customWidth="1"/>
    <col min="5121" max="5121" width="11.42578125" style="47" customWidth="1"/>
    <col min="5122" max="5122" width="17.28515625" style="47" customWidth="1"/>
    <col min="5123" max="5124" width="17.7109375" style="47" customWidth="1"/>
    <col min="5125" max="5125" width="11.42578125" style="47" customWidth="1"/>
    <col min="5126" max="5126" width="17.28515625" style="47" customWidth="1"/>
    <col min="5127" max="5127" width="17.7109375" style="47" customWidth="1"/>
    <col min="5128" max="5128" width="11.42578125" style="47" customWidth="1"/>
    <col min="5129" max="5129" width="17.28515625" style="47" customWidth="1"/>
    <col min="5130" max="5130" width="17.7109375" style="47" customWidth="1"/>
    <col min="5131" max="5362" width="9.140625" style="47"/>
    <col min="5363" max="5363" width="7.7109375" style="47" customWidth="1"/>
    <col min="5364" max="5364" width="56.42578125" style="47" customWidth="1"/>
    <col min="5365" max="5365" width="8.28515625" style="47" customWidth="1"/>
    <col min="5366" max="5376" width="9.140625" style="47" customWidth="1"/>
    <col min="5377" max="5377" width="11.42578125" style="47" customWidth="1"/>
    <col min="5378" max="5378" width="17.28515625" style="47" customWidth="1"/>
    <col min="5379" max="5380" width="17.7109375" style="47" customWidth="1"/>
    <col min="5381" max="5381" width="11.42578125" style="47" customWidth="1"/>
    <col min="5382" max="5382" width="17.28515625" style="47" customWidth="1"/>
    <col min="5383" max="5383" width="17.7109375" style="47" customWidth="1"/>
    <col min="5384" max="5384" width="11.42578125" style="47" customWidth="1"/>
    <col min="5385" max="5385" width="17.28515625" style="47" customWidth="1"/>
    <col min="5386" max="5386" width="17.7109375" style="47" customWidth="1"/>
    <col min="5387" max="5618" width="9.140625" style="47"/>
    <col min="5619" max="5619" width="7.7109375" style="47" customWidth="1"/>
    <col min="5620" max="5620" width="56.42578125" style="47" customWidth="1"/>
    <col min="5621" max="5621" width="8.28515625" style="47" customWidth="1"/>
    <col min="5622" max="5632" width="9.140625" style="47" customWidth="1"/>
    <col min="5633" max="5633" width="11.42578125" style="47" customWidth="1"/>
    <col min="5634" max="5634" width="17.28515625" style="47" customWidth="1"/>
    <col min="5635" max="5636" width="17.7109375" style="47" customWidth="1"/>
    <col min="5637" max="5637" width="11.42578125" style="47" customWidth="1"/>
    <col min="5638" max="5638" width="17.28515625" style="47" customWidth="1"/>
    <col min="5639" max="5639" width="17.7109375" style="47" customWidth="1"/>
    <col min="5640" max="5640" width="11.42578125" style="47" customWidth="1"/>
    <col min="5641" max="5641" width="17.28515625" style="47" customWidth="1"/>
    <col min="5642" max="5642" width="17.7109375" style="47" customWidth="1"/>
    <col min="5643" max="5874" width="9.140625" style="47"/>
    <col min="5875" max="5875" width="7.7109375" style="47" customWidth="1"/>
    <col min="5876" max="5876" width="56.42578125" style="47" customWidth="1"/>
    <col min="5877" max="5877" width="8.28515625" style="47" customWidth="1"/>
    <col min="5878" max="5888" width="9.140625" style="47" customWidth="1"/>
    <col min="5889" max="5889" width="11.42578125" style="47" customWidth="1"/>
    <col min="5890" max="5890" width="17.28515625" style="47" customWidth="1"/>
    <col min="5891" max="5892" width="17.7109375" style="47" customWidth="1"/>
    <col min="5893" max="5893" width="11.42578125" style="47" customWidth="1"/>
    <col min="5894" max="5894" width="17.28515625" style="47" customWidth="1"/>
    <col min="5895" max="5895" width="17.7109375" style="47" customWidth="1"/>
    <col min="5896" max="5896" width="11.42578125" style="47" customWidth="1"/>
    <col min="5897" max="5897" width="17.28515625" style="47" customWidth="1"/>
    <col min="5898" max="5898" width="17.7109375" style="47" customWidth="1"/>
    <col min="5899" max="6130" width="9.140625" style="47"/>
    <col min="6131" max="6131" width="7.7109375" style="47" customWidth="1"/>
    <col min="6132" max="6132" width="56.42578125" style="47" customWidth="1"/>
    <col min="6133" max="6133" width="8.28515625" style="47" customWidth="1"/>
    <col min="6134" max="6144" width="9.140625" style="47" customWidth="1"/>
    <col min="6145" max="6145" width="11.42578125" style="47" customWidth="1"/>
    <col min="6146" max="6146" width="17.28515625" style="47" customWidth="1"/>
    <col min="6147" max="6148" width="17.7109375" style="47" customWidth="1"/>
    <col min="6149" max="6149" width="11.42578125" style="47" customWidth="1"/>
    <col min="6150" max="6150" width="17.28515625" style="47" customWidth="1"/>
    <col min="6151" max="6151" width="17.7109375" style="47" customWidth="1"/>
    <col min="6152" max="6152" width="11.42578125" style="47" customWidth="1"/>
    <col min="6153" max="6153" width="17.28515625" style="47" customWidth="1"/>
    <col min="6154" max="6154" width="17.7109375" style="47" customWidth="1"/>
    <col min="6155" max="6386" width="9.140625" style="47"/>
    <col min="6387" max="6387" width="7.7109375" style="47" customWidth="1"/>
    <col min="6388" max="6388" width="56.42578125" style="47" customWidth="1"/>
    <col min="6389" max="6389" width="8.28515625" style="47" customWidth="1"/>
    <col min="6390" max="6400" width="9.140625" style="47" customWidth="1"/>
    <col min="6401" max="6401" width="11.42578125" style="47" customWidth="1"/>
    <col min="6402" max="6402" width="17.28515625" style="47" customWidth="1"/>
    <col min="6403" max="6404" width="17.7109375" style="47" customWidth="1"/>
    <col min="6405" max="6405" width="11.42578125" style="47" customWidth="1"/>
    <col min="6406" max="6406" width="17.28515625" style="47" customWidth="1"/>
    <col min="6407" max="6407" width="17.7109375" style="47" customWidth="1"/>
    <col min="6408" max="6408" width="11.42578125" style="47" customWidth="1"/>
    <col min="6409" max="6409" width="17.28515625" style="47" customWidth="1"/>
    <col min="6410" max="6410" width="17.7109375" style="47" customWidth="1"/>
    <col min="6411" max="6642" width="9.140625" style="47"/>
    <col min="6643" max="6643" width="7.7109375" style="47" customWidth="1"/>
    <col min="6644" max="6644" width="56.42578125" style="47" customWidth="1"/>
    <col min="6645" max="6645" width="8.28515625" style="47" customWidth="1"/>
    <col min="6646" max="6656" width="9.140625" style="47" customWidth="1"/>
    <col min="6657" max="6657" width="11.42578125" style="47" customWidth="1"/>
    <col min="6658" max="6658" width="17.28515625" style="47" customWidth="1"/>
    <col min="6659" max="6660" width="17.7109375" style="47" customWidth="1"/>
    <col min="6661" max="6661" width="11.42578125" style="47" customWidth="1"/>
    <col min="6662" max="6662" width="17.28515625" style="47" customWidth="1"/>
    <col min="6663" max="6663" width="17.7109375" style="47" customWidth="1"/>
    <col min="6664" max="6664" width="11.42578125" style="47" customWidth="1"/>
    <col min="6665" max="6665" width="17.28515625" style="47" customWidth="1"/>
    <col min="6666" max="6666" width="17.7109375" style="47" customWidth="1"/>
    <col min="6667" max="6898" width="9.140625" style="47"/>
    <col min="6899" max="6899" width="7.7109375" style="47" customWidth="1"/>
    <col min="6900" max="6900" width="56.42578125" style="47" customWidth="1"/>
    <col min="6901" max="6901" width="8.28515625" style="47" customWidth="1"/>
    <col min="6902" max="6912" width="9.140625" style="47" customWidth="1"/>
    <col min="6913" max="6913" width="11.42578125" style="47" customWidth="1"/>
    <col min="6914" max="6914" width="17.28515625" style="47" customWidth="1"/>
    <col min="6915" max="6916" width="17.7109375" style="47" customWidth="1"/>
    <col min="6917" max="6917" width="11.42578125" style="47" customWidth="1"/>
    <col min="6918" max="6918" width="17.28515625" style="47" customWidth="1"/>
    <col min="6919" max="6919" width="17.7109375" style="47" customWidth="1"/>
    <col min="6920" max="6920" width="11.42578125" style="47" customWidth="1"/>
    <col min="6921" max="6921" width="17.28515625" style="47" customWidth="1"/>
    <col min="6922" max="6922" width="17.7109375" style="47" customWidth="1"/>
    <col min="6923" max="7154" width="9.140625" style="47"/>
    <col min="7155" max="7155" width="7.7109375" style="47" customWidth="1"/>
    <col min="7156" max="7156" width="56.42578125" style="47" customWidth="1"/>
    <col min="7157" max="7157" width="8.28515625" style="47" customWidth="1"/>
    <col min="7158" max="7168" width="9.140625" style="47" customWidth="1"/>
    <col min="7169" max="7169" width="11.42578125" style="47" customWidth="1"/>
    <col min="7170" max="7170" width="17.28515625" style="47" customWidth="1"/>
    <col min="7171" max="7172" width="17.7109375" style="47" customWidth="1"/>
    <col min="7173" max="7173" width="11.42578125" style="47" customWidth="1"/>
    <col min="7174" max="7174" width="17.28515625" style="47" customWidth="1"/>
    <col min="7175" max="7175" width="17.7109375" style="47" customWidth="1"/>
    <col min="7176" max="7176" width="11.42578125" style="47" customWidth="1"/>
    <col min="7177" max="7177" width="17.28515625" style="47" customWidth="1"/>
    <col min="7178" max="7178" width="17.7109375" style="47" customWidth="1"/>
    <col min="7179" max="7410" width="9.140625" style="47"/>
    <col min="7411" max="7411" width="7.7109375" style="47" customWidth="1"/>
    <col min="7412" max="7412" width="56.42578125" style="47" customWidth="1"/>
    <col min="7413" max="7413" width="8.28515625" style="47" customWidth="1"/>
    <col min="7414" max="7424" width="9.140625" style="47" customWidth="1"/>
    <col min="7425" max="7425" width="11.42578125" style="47" customWidth="1"/>
    <col min="7426" max="7426" width="17.28515625" style="47" customWidth="1"/>
    <col min="7427" max="7428" width="17.7109375" style="47" customWidth="1"/>
    <col min="7429" max="7429" width="11.42578125" style="47" customWidth="1"/>
    <col min="7430" max="7430" width="17.28515625" style="47" customWidth="1"/>
    <col min="7431" max="7431" width="17.7109375" style="47" customWidth="1"/>
    <col min="7432" max="7432" width="11.42578125" style="47" customWidth="1"/>
    <col min="7433" max="7433" width="17.28515625" style="47" customWidth="1"/>
    <col min="7434" max="7434" width="17.7109375" style="47" customWidth="1"/>
    <col min="7435" max="7666" width="9.140625" style="47"/>
    <col min="7667" max="7667" width="7.7109375" style="47" customWidth="1"/>
    <col min="7668" max="7668" width="56.42578125" style="47" customWidth="1"/>
    <col min="7669" max="7669" width="8.28515625" style="47" customWidth="1"/>
    <col min="7670" max="7680" width="9.140625" style="47" customWidth="1"/>
    <col min="7681" max="7681" width="11.42578125" style="47" customWidth="1"/>
    <col min="7682" max="7682" width="17.28515625" style="47" customWidth="1"/>
    <col min="7683" max="7684" width="17.7109375" style="47" customWidth="1"/>
    <col min="7685" max="7685" width="11.42578125" style="47" customWidth="1"/>
    <col min="7686" max="7686" width="17.28515625" style="47" customWidth="1"/>
    <col min="7687" max="7687" width="17.7109375" style="47" customWidth="1"/>
    <col min="7688" max="7688" width="11.42578125" style="47" customWidth="1"/>
    <col min="7689" max="7689" width="17.28515625" style="47" customWidth="1"/>
    <col min="7690" max="7690" width="17.7109375" style="47" customWidth="1"/>
    <col min="7691" max="7922" width="9.140625" style="47"/>
    <col min="7923" max="7923" width="7.7109375" style="47" customWidth="1"/>
    <col min="7924" max="7924" width="56.42578125" style="47" customWidth="1"/>
    <col min="7925" max="7925" width="8.28515625" style="47" customWidth="1"/>
    <col min="7926" max="7936" width="9.140625" style="47" customWidth="1"/>
    <col min="7937" max="7937" width="11.42578125" style="47" customWidth="1"/>
    <col min="7938" max="7938" width="17.28515625" style="47" customWidth="1"/>
    <col min="7939" max="7940" width="17.7109375" style="47" customWidth="1"/>
    <col min="7941" max="7941" width="11.42578125" style="47" customWidth="1"/>
    <col min="7942" max="7942" width="17.28515625" style="47" customWidth="1"/>
    <col min="7943" max="7943" width="17.7109375" style="47" customWidth="1"/>
    <col min="7944" max="7944" width="11.42578125" style="47" customWidth="1"/>
    <col min="7945" max="7945" width="17.28515625" style="47" customWidth="1"/>
    <col min="7946" max="7946" width="17.7109375" style="47" customWidth="1"/>
    <col min="7947" max="8178" width="9.140625" style="47"/>
    <col min="8179" max="8179" width="7.7109375" style="47" customWidth="1"/>
    <col min="8180" max="8180" width="56.42578125" style="47" customWidth="1"/>
    <col min="8181" max="8181" width="8.28515625" style="47" customWidth="1"/>
    <col min="8182" max="8192" width="9.140625" style="47" customWidth="1"/>
    <col min="8193" max="8193" width="11.42578125" style="47" customWidth="1"/>
    <col min="8194" max="8194" width="17.28515625" style="47" customWidth="1"/>
    <col min="8195" max="8196" width="17.7109375" style="47" customWidth="1"/>
    <col min="8197" max="8197" width="11.42578125" style="47" customWidth="1"/>
    <col min="8198" max="8198" width="17.28515625" style="47" customWidth="1"/>
    <col min="8199" max="8199" width="17.7109375" style="47" customWidth="1"/>
    <col min="8200" max="8200" width="11.42578125" style="47" customWidth="1"/>
    <col min="8201" max="8201" width="17.28515625" style="47" customWidth="1"/>
    <col min="8202" max="8202" width="17.7109375" style="47" customWidth="1"/>
    <col min="8203" max="8434" width="9.140625" style="47"/>
    <col min="8435" max="8435" width="7.7109375" style="47" customWidth="1"/>
    <col min="8436" max="8436" width="56.42578125" style="47" customWidth="1"/>
    <col min="8437" max="8437" width="8.28515625" style="47" customWidth="1"/>
    <col min="8438" max="8448" width="9.140625" style="47" customWidth="1"/>
    <col min="8449" max="8449" width="11.42578125" style="47" customWidth="1"/>
    <col min="8450" max="8450" width="17.28515625" style="47" customWidth="1"/>
    <col min="8451" max="8452" width="17.7109375" style="47" customWidth="1"/>
    <col min="8453" max="8453" width="11.42578125" style="47" customWidth="1"/>
    <col min="8454" max="8454" width="17.28515625" style="47" customWidth="1"/>
    <col min="8455" max="8455" width="17.7109375" style="47" customWidth="1"/>
    <col min="8456" max="8456" width="11.42578125" style="47" customWidth="1"/>
    <col min="8457" max="8457" width="17.28515625" style="47" customWidth="1"/>
    <col min="8458" max="8458" width="17.7109375" style="47" customWidth="1"/>
    <col min="8459" max="8690" width="9.140625" style="47"/>
    <col min="8691" max="8691" width="7.7109375" style="47" customWidth="1"/>
    <col min="8692" max="8692" width="56.42578125" style="47" customWidth="1"/>
    <col min="8693" max="8693" width="8.28515625" style="47" customWidth="1"/>
    <col min="8694" max="8704" width="9.140625" style="47" customWidth="1"/>
    <col min="8705" max="8705" width="11.42578125" style="47" customWidth="1"/>
    <col min="8706" max="8706" width="17.28515625" style="47" customWidth="1"/>
    <col min="8707" max="8708" width="17.7109375" style="47" customWidth="1"/>
    <col min="8709" max="8709" width="11.42578125" style="47" customWidth="1"/>
    <col min="8710" max="8710" width="17.28515625" style="47" customWidth="1"/>
    <col min="8711" max="8711" width="17.7109375" style="47" customWidth="1"/>
    <col min="8712" max="8712" width="11.42578125" style="47" customWidth="1"/>
    <col min="8713" max="8713" width="17.28515625" style="47" customWidth="1"/>
    <col min="8714" max="8714" width="17.7109375" style="47" customWidth="1"/>
    <col min="8715" max="8946" width="9.140625" style="47"/>
    <col min="8947" max="8947" width="7.7109375" style="47" customWidth="1"/>
    <col min="8948" max="8948" width="56.42578125" style="47" customWidth="1"/>
    <col min="8949" max="8949" width="8.28515625" style="47" customWidth="1"/>
    <col min="8950" max="8960" width="9.140625" style="47" customWidth="1"/>
    <col min="8961" max="8961" width="11.42578125" style="47" customWidth="1"/>
    <col min="8962" max="8962" width="17.28515625" style="47" customWidth="1"/>
    <col min="8963" max="8964" width="17.7109375" style="47" customWidth="1"/>
    <col min="8965" max="8965" width="11.42578125" style="47" customWidth="1"/>
    <col min="8966" max="8966" width="17.28515625" style="47" customWidth="1"/>
    <col min="8967" max="8967" width="17.7109375" style="47" customWidth="1"/>
    <col min="8968" max="8968" width="11.42578125" style="47" customWidth="1"/>
    <col min="8969" max="8969" width="17.28515625" style="47" customWidth="1"/>
    <col min="8970" max="8970" width="17.7109375" style="47" customWidth="1"/>
    <col min="8971" max="9202" width="9.140625" style="47"/>
    <col min="9203" max="9203" width="7.7109375" style="47" customWidth="1"/>
    <col min="9204" max="9204" width="56.42578125" style="47" customWidth="1"/>
    <col min="9205" max="9205" width="8.28515625" style="47" customWidth="1"/>
    <col min="9206" max="9216" width="9.140625" style="47" customWidth="1"/>
    <col min="9217" max="9217" width="11.42578125" style="47" customWidth="1"/>
    <col min="9218" max="9218" width="17.28515625" style="47" customWidth="1"/>
    <col min="9219" max="9220" width="17.7109375" style="47" customWidth="1"/>
    <col min="9221" max="9221" width="11.42578125" style="47" customWidth="1"/>
    <col min="9222" max="9222" width="17.28515625" style="47" customWidth="1"/>
    <col min="9223" max="9223" width="17.7109375" style="47" customWidth="1"/>
    <col min="9224" max="9224" width="11.42578125" style="47" customWidth="1"/>
    <col min="9225" max="9225" width="17.28515625" style="47" customWidth="1"/>
    <col min="9226" max="9226" width="17.7109375" style="47" customWidth="1"/>
    <col min="9227" max="9458" width="9.140625" style="47"/>
    <col min="9459" max="9459" width="7.7109375" style="47" customWidth="1"/>
    <col min="9460" max="9460" width="56.42578125" style="47" customWidth="1"/>
    <col min="9461" max="9461" width="8.28515625" style="47" customWidth="1"/>
    <col min="9462" max="9472" width="9.140625" style="47" customWidth="1"/>
    <col min="9473" max="9473" width="11.42578125" style="47" customWidth="1"/>
    <col min="9474" max="9474" width="17.28515625" style="47" customWidth="1"/>
    <col min="9475" max="9476" width="17.7109375" style="47" customWidth="1"/>
    <col min="9477" max="9477" width="11.42578125" style="47" customWidth="1"/>
    <col min="9478" max="9478" width="17.28515625" style="47" customWidth="1"/>
    <col min="9479" max="9479" width="17.7109375" style="47" customWidth="1"/>
    <col min="9480" max="9480" width="11.42578125" style="47" customWidth="1"/>
    <col min="9481" max="9481" width="17.28515625" style="47" customWidth="1"/>
    <col min="9482" max="9482" width="17.7109375" style="47" customWidth="1"/>
    <col min="9483" max="9714" width="9.140625" style="47"/>
    <col min="9715" max="9715" width="7.7109375" style="47" customWidth="1"/>
    <col min="9716" max="9716" width="56.42578125" style="47" customWidth="1"/>
    <col min="9717" max="9717" width="8.28515625" style="47" customWidth="1"/>
    <col min="9718" max="9728" width="9.140625" style="47" customWidth="1"/>
    <col min="9729" max="9729" width="11.42578125" style="47" customWidth="1"/>
    <col min="9730" max="9730" width="17.28515625" style="47" customWidth="1"/>
    <col min="9731" max="9732" width="17.7109375" style="47" customWidth="1"/>
    <col min="9733" max="9733" width="11.42578125" style="47" customWidth="1"/>
    <col min="9734" max="9734" width="17.28515625" style="47" customWidth="1"/>
    <col min="9735" max="9735" width="17.7109375" style="47" customWidth="1"/>
    <col min="9736" max="9736" width="11.42578125" style="47" customWidth="1"/>
    <col min="9737" max="9737" width="17.28515625" style="47" customWidth="1"/>
    <col min="9738" max="9738" width="17.7109375" style="47" customWidth="1"/>
    <col min="9739" max="9970" width="9.140625" style="47"/>
    <col min="9971" max="9971" width="7.7109375" style="47" customWidth="1"/>
    <col min="9972" max="9972" width="56.42578125" style="47" customWidth="1"/>
    <col min="9973" max="9973" width="8.28515625" style="47" customWidth="1"/>
    <col min="9974" max="9984" width="9.140625" style="47" customWidth="1"/>
    <col min="9985" max="9985" width="11.42578125" style="47" customWidth="1"/>
    <col min="9986" max="9986" width="17.28515625" style="47" customWidth="1"/>
    <col min="9987" max="9988" width="17.7109375" style="47" customWidth="1"/>
    <col min="9989" max="9989" width="11.42578125" style="47" customWidth="1"/>
    <col min="9990" max="9990" width="17.28515625" style="47" customWidth="1"/>
    <col min="9991" max="9991" width="17.7109375" style="47" customWidth="1"/>
    <col min="9992" max="9992" width="11.42578125" style="47" customWidth="1"/>
    <col min="9993" max="9993" width="17.28515625" style="47" customWidth="1"/>
    <col min="9994" max="9994" width="17.7109375" style="47" customWidth="1"/>
    <col min="9995" max="10226" width="9.140625" style="47"/>
    <col min="10227" max="10227" width="7.7109375" style="47" customWidth="1"/>
    <col min="10228" max="10228" width="56.42578125" style="47" customWidth="1"/>
    <col min="10229" max="10229" width="8.28515625" style="47" customWidth="1"/>
    <col min="10230" max="10240" width="9.140625" style="47" customWidth="1"/>
    <col min="10241" max="10241" width="11.42578125" style="47" customWidth="1"/>
    <col min="10242" max="10242" width="17.28515625" style="47" customWidth="1"/>
    <col min="10243" max="10244" width="17.7109375" style="47" customWidth="1"/>
    <col min="10245" max="10245" width="11.42578125" style="47" customWidth="1"/>
    <col min="10246" max="10246" width="17.28515625" style="47" customWidth="1"/>
    <col min="10247" max="10247" width="17.7109375" style="47" customWidth="1"/>
    <col min="10248" max="10248" width="11.42578125" style="47" customWidth="1"/>
    <col min="10249" max="10249" width="17.28515625" style="47" customWidth="1"/>
    <col min="10250" max="10250" width="17.7109375" style="47" customWidth="1"/>
    <col min="10251" max="10482" width="9.140625" style="47"/>
    <col min="10483" max="10483" width="7.7109375" style="47" customWidth="1"/>
    <col min="10484" max="10484" width="56.42578125" style="47" customWidth="1"/>
    <col min="10485" max="10485" width="8.28515625" style="47" customWidth="1"/>
    <col min="10486" max="10496" width="9.140625" style="47" customWidth="1"/>
    <col min="10497" max="10497" width="11.42578125" style="47" customWidth="1"/>
    <col min="10498" max="10498" width="17.28515625" style="47" customWidth="1"/>
    <col min="10499" max="10500" width="17.7109375" style="47" customWidth="1"/>
    <col min="10501" max="10501" width="11.42578125" style="47" customWidth="1"/>
    <col min="10502" max="10502" width="17.28515625" style="47" customWidth="1"/>
    <col min="10503" max="10503" width="17.7109375" style="47" customWidth="1"/>
    <col min="10504" max="10504" width="11.42578125" style="47" customWidth="1"/>
    <col min="10505" max="10505" width="17.28515625" style="47" customWidth="1"/>
    <col min="10506" max="10506" width="17.7109375" style="47" customWidth="1"/>
    <col min="10507" max="10738" width="9.140625" style="47"/>
    <col min="10739" max="10739" width="7.7109375" style="47" customWidth="1"/>
    <col min="10740" max="10740" width="56.42578125" style="47" customWidth="1"/>
    <col min="10741" max="10741" width="8.28515625" style="47" customWidth="1"/>
    <col min="10742" max="10752" width="9.140625" style="47" customWidth="1"/>
    <col min="10753" max="10753" width="11.42578125" style="47" customWidth="1"/>
    <col min="10754" max="10754" width="17.28515625" style="47" customWidth="1"/>
    <col min="10755" max="10756" width="17.7109375" style="47" customWidth="1"/>
    <col min="10757" max="10757" width="11.42578125" style="47" customWidth="1"/>
    <col min="10758" max="10758" width="17.28515625" style="47" customWidth="1"/>
    <col min="10759" max="10759" width="17.7109375" style="47" customWidth="1"/>
    <col min="10760" max="10760" width="11.42578125" style="47" customWidth="1"/>
    <col min="10761" max="10761" width="17.28515625" style="47" customWidth="1"/>
    <col min="10762" max="10762" width="17.7109375" style="47" customWidth="1"/>
    <col min="10763" max="10994" width="9.140625" style="47"/>
    <col min="10995" max="10995" width="7.7109375" style="47" customWidth="1"/>
    <col min="10996" max="10996" width="56.42578125" style="47" customWidth="1"/>
    <col min="10997" max="10997" width="8.28515625" style="47" customWidth="1"/>
    <col min="10998" max="11008" width="9.140625" style="47" customWidth="1"/>
    <col min="11009" max="11009" width="11.42578125" style="47" customWidth="1"/>
    <col min="11010" max="11010" width="17.28515625" style="47" customWidth="1"/>
    <col min="11011" max="11012" width="17.7109375" style="47" customWidth="1"/>
    <col min="11013" max="11013" width="11.42578125" style="47" customWidth="1"/>
    <col min="11014" max="11014" width="17.28515625" style="47" customWidth="1"/>
    <col min="11015" max="11015" width="17.7109375" style="47" customWidth="1"/>
    <col min="11016" max="11016" width="11.42578125" style="47" customWidth="1"/>
    <col min="11017" max="11017" width="17.28515625" style="47" customWidth="1"/>
    <col min="11018" max="11018" width="17.7109375" style="47" customWidth="1"/>
    <col min="11019" max="11250" width="9.140625" style="47"/>
    <col min="11251" max="11251" width="7.7109375" style="47" customWidth="1"/>
    <col min="11252" max="11252" width="56.42578125" style="47" customWidth="1"/>
    <col min="11253" max="11253" width="8.28515625" style="47" customWidth="1"/>
    <col min="11254" max="11264" width="9.140625" style="47" customWidth="1"/>
    <col min="11265" max="11265" width="11.42578125" style="47" customWidth="1"/>
    <col min="11266" max="11266" width="17.28515625" style="47" customWidth="1"/>
    <col min="11267" max="11268" width="17.7109375" style="47" customWidth="1"/>
    <col min="11269" max="11269" width="11.42578125" style="47" customWidth="1"/>
    <col min="11270" max="11270" width="17.28515625" style="47" customWidth="1"/>
    <col min="11271" max="11271" width="17.7109375" style="47" customWidth="1"/>
    <col min="11272" max="11272" width="11.42578125" style="47" customWidth="1"/>
    <col min="11273" max="11273" width="17.28515625" style="47" customWidth="1"/>
    <col min="11274" max="11274" width="17.7109375" style="47" customWidth="1"/>
    <col min="11275" max="11506" width="9.140625" style="47"/>
    <col min="11507" max="11507" width="7.7109375" style="47" customWidth="1"/>
    <col min="11508" max="11508" width="56.42578125" style="47" customWidth="1"/>
    <col min="11509" max="11509" width="8.28515625" style="47" customWidth="1"/>
    <col min="11510" max="11520" width="9.140625" style="47" customWidth="1"/>
    <col min="11521" max="11521" width="11.42578125" style="47" customWidth="1"/>
    <col min="11522" max="11522" width="17.28515625" style="47" customWidth="1"/>
    <col min="11523" max="11524" width="17.7109375" style="47" customWidth="1"/>
    <col min="11525" max="11525" width="11.42578125" style="47" customWidth="1"/>
    <col min="11526" max="11526" width="17.28515625" style="47" customWidth="1"/>
    <col min="11527" max="11527" width="17.7109375" style="47" customWidth="1"/>
    <col min="11528" max="11528" width="11.42578125" style="47" customWidth="1"/>
    <col min="11529" max="11529" width="17.28515625" style="47" customWidth="1"/>
    <col min="11530" max="11530" width="17.7109375" style="47" customWidth="1"/>
    <col min="11531" max="11762" width="9.140625" style="47"/>
    <col min="11763" max="11763" width="7.7109375" style="47" customWidth="1"/>
    <col min="11764" max="11764" width="56.42578125" style="47" customWidth="1"/>
    <col min="11765" max="11765" width="8.28515625" style="47" customWidth="1"/>
    <col min="11766" max="11776" width="9.140625" style="47" customWidth="1"/>
    <col min="11777" max="11777" width="11.42578125" style="47" customWidth="1"/>
    <col min="11778" max="11778" width="17.28515625" style="47" customWidth="1"/>
    <col min="11779" max="11780" width="17.7109375" style="47" customWidth="1"/>
    <col min="11781" max="11781" width="11.42578125" style="47" customWidth="1"/>
    <col min="11782" max="11782" width="17.28515625" style="47" customWidth="1"/>
    <col min="11783" max="11783" width="17.7109375" style="47" customWidth="1"/>
    <col min="11784" max="11784" width="11.42578125" style="47" customWidth="1"/>
    <col min="11785" max="11785" width="17.28515625" style="47" customWidth="1"/>
    <col min="11786" max="11786" width="17.7109375" style="47" customWidth="1"/>
    <col min="11787" max="12018" width="9.140625" style="47"/>
    <col min="12019" max="12019" width="7.7109375" style="47" customWidth="1"/>
    <col min="12020" max="12020" width="56.42578125" style="47" customWidth="1"/>
    <col min="12021" max="12021" width="8.28515625" style="47" customWidth="1"/>
    <col min="12022" max="12032" width="9.140625" style="47" customWidth="1"/>
    <col min="12033" max="12033" width="11.42578125" style="47" customWidth="1"/>
    <col min="12034" max="12034" width="17.28515625" style="47" customWidth="1"/>
    <col min="12035" max="12036" width="17.7109375" style="47" customWidth="1"/>
    <col min="12037" max="12037" width="11.42578125" style="47" customWidth="1"/>
    <col min="12038" max="12038" width="17.28515625" style="47" customWidth="1"/>
    <col min="12039" max="12039" width="17.7109375" style="47" customWidth="1"/>
    <col min="12040" max="12040" width="11.42578125" style="47" customWidth="1"/>
    <col min="12041" max="12041" width="17.28515625" style="47" customWidth="1"/>
    <col min="12042" max="12042" width="17.7109375" style="47" customWidth="1"/>
    <col min="12043" max="12274" width="9.140625" style="47"/>
    <col min="12275" max="12275" width="7.7109375" style="47" customWidth="1"/>
    <col min="12276" max="12276" width="56.42578125" style="47" customWidth="1"/>
    <col min="12277" max="12277" width="8.28515625" style="47" customWidth="1"/>
    <col min="12278" max="12288" width="9.140625" style="47" customWidth="1"/>
    <col min="12289" max="12289" width="11.42578125" style="47" customWidth="1"/>
    <col min="12290" max="12290" width="17.28515625" style="47" customWidth="1"/>
    <col min="12291" max="12292" width="17.7109375" style="47" customWidth="1"/>
    <col min="12293" max="12293" width="11.42578125" style="47" customWidth="1"/>
    <col min="12294" max="12294" width="17.28515625" style="47" customWidth="1"/>
    <col min="12295" max="12295" width="17.7109375" style="47" customWidth="1"/>
    <col min="12296" max="12296" width="11.42578125" style="47" customWidth="1"/>
    <col min="12297" max="12297" width="17.28515625" style="47" customWidth="1"/>
    <col min="12298" max="12298" width="17.7109375" style="47" customWidth="1"/>
    <col min="12299" max="12530" width="9.140625" style="47"/>
    <col min="12531" max="12531" width="7.7109375" style="47" customWidth="1"/>
    <col min="12532" max="12532" width="56.42578125" style="47" customWidth="1"/>
    <col min="12533" max="12533" width="8.28515625" style="47" customWidth="1"/>
    <col min="12534" max="12544" width="9.140625" style="47" customWidth="1"/>
    <col min="12545" max="12545" width="11.42578125" style="47" customWidth="1"/>
    <col min="12546" max="12546" width="17.28515625" style="47" customWidth="1"/>
    <col min="12547" max="12548" width="17.7109375" style="47" customWidth="1"/>
    <col min="12549" max="12549" width="11.42578125" style="47" customWidth="1"/>
    <col min="12550" max="12550" width="17.28515625" style="47" customWidth="1"/>
    <col min="12551" max="12551" width="17.7109375" style="47" customWidth="1"/>
    <col min="12552" max="12552" width="11.42578125" style="47" customWidth="1"/>
    <col min="12553" max="12553" width="17.28515625" style="47" customWidth="1"/>
    <col min="12554" max="12554" width="17.7109375" style="47" customWidth="1"/>
    <col min="12555" max="12786" width="9.140625" style="47"/>
    <col min="12787" max="12787" width="7.7109375" style="47" customWidth="1"/>
    <col min="12788" max="12788" width="56.42578125" style="47" customWidth="1"/>
    <col min="12789" max="12789" width="8.28515625" style="47" customWidth="1"/>
    <col min="12790" max="12800" width="9.140625" style="47" customWidth="1"/>
    <col min="12801" max="12801" width="11.42578125" style="47" customWidth="1"/>
    <col min="12802" max="12802" width="17.28515625" style="47" customWidth="1"/>
    <col min="12803" max="12804" width="17.7109375" style="47" customWidth="1"/>
    <col min="12805" max="12805" width="11.42578125" style="47" customWidth="1"/>
    <col min="12806" max="12806" width="17.28515625" style="47" customWidth="1"/>
    <col min="12807" max="12807" width="17.7109375" style="47" customWidth="1"/>
    <col min="12808" max="12808" width="11.42578125" style="47" customWidth="1"/>
    <col min="12809" max="12809" width="17.28515625" style="47" customWidth="1"/>
    <col min="12810" max="12810" width="17.7109375" style="47" customWidth="1"/>
    <col min="12811" max="13042" width="9.140625" style="47"/>
    <col min="13043" max="13043" width="7.7109375" style="47" customWidth="1"/>
    <col min="13044" max="13044" width="56.42578125" style="47" customWidth="1"/>
    <col min="13045" max="13045" width="8.28515625" style="47" customWidth="1"/>
    <col min="13046" max="13056" width="9.140625" style="47" customWidth="1"/>
    <col min="13057" max="13057" width="11.42578125" style="47" customWidth="1"/>
    <col min="13058" max="13058" width="17.28515625" style="47" customWidth="1"/>
    <col min="13059" max="13060" width="17.7109375" style="47" customWidth="1"/>
    <col min="13061" max="13061" width="11.42578125" style="47" customWidth="1"/>
    <col min="13062" max="13062" width="17.28515625" style="47" customWidth="1"/>
    <col min="13063" max="13063" width="17.7109375" style="47" customWidth="1"/>
    <col min="13064" max="13064" width="11.42578125" style="47" customWidth="1"/>
    <col min="13065" max="13065" width="17.28515625" style="47" customWidth="1"/>
    <col min="13066" max="13066" width="17.7109375" style="47" customWidth="1"/>
    <col min="13067" max="13298" width="9.140625" style="47"/>
    <col min="13299" max="13299" width="7.7109375" style="47" customWidth="1"/>
    <col min="13300" max="13300" width="56.42578125" style="47" customWidth="1"/>
    <col min="13301" max="13301" width="8.28515625" style="47" customWidth="1"/>
    <col min="13302" max="13312" width="9.140625" style="47" customWidth="1"/>
    <col min="13313" max="13313" width="11.42578125" style="47" customWidth="1"/>
    <col min="13314" max="13314" width="17.28515625" style="47" customWidth="1"/>
    <col min="13315" max="13316" width="17.7109375" style="47" customWidth="1"/>
    <col min="13317" max="13317" width="11.42578125" style="47" customWidth="1"/>
    <col min="13318" max="13318" width="17.28515625" style="47" customWidth="1"/>
    <col min="13319" max="13319" width="17.7109375" style="47" customWidth="1"/>
    <col min="13320" max="13320" width="11.42578125" style="47" customWidth="1"/>
    <col min="13321" max="13321" width="17.28515625" style="47" customWidth="1"/>
    <col min="13322" max="13322" width="17.7109375" style="47" customWidth="1"/>
    <col min="13323" max="13554" width="9.140625" style="47"/>
    <col min="13555" max="13555" width="7.7109375" style="47" customWidth="1"/>
    <col min="13556" max="13556" width="56.42578125" style="47" customWidth="1"/>
    <col min="13557" max="13557" width="8.28515625" style="47" customWidth="1"/>
    <col min="13558" max="13568" width="9.140625" style="47" customWidth="1"/>
    <col min="13569" max="13569" width="11.42578125" style="47" customWidth="1"/>
    <col min="13570" max="13570" width="17.28515625" style="47" customWidth="1"/>
    <col min="13571" max="13572" width="17.7109375" style="47" customWidth="1"/>
    <col min="13573" max="13573" width="11.42578125" style="47" customWidth="1"/>
    <col min="13574" max="13574" width="17.28515625" style="47" customWidth="1"/>
    <col min="13575" max="13575" width="17.7109375" style="47" customWidth="1"/>
    <col min="13576" max="13576" width="11.42578125" style="47" customWidth="1"/>
    <col min="13577" max="13577" width="17.28515625" style="47" customWidth="1"/>
    <col min="13578" max="13578" width="17.7109375" style="47" customWidth="1"/>
    <col min="13579" max="13810" width="9.140625" style="47"/>
    <col min="13811" max="13811" width="7.7109375" style="47" customWidth="1"/>
    <col min="13812" max="13812" width="56.42578125" style="47" customWidth="1"/>
    <col min="13813" max="13813" width="8.28515625" style="47" customWidth="1"/>
    <col min="13814" max="13824" width="9.140625" style="47" customWidth="1"/>
    <col min="13825" max="13825" width="11.42578125" style="47" customWidth="1"/>
    <col min="13826" max="13826" width="17.28515625" style="47" customWidth="1"/>
    <col min="13827" max="13828" width="17.7109375" style="47" customWidth="1"/>
    <col min="13829" max="13829" width="11.42578125" style="47" customWidth="1"/>
    <col min="13830" max="13830" width="17.28515625" style="47" customWidth="1"/>
    <col min="13831" max="13831" width="17.7109375" style="47" customWidth="1"/>
    <col min="13832" max="13832" width="11.42578125" style="47" customWidth="1"/>
    <col min="13833" max="13833" width="17.28515625" style="47" customWidth="1"/>
    <col min="13834" max="13834" width="17.7109375" style="47" customWidth="1"/>
    <col min="13835" max="14066" width="9.140625" style="47"/>
    <col min="14067" max="14067" width="7.7109375" style="47" customWidth="1"/>
    <col min="14068" max="14068" width="56.42578125" style="47" customWidth="1"/>
    <col min="14069" max="14069" width="8.28515625" style="47" customWidth="1"/>
    <col min="14070" max="14080" width="9.140625" style="47" customWidth="1"/>
    <col min="14081" max="14081" width="11.42578125" style="47" customWidth="1"/>
    <col min="14082" max="14082" width="17.28515625" style="47" customWidth="1"/>
    <col min="14083" max="14084" width="17.7109375" style="47" customWidth="1"/>
    <col min="14085" max="14085" width="11.42578125" style="47" customWidth="1"/>
    <col min="14086" max="14086" width="17.28515625" style="47" customWidth="1"/>
    <col min="14087" max="14087" width="17.7109375" style="47" customWidth="1"/>
    <col min="14088" max="14088" width="11.42578125" style="47" customWidth="1"/>
    <col min="14089" max="14089" width="17.28515625" style="47" customWidth="1"/>
    <col min="14090" max="14090" width="17.7109375" style="47" customWidth="1"/>
    <col min="14091" max="14322" width="9.140625" style="47"/>
    <col min="14323" max="14323" width="7.7109375" style="47" customWidth="1"/>
    <col min="14324" max="14324" width="56.42578125" style="47" customWidth="1"/>
    <col min="14325" max="14325" width="8.28515625" style="47" customWidth="1"/>
    <col min="14326" max="14336" width="9.140625" style="47" customWidth="1"/>
    <col min="14337" max="14337" width="11.42578125" style="47" customWidth="1"/>
    <col min="14338" max="14338" width="17.28515625" style="47" customWidth="1"/>
    <col min="14339" max="14340" width="17.7109375" style="47" customWidth="1"/>
    <col min="14341" max="14341" width="11.42578125" style="47" customWidth="1"/>
    <col min="14342" max="14342" width="17.28515625" style="47" customWidth="1"/>
    <col min="14343" max="14343" width="17.7109375" style="47" customWidth="1"/>
    <col min="14344" max="14344" width="11.42578125" style="47" customWidth="1"/>
    <col min="14345" max="14345" width="17.28515625" style="47" customWidth="1"/>
    <col min="14346" max="14346" width="17.7109375" style="47" customWidth="1"/>
    <col min="14347" max="14578" width="9.140625" style="47"/>
    <col min="14579" max="14579" width="7.7109375" style="47" customWidth="1"/>
    <col min="14580" max="14580" width="56.42578125" style="47" customWidth="1"/>
    <col min="14581" max="14581" width="8.28515625" style="47" customWidth="1"/>
    <col min="14582" max="14592" width="9.140625" style="47" customWidth="1"/>
    <col min="14593" max="14593" width="11.42578125" style="47" customWidth="1"/>
    <col min="14594" max="14594" width="17.28515625" style="47" customWidth="1"/>
    <col min="14595" max="14596" width="17.7109375" style="47" customWidth="1"/>
    <col min="14597" max="14597" width="11.42578125" style="47" customWidth="1"/>
    <col min="14598" max="14598" width="17.28515625" style="47" customWidth="1"/>
    <col min="14599" max="14599" width="17.7109375" style="47" customWidth="1"/>
    <col min="14600" max="14600" width="11.42578125" style="47" customWidth="1"/>
    <col min="14601" max="14601" width="17.28515625" style="47" customWidth="1"/>
    <col min="14602" max="14602" width="17.7109375" style="47" customWidth="1"/>
    <col min="14603" max="14834" width="9.140625" style="47"/>
    <col min="14835" max="14835" width="7.7109375" style="47" customWidth="1"/>
    <col min="14836" max="14836" width="56.42578125" style="47" customWidth="1"/>
    <col min="14837" max="14837" width="8.28515625" style="47" customWidth="1"/>
    <col min="14838" max="14848" width="9.140625" style="47" customWidth="1"/>
    <col min="14849" max="14849" width="11.42578125" style="47" customWidth="1"/>
    <col min="14850" max="14850" width="17.28515625" style="47" customWidth="1"/>
    <col min="14851" max="14852" width="17.7109375" style="47" customWidth="1"/>
    <col min="14853" max="14853" width="11.42578125" style="47" customWidth="1"/>
    <col min="14854" max="14854" width="17.28515625" style="47" customWidth="1"/>
    <col min="14855" max="14855" width="17.7109375" style="47" customWidth="1"/>
    <col min="14856" max="14856" width="11.42578125" style="47" customWidth="1"/>
    <col min="14857" max="14857" width="17.28515625" style="47" customWidth="1"/>
    <col min="14858" max="14858" width="17.7109375" style="47" customWidth="1"/>
    <col min="14859" max="15090" width="9.140625" style="47"/>
    <col min="15091" max="15091" width="7.7109375" style="47" customWidth="1"/>
    <col min="15092" max="15092" width="56.42578125" style="47" customWidth="1"/>
    <col min="15093" max="15093" width="8.28515625" style="47" customWidth="1"/>
    <col min="15094" max="15104" width="9.140625" style="47" customWidth="1"/>
    <col min="15105" max="15105" width="11.42578125" style="47" customWidth="1"/>
    <col min="15106" max="15106" width="17.28515625" style="47" customWidth="1"/>
    <col min="15107" max="15108" width="17.7109375" style="47" customWidth="1"/>
    <col min="15109" max="15109" width="11.42578125" style="47" customWidth="1"/>
    <col min="15110" max="15110" width="17.28515625" style="47" customWidth="1"/>
    <col min="15111" max="15111" width="17.7109375" style="47" customWidth="1"/>
    <col min="15112" max="15112" width="11.42578125" style="47" customWidth="1"/>
    <col min="15113" max="15113" width="17.28515625" style="47" customWidth="1"/>
    <col min="15114" max="15114" width="17.7109375" style="47" customWidth="1"/>
    <col min="15115" max="15346" width="9.140625" style="47"/>
    <col min="15347" max="15347" width="7.7109375" style="47" customWidth="1"/>
    <col min="15348" max="15348" width="56.42578125" style="47" customWidth="1"/>
    <col min="15349" max="15349" width="8.28515625" style="47" customWidth="1"/>
    <col min="15350" max="15360" width="9.140625" style="47" customWidth="1"/>
    <col min="15361" max="15361" width="11.42578125" style="47" customWidth="1"/>
    <col min="15362" max="15362" width="17.28515625" style="47" customWidth="1"/>
    <col min="15363" max="15364" width="17.7109375" style="47" customWidth="1"/>
    <col min="15365" max="15365" width="11.42578125" style="47" customWidth="1"/>
    <col min="15366" max="15366" width="17.28515625" style="47" customWidth="1"/>
    <col min="15367" max="15367" width="17.7109375" style="47" customWidth="1"/>
    <col min="15368" max="15368" width="11.42578125" style="47" customWidth="1"/>
    <col min="15369" max="15369" width="17.28515625" style="47" customWidth="1"/>
    <col min="15370" max="15370" width="17.7109375" style="47" customWidth="1"/>
    <col min="15371" max="15602" width="9.140625" style="47"/>
    <col min="15603" max="15603" width="7.7109375" style="47" customWidth="1"/>
    <col min="15604" max="15604" width="56.42578125" style="47" customWidth="1"/>
    <col min="15605" max="15605" width="8.28515625" style="47" customWidth="1"/>
    <col min="15606" max="15616" width="9.140625" style="47" customWidth="1"/>
    <col min="15617" max="15617" width="11.42578125" style="47" customWidth="1"/>
    <col min="15618" max="15618" width="17.28515625" style="47" customWidth="1"/>
    <col min="15619" max="15620" width="17.7109375" style="47" customWidth="1"/>
    <col min="15621" max="15621" width="11.42578125" style="47" customWidth="1"/>
    <col min="15622" max="15622" width="17.28515625" style="47" customWidth="1"/>
    <col min="15623" max="15623" width="17.7109375" style="47" customWidth="1"/>
    <col min="15624" max="15624" width="11.42578125" style="47" customWidth="1"/>
    <col min="15625" max="15625" width="17.28515625" style="47" customWidth="1"/>
    <col min="15626" max="15626" width="17.7109375" style="47" customWidth="1"/>
    <col min="15627" max="15858" width="9.140625" style="47"/>
    <col min="15859" max="15859" width="7.7109375" style="47" customWidth="1"/>
    <col min="15860" max="15860" width="56.42578125" style="47" customWidth="1"/>
    <col min="15861" max="15861" width="8.28515625" style="47" customWidth="1"/>
    <col min="15862" max="15872" width="9.140625" style="47" customWidth="1"/>
    <col min="15873" max="15873" width="11.42578125" style="47" customWidth="1"/>
    <col min="15874" max="15874" width="17.28515625" style="47" customWidth="1"/>
    <col min="15875" max="15876" width="17.7109375" style="47" customWidth="1"/>
    <col min="15877" max="15877" width="11.42578125" style="47" customWidth="1"/>
    <col min="15878" max="15878" width="17.28515625" style="47" customWidth="1"/>
    <col min="15879" max="15879" width="17.7109375" style="47" customWidth="1"/>
    <col min="15880" max="15880" width="11.42578125" style="47" customWidth="1"/>
    <col min="15881" max="15881" width="17.28515625" style="47" customWidth="1"/>
    <col min="15882" max="15882" width="17.7109375" style="47" customWidth="1"/>
    <col min="15883" max="16114" width="9.140625" style="47"/>
    <col min="16115" max="16115" width="7.7109375" style="47" customWidth="1"/>
    <col min="16116" max="16116" width="56.42578125" style="47" customWidth="1"/>
    <col min="16117" max="16117" width="8.28515625" style="47" customWidth="1"/>
    <col min="16118" max="16128" width="9.140625" style="47" customWidth="1"/>
    <col min="16129" max="16129" width="11.42578125" style="47" customWidth="1"/>
    <col min="16130" max="16130" width="17.28515625" style="47" customWidth="1"/>
    <col min="16131" max="16132" width="17.7109375" style="47" customWidth="1"/>
    <col min="16133" max="16133" width="11.42578125" style="47" customWidth="1"/>
    <col min="16134" max="16134" width="17.28515625" style="47" customWidth="1"/>
    <col min="16135" max="16135" width="17.7109375" style="47" customWidth="1"/>
    <col min="16136" max="16136" width="11.42578125" style="47" customWidth="1"/>
    <col min="16137" max="16137" width="17.28515625" style="47" customWidth="1"/>
    <col min="16138" max="16138" width="17.7109375" style="47" customWidth="1"/>
    <col min="16139" max="16384" width="9.140625" style="47"/>
  </cols>
  <sheetData>
    <row r="1" spans="1:22" s="184" customFormat="1" ht="15" hidden="1" customHeight="1">
      <c r="D1" s="1656"/>
      <c r="F1" s="1422"/>
      <c r="G1" s="185"/>
      <c r="T1" s="2128" t="s">
        <v>1434</v>
      </c>
      <c r="U1" s="2128"/>
      <c r="V1" s="2128"/>
    </row>
    <row r="2" spans="1:22" s="184" customFormat="1" ht="15" hidden="1" customHeight="1">
      <c r="D2" s="1656"/>
      <c r="F2" s="1422"/>
      <c r="G2" s="185"/>
      <c r="T2" s="2128" t="s">
        <v>956</v>
      </c>
      <c r="U2" s="2128"/>
      <c r="V2" s="2128"/>
    </row>
    <row r="3" spans="1:22" s="184" customFormat="1" ht="15" hidden="1" customHeight="1">
      <c r="D3" s="1656"/>
      <c r="F3" s="1422"/>
      <c r="G3" s="185"/>
      <c r="T3" s="2128" t="s">
        <v>957</v>
      </c>
      <c r="U3" s="2128"/>
      <c r="V3" s="2128"/>
    </row>
    <row r="4" spans="1:22" s="184" customFormat="1" ht="15" hidden="1" customHeight="1">
      <c r="D4" s="1656"/>
      <c r="F4" s="1422"/>
      <c r="G4" s="185"/>
      <c r="T4" s="2128" t="s">
        <v>958</v>
      </c>
      <c r="U4" s="2128"/>
      <c r="V4" s="2128"/>
    </row>
    <row r="5" spans="1:22" s="184" customFormat="1" ht="15" hidden="1" customHeight="1">
      <c r="D5" s="1656"/>
      <c r="F5" s="1422"/>
      <c r="G5" s="185"/>
      <c r="T5" s="2128" t="s">
        <v>959</v>
      </c>
      <c r="U5" s="2128"/>
      <c r="V5" s="2128"/>
    </row>
    <row r="6" spans="1:22" s="184" customFormat="1" ht="15" hidden="1" customHeight="1">
      <c r="C6" s="1423"/>
      <c r="D6" s="1656"/>
      <c r="F6" s="1422"/>
      <c r="G6" s="185"/>
      <c r="T6" s="2128" t="s">
        <v>960</v>
      </c>
      <c r="U6" s="2128"/>
      <c r="V6" s="2128"/>
    </row>
    <row r="7" spans="1:22" s="184" customFormat="1" ht="15" hidden="1" customHeight="1">
      <c r="A7" s="1424"/>
      <c r="F7" s="1422"/>
      <c r="G7" s="185"/>
      <c r="M7" s="185"/>
    </row>
    <row r="8" spans="1:22" s="184" customFormat="1" ht="15.75" customHeight="1">
      <c r="A8" s="2188" t="s">
        <v>429</v>
      </c>
      <c r="B8" s="2188"/>
      <c r="C8" s="2188"/>
      <c r="D8" s="2188"/>
      <c r="E8" s="2188"/>
      <c r="F8" s="2188"/>
      <c r="G8" s="2188"/>
      <c r="M8" s="185"/>
    </row>
    <row r="9" spans="1:22" s="184" customFormat="1" ht="15.75">
      <c r="A9" s="2189"/>
      <c r="B9" s="2189"/>
      <c r="C9" s="2189"/>
      <c r="D9" s="2189"/>
      <c r="E9" s="2189"/>
      <c r="F9" s="2189"/>
      <c r="G9" s="2189"/>
      <c r="M9" s="185"/>
    </row>
    <row r="10" spans="1:22" s="184" customFormat="1" ht="12.75">
      <c r="A10" s="1424"/>
      <c r="F10" s="1422"/>
      <c r="G10" s="185"/>
      <c r="M10" s="185"/>
    </row>
    <row r="11" spans="1:22" s="1425" customFormat="1" ht="29.25" customHeight="1">
      <c r="A11" s="2190" t="s">
        <v>430</v>
      </c>
      <c r="B11" s="2191" t="s">
        <v>431</v>
      </c>
      <c r="C11" s="2192" t="s">
        <v>432</v>
      </c>
      <c r="D11" s="2193" t="s">
        <v>1435</v>
      </c>
      <c r="E11" s="2193"/>
      <c r="F11" s="2193"/>
      <c r="G11" s="2193"/>
      <c r="H11" s="2185" t="s">
        <v>1436</v>
      </c>
      <c r="I11" s="2185"/>
      <c r="J11" s="2186"/>
      <c r="K11" s="2187" t="s">
        <v>1437</v>
      </c>
      <c r="L11" s="2187"/>
      <c r="M11" s="2187"/>
      <c r="N11" s="2187"/>
      <c r="O11" s="2187"/>
      <c r="P11" s="2187"/>
      <c r="Q11" s="2187"/>
      <c r="R11" s="2187"/>
      <c r="S11" s="2187"/>
      <c r="T11" s="2187"/>
      <c r="U11" s="2187"/>
      <c r="V11" s="2187"/>
    </row>
    <row r="12" spans="1:22" s="1425" customFormat="1" ht="104.25" customHeight="1">
      <c r="A12" s="2190"/>
      <c r="B12" s="2191"/>
      <c r="C12" s="2192"/>
      <c r="D12" s="1426" t="s">
        <v>141</v>
      </c>
      <c r="E12" s="1426" t="s">
        <v>434</v>
      </c>
      <c r="F12" s="1427" t="s">
        <v>435</v>
      </c>
      <c r="G12" s="1428" t="s">
        <v>144</v>
      </c>
      <c r="H12" s="1429" t="s">
        <v>141</v>
      </c>
      <c r="I12" s="1429" t="s">
        <v>434</v>
      </c>
      <c r="J12" s="1430" t="s">
        <v>435</v>
      </c>
      <c r="K12" s="1371" t="s">
        <v>105</v>
      </c>
      <c r="L12" s="1371" t="s">
        <v>106</v>
      </c>
      <c r="M12" s="1371" t="s">
        <v>107</v>
      </c>
      <c r="N12" s="1371" t="s">
        <v>108</v>
      </c>
      <c r="O12" s="1371" t="s">
        <v>109</v>
      </c>
      <c r="P12" s="1371" t="s">
        <v>110</v>
      </c>
      <c r="Q12" s="1371" t="s">
        <v>111</v>
      </c>
      <c r="R12" s="1371" t="s">
        <v>112</v>
      </c>
      <c r="S12" s="1371" t="s">
        <v>113</v>
      </c>
      <c r="T12" s="1371" t="s">
        <v>114</v>
      </c>
      <c r="U12" s="1371" t="s">
        <v>115</v>
      </c>
      <c r="V12" s="1371" t="s">
        <v>116</v>
      </c>
    </row>
    <row r="13" spans="1:22" s="1435" customFormat="1" ht="15" customHeight="1">
      <c r="A13" s="1431">
        <v>1</v>
      </c>
      <c r="B13" s="1657">
        <v>2</v>
      </c>
      <c r="C13" s="1431" t="s">
        <v>478</v>
      </c>
      <c r="D13" s="1431" t="s">
        <v>1438</v>
      </c>
      <c r="E13" s="1657">
        <v>16</v>
      </c>
      <c r="F13" s="1432" t="s">
        <v>1439</v>
      </c>
      <c r="G13" s="1657">
        <v>18</v>
      </c>
      <c r="H13" s="1433">
        <v>20</v>
      </c>
      <c r="I13" s="1434" t="s">
        <v>1440</v>
      </c>
      <c r="J13" s="1433">
        <v>22</v>
      </c>
      <c r="K13" s="1434" t="s">
        <v>1441</v>
      </c>
      <c r="L13" s="1433">
        <v>24</v>
      </c>
      <c r="M13" s="1434" t="s">
        <v>1442</v>
      </c>
      <c r="N13" s="1433">
        <v>26</v>
      </c>
      <c r="O13" s="1434" t="s">
        <v>1443</v>
      </c>
      <c r="P13" s="1433">
        <v>28</v>
      </c>
      <c r="Q13" s="1434" t="s">
        <v>1444</v>
      </c>
      <c r="R13" s="1433">
        <v>30</v>
      </c>
      <c r="S13" s="1434" t="s">
        <v>1445</v>
      </c>
      <c r="T13" s="1433">
        <v>32</v>
      </c>
      <c r="U13" s="1434" t="s">
        <v>1446</v>
      </c>
      <c r="V13" s="1433">
        <v>34</v>
      </c>
    </row>
    <row r="14" spans="1:22" s="1435" customFormat="1" ht="15" customHeight="1">
      <c r="A14" s="1668" t="s">
        <v>476</v>
      </c>
      <c r="B14" s="1669" t="s">
        <v>1447</v>
      </c>
      <c r="C14" s="1436" t="s">
        <v>69</v>
      </c>
      <c r="D14" s="1437">
        <f>SUM(D15:D15)</f>
        <v>1</v>
      </c>
      <c r="E14" s="1433"/>
      <c r="F14" s="1438">
        <f>SUM(F15:F15)</f>
        <v>3500</v>
      </c>
      <c r="G14" s="1433"/>
      <c r="H14" s="1433"/>
      <c r="I14" s="1434"/>
      <c r="J14" s="1433"/>
      <c r="K14" s="1439"/>
      <c r="L14" s="1440"/>
      <c r="M14" s="1439"/>
      <c r="N14" s="1440"/>
      <c r="O14" s="1439"/>
      <c r="P14" s="1440"/>
      <c r="Q14" s="1439"/>
      <c r="R14" s="1440"/>
      <c r="S14" s="1439"/>
      <c r="T14" s="1440"/>
      <c r="U14" s="1439"/>
      <c r="V14" s="1440"/>
    </row>
    <row r="15" spans="1:22" s="1444" customFormat="1" ht="29.25" customHeight="1">
      <c r="A15" s="1670"/>
      <c r="B15" s="1441" t="s">
        <v>1715</v>
      </c>
      <c r="C15" s="1436" t="s">
        <v>69</v>
      </c>
      <c r="D15" s="1671">
        <v>1</v>
      </c>
      <c r="E15" s="1671">
        <v>3500</v>
      </c>
      <c r="F15" s="1672">
        <f>D15*E15</f>
        <v>3500</v>
      </c>
      <c r="G15" s="1673"/>
      <c r="H15" s="1442" t="e">
        <f>#REF!</f>
        <v>#REF!</v>
      </c>
      <c r="I15" s="1443"/>
      <c r="J15" s="1442"/>
    </row>
    <row r="16" spans="1:22">
      <c r="B16" s="47"/>
    </row>
    <row r="18" spans="1:7" s="1447" customFormat="1" ht="18.75">
      <c r="A18" s="1674" t="s">
        <v>1448</v>
      </c>
      <c r="B18" s="1674"/>
      <c r="C18" s="1674"/>
      <c r="D18" s="1675"/>
      <c r="E18" s="1675"/>
      <c r="F18" s="1674"/>
      <c r="G18" s="1676" t="s">
        <v>777</v>
      </c>
    </row>
  </sheetData>
  <mergeCells count="14">
    <mergeCell ref="H11:J11"/>
    <mergeCell ref="K11:V11"/>
    <mergeCell ref="A8:G8"/>
    <mergeCell ref="A9:G9"/>
    <mergeCell ref="A11:A12"/>
    <mergeCell ref="B11:B12"/>
    <mergeCell ref="C11:C12"/>
    <mergeCell ref="D11:G11"/>
    <mergeCell ref="T6:V6"/>
    <mergeCell ref="T1:V1"/>
    <mergeCell ref="T2:V2"/>
    <mergeCell ref="T3:V3"/>
    <mergeCell ref="T4:V4"/>
    <mergeCell ref="T5:V5"/>
  </mergeCells>
  <pageMargins left="0" right="0" top="0" bottom="0" header="0.31496062992125984" footer="0.31496062992125984"/>
  <pageSetup paperSize="9" scale="43" orientation="landscape" r:id="rId1"/>
</worksheet>
</file>

<file path=xl/worksheets/sheet14.xml><?xml version="1.0" encoding="utf-8"?>
<worksheet xmlns="http://schemas.openxmlformats.org/spreadsheetml/2006/main" xmlns:r="http://schemas.openxmlformats.org/officeDocument/2006/relationships">
  <sheetPr>
    <tabColor theme="5" tint="0.39997558519241921"/>
    <pageSetUpPr fitToPage="1"/>
  </sheetPr>
  <dimension ref="A1:H25"/>
  <sheetViews>
    <sheetView topLeftCell="A8" zoomScale="70" zoomScaleNormal="70" workbookViewId="0">
      <selection activeCell="A12" sqref="A1:G1048576"/>
    </sheetView>
  </sheetViews>
  <sheetFormatPr defaultColWidth="9.140625" defaultRowHeight="12.75"/>
  <cols>
    <col min="1" max="1" width="9.140625" style="1370"/>
    <col min="2" max="2" width="49.7109375" style="1370" customWidth="1"/>
    <col min="3" max="3" width="9.140625" style="1370" customWidth="1"/>
    <col min="4" max="4" width="12.7109375" style="1370" customWidth="1"/>
    <col min="5" max="5" width="9.140625" style="1370" customWidth="1"/>
    <col min="6" max="6" width="12.42578125" style="1370" customWidth="1"/>
    <col min="7" max="7" width="17.7109375" style="1370" customWidth="1"/>
    <col min="8" max="8" width="18.85546875" style="781" customWidth="1"/>
    <col min="9" max="16384" width="9.140625" style="781"/>
  </cols>
  <sheetData>
    <row r="1" spans="1:7" s="185" customFormat="1" ht="15" hidden="1" customHeight="1">
      <c r="E1" s="782"/>
    </row>
    <row r="2" spans="1:7" s="185" customFormat="1" ht="15" hidden="1" customHeight="1">
      <c r="E2" s="782"/>
    </row>
    <row r="3" spans="1:7" s="185" customFormat="1" ht="15" hidden="1" customHeight="1">
      <c r="E3" s="782"/>
    </row>
    <row r="4" spans="1:7" s="185" customFormat="1" ht="15" hidden="1" customHeight="1">
      <c r="E4" s="782"/>
    </row>
    <row r="5" spans="1:7" s="185" customFormat="1" ht="15" hidden="1" customHeight="1">
      <c r="E5" s="782"/>
    </row>
    <row r="6" spans="1:7" s="185" customFormat="1" ht="15" hidden="1" customHeight="1">
      <c r="C6" s="783"/>
      <c r="E6" s="782"/>
    </row>
    <row r="7" spans="1:7" s="185" customFormat="1" ht="12.75" hidden="1" customHeight="1"/>
    <row r="8" spans="1:7" s="784" customFormat="1" ht="15.75" customHeight="1">
      <c r="A8" s="2197" t="s">
        <v>429</v>
      </c>
      <c r="B8" s="2197"/>
      <c r="C8" s="2197"/>
      <c r="D8" s="2197"/>
      <c r="E8" s="2197"/>
      <c r="F8" s="2197"/>
      <c r="G8" s="2197"/>
    </row>
    <row r="9" spans="1:7" s="785" customFormat="1" ht="15.75">
      <c r="A9" s="2198"/>
      <c r="B9" s="2198"/>
      <c r="C9" s="2198"/>
      <c r="D9" s="2198"/>
      <c r="E9" s="2198"/>
      <c r="F9" s="2198"/>
      <c r="G9" s="2198"/>
    </row>
    <row r="10" spans="1:7" s="786" customFormat="1" ht="31.5" customHeight="1">
      <c r="A10" s="2199" t="s">
        <v>430</v>
      </c>
      <c r="B10" s="2200" t="s">
        <v>431</v>
      </c>
      <c r="C10" s="2201" t="s">
        <v>432</v>
      </c>
      <c r="D10" s="2202" t="s">
        <v>961</v>
      </c>
      <c r="E10" s="2202"/>
      <c r="F10" s="2202"/>
      <c r="G10" s="2203"/>
    </row>
    <row r="11" spans="1:7" s="786" customFormat="1" ht="102.75" customHeight="1">
      <c r="A11" s="2199"/>
      <c r="B11" s="2200"/>
      <c r="C11" s="2201"/>
      <c r="D11" s="787" t="s">
        <v>141</v>
      </c>
      <c r="E11" s="787" t="s">
        <v>434</v>
      </c>
      <c r="F11" s="787" t="s">
        <v>962</v>
      </c>
      <c r="G11" s="788" t="s">
        <v>144</v>
      </c>
    </row>
    <row r="12" spans="1:7" s="791" customFormat="1" ht="15" customHeight="1">
      <c r="A12" s="789">
        <v>1</v>
      </c>
      <c r="B12" s="1659">
        <v>2</v>
      </c>
      <c r="C12" s="1660">
        <v>3</v>
      </c>
      <c r="D12" s="790">
        <v>15</v>
      </c>
      <c r="E12" s="790">
        <v>16</v>
      </c>
      <c r="F12" s="790">
        <v>17</v>
      </c>
      <c r="G12" s="790">
        <v>18</v>
      </c>
    </row>
    <row r="13" spans="1:7" s="785" customFormat="1" ht="15.75">
      <c r="A13" s="1677" t="s">
        <v>1716</v>
      </c>
      <c r="B13" s="1677"/>
      <c r="C13" s="1677"/>
      <c r="D13" s="1677"/>
      <c r="E13" s="1677"/>
      <c r="F13" s="1677"/>
      <c r="G13" s="1677"/>
    </row>
    <row r="14" spans="1:7" s="791" customFormat="1" ht="45" customHeight="1">
      <c r="A14" s="2194" t="s">
        <v>828</v>
      </c>
      <c r="B14" s="2195"/>
      <c r="C14" s="2196"/>
      <c r="D14" s="1659" t="s">
        <v>436</v>
      </c>
      <c r="E14" s="1659" t="s">
        <v>436</v>
      </c>
      <c r="F14" s="792">
        <f>CEILING(SUM(F15:F20),100)</f>
        <v>844900</v>
      </c>
      <c r="G14" s="1659"/>
    </row>
    <row r="15" spans="1:7" s="791" customFormat="1" ht="28.5">
      <c r="A15" s="795">
        <v>1</v>
      </c>
      <c r="B15" s="794" t="s">
        <v>437</v>
      </c>
      <c r="C15" s="1660" t="s">
        <v>438</v>
      </c>
      <c r="D15" s="792">
        <f>247*12</f>
        <v>2964</v>
      </c>
      <c r="E15" s="792">
        <v>210.17</v>
      </c>
      <c r="F15" s="792">
        <f>D15*E15*1.18</f>
        <v>735073.77839999995</v>
      </c>
      <c r="G15" s="796"/>
    </row>
    <row r="16" spans="1:7" s="791" customFormat="1" ht="42.75">
      <c r="A16" s="795">
        <v>2</v>
      </c>
      <c r="B16" s="794" t="s">
        <v>71</v>
      </c>
      <c r="C16" s="1660" t="s">
        <v>439</v>
      </c>
      <c r="D16" s="792">
        <f>12</f>
        <v>12</v>
      </c>
      <c r="E16" s="792">
        <v>3000</v>
      </c>
      <c r="F16" s="792">
        <f>D16*E16</f>
        <v>36000</v>
      </c>
      <c r="G16" s="792"/>
    </row>
    <row r="17" spans="1:8" s="791" customFormat="1" ht="57">
      <c r="A17" s="795">
        <v>3</v>
      </c>
      <c r="B17" s="794" t="s">
        <v>70</v>
      </c>
      <c r="C17" s="1660" t="s">
        <v>439</v>
      </c>
      <c r="D17" s="792">
        <f>12</f>
        <v>12</v>
      </c>
      <c r="E17" s="792">
        <v>6146.24</v>
      </c>
      <c r="F17" s="792">
        <f>D17*E17</f>
        <v>73754.880000000005</v>
      </c>
      <c r="G17" s="792"/>
    </row>
    <row r="18" spans="1:8" s="791" customFormat="1" ht="28.5">
      <c r="A18" s="795">
        <v>4</v>
      </c>
      <c r="B18" s="794" t="s">
        <v>440</v>
      </c>
      <c r="C18" s="1660" t="s">
        <v>438</v>
      </c>
      <c r="D18" s="792"/>
      <c r="E18" s="792"/>
      <c r="F18" s="792"/>
      <c r="G18" s="792"/>
    </row>
    <row r="19" spans="1:8" s="791" customFormat="1" ht="28.5">
      <c r="A19" s="795">
        <v>5</v>
      </c>
      <c r="B19" s="794" t="s">
        <v>441</v>
      </c>
      <c r="C19" s="1660" t="s">
        <v>438</v>
      </c>
      <c r="D19" s="792"/>
      <c r="E19" s="792"/>
      <c r="F19" s="792"/>
      <c r="G19" s="792"/>
    </row>
    <row r="20" spans="1:8" s="791" customFormat="1" ht="32.25" customHeight="1">
      <c r="A20" s="795">
        <v>6</v>
      </c>
      <c r="B20" s="794" t="s">
        <v>963</v>
      </c>
      <c r="C20" s="1660" t="s">
        <v>438</v>
      </c>
      <c r="D20" s="792"/>
      <c r="E20" s="792">
        <v>210.17</v>
      </c>
      <c r="F20" s="792">
        <f>D20*E20*1.18</f>
        <v>0</v>
      </c>
      <c r="G20" s="796"/>
      <c r="H20" s="797"/>
    </row>
    <row r="25" spans="1:8" ht="12.75" customHeight="1"/>
  </sheetData>
  <customSheetViews>
    <customSheetView guid="{B72699BC-299D-42B7-A978-9B23F399AA23}" scale="70" fitToPage="1" hiddenRows="1" topLeftCell="A11">
      <selection sqref="A1:O40"/>
      <pageMargins left="0" right="0" top="0.74803149606299213" bottom="0.74803149606299213" header="0.31496062992125984" footer="0.31496062992125984"/>
      <pageSetup paperSize="9" scale="47" orientation="landscape" r:id="rId1"/>
    </customSheetView>
    <customSheetView guid="{4DDEBF15-3C9F-44C3-B78F-AE382BE678C1}" scale="70" fitToPage="1" hiddenRows="1" topLeftCell="A11">
      <selection activeCell="K3" sqref="K3:S3"/>
      <pageMargins left="0" right="0" top="0.74803149606299213" bottom="0.74803149606299213" header="0.31496062992125984" footer="0.31496062992125984"/>
      <pageSetup paperSize="9" scale="47" orientation="landscape" r:id="rId2"/>
    </customSheetView>
    <customSheetView guid="{3811DC27-6C9C-4281-989A-478EAFEC2147}" scale="70" fitToPage="1" hiddenRows="1" topLeftCell="A11">
      <selection activeCell="B15" sqref="B15:B20"/>
      <pageMargins left="0" right="0" top="0.74803149606299213" bottom="0.74803149606299213" header="0.31496062992125984" footer="0.31496062992125984"/>
      <pageSetup paperSize="9" scale="47" orientation="landscape" r:id="rId3"/>
    </customSheetView>
    <customSheetView guid="{4660ED57-C31A-43C4-A05C-DF263EC238D0}" scale="70" fitToPage="1" hiddenRows="1" topLeftCell="A11">
      <selection activeCell="B15" sqref="B15:B20"/>
      <pageMargins left="0" right="0" top="0.74803149606299213" bottom="0.74803149606299213" header="0.31496062992125984" footer="0.31496062992125984"/>
      <pageSetup paperSize="9" scale="47" orientation="landscape" r:id="rId4"/>
    </customSheetView>
  </customSheetViews>
  <mergeCells count="7">
    <mergeCell ref="A14:C14"/>
    <mergeCell ref="A8:G8"/>
    <mergeCell ref="A9:G9"/>
    <mergeCell ref="A10:A11"/>
    <mergeCell ref="B10:B11"/>
    <mergeCell ref="C10:C11"/>
    <mergeCell ref="D10:G10"/>
  </mergeCells>
  <pageMargins left="0" right="0" top="0.74803149606299213" bottom="0.74803149606299213" header="0.31496062992125984" footer="0.31496062992125984"/>
  <pageSetup paperSize="9" scale="47" orientation="landscape" r:id="rId5"/>
</worksheet>
</file>

<file path=xl/worksheets/sheet15.xml><?xml version="1.0" encoding="utf-8"?>
<worksheet xmlns="http://schemas.openxmlformats.org/spreadsheetml/2006/main" xmlns:r="http://schemas.openxmlformats.org/officeDocument/2006/relationships">
  <sheetPr>
    <tabColor theme="5" tint="0.39997558519241921"/>
    <pageSetUpPr fitToPage="1"/>
  </sheetPr>
  <dimension ref="A1:G157"/>
  <sheetViews>
    <sheetView topLeftCell="A146" zoomScale="70" zoomScaleNormal="70" workbookViewId="0">
      <selection activeCell="A14" sqref="A14:G47"/>
    </sheetView>
  </sheetViews>
  <sheetFormatPr defaultColWidth="9.140625" defaultRowHeight="15"/>
  <cols>
    <col min="1" max="1" width="10.28515625" style="1370" customWidth="1"/>
    <col min="2" max="2" width="56.28515625" style="1370" bestFit="1" customWidth="1"/>
    <col min="3" max="3" width="11.42578125" style="1370" bestFit="1" customWidth="1"/>
    <col min="4" max="4" width="15.85546875" style="1370" customWidth="1"/>
    <col min="5" max="5" width="12.85546875" style="1370" customWidth="1"/>
    <col min="6" max="6" width="11.42578125" style="1370" bestFit="1" customWidth="1"/>
    <col min="7" max="7" width="15.28515625" style="1370" bestFit="1" customWidth="1"/>
    <col min="8" max="16384" width="9.140625" style="1448"/>
  </cols>
  <sheetData>
    <row r="1" spans="1:7" ht="15" hidden="1" customHeight="1"/>
    <row r="2" spans="1:7" ht="15" hidden="1" customHeight="1"/>
    <row r="3" spans="1:7" ht="15" hidden="1" customHeight="1"/>
    <row r="4" spans="1:7" ht="15" hidden="1" customHeight="1"/>
    <row r="5" spans="1:7" ht="15" hidden="1" customHeight="1"/>
    <row r="6" spans="1:7" ht="15" hidden="1" customHeight="1"/>
    <row r="7" spans="1:7" ht="15" hidden="1" customHeight="1"/>
    <row r="8" spans="1:7" ht="15" hidden="1" customHeight="1"/>
    <row r="9" spans="1:7" ht="15" hidden="1" customHeight="1"/>
    <row r="10" spans="1:7" ht="15" hidden="1" customHeight="1"/>
    <row r="11" spans="1:7" ht="18.75" hidden="1" customHeight="1">
      <c r="D11" s="1678"/>
    </row>
    <row r="12" spans="1:7" ht="15" hidden="1" customHeight="1"/>
    <row r="13" spans="1:7" ht="15" hidden="1" customHeight="1"/>
    <row r="14" spans="1:7" s="785" customFormat="1" ht="20.25">
      <c r="A14" s="2205"/>
      <c r="B14" s="2205"/>
      <c r="C14" s="2205"/>
      <c r="D14" s="2205"/>
      <c r="E14" s="2205"/>
      <c r="F14" s="2205"/>
      <c r="G14" s="2205"/>
    </row>
    <row r="15" spans="1:7" s="786" customFormat="1" ht="23.25" customHeight="1">
      <c r="A15" s="2206" t="s">
        <v>430</v>
      </c>
      <c r="B15" s="2200" t="s">
        <v>431</v>
      </c>
      <c r="C15" s="2201" t="s">
        <v>432</v>
      </c>
      <c r="D15" s="2185" t="s">
        <v>1435</v>
      </c>
      <c r="E15" s="2185"/>
      <c r="F15" s="2185"/>
      <c r="G15" s="2185"/>
    </row>
    <row r="16" spans="1:7" s="786" customFormat="1" ht="42.75">
      <c r="A16" s="2206"/>
      <c r="B16" s="2200"/>
      <c r="C16" s="2201"/>
      <c r="D16" s="787" t="s">
        <v>141</v>
      </c>
      <c r="E16" s="787" t="s">
        <v>434</v>
      </c>
      <c r="F16" s="787" t="s">
        <v>964</v>
      </c>
      <c r="G16" s="788" t="s">
        <v>144</v>
      </c>
    </row>
    <row r="17" spans="1:7" s="786" customFormat="1" ht="14.25">
      <c r="A17" s="2204" t="s">
        <v>1716</v>
      </c>
      <c r="B17" s="2204"/>
      <c r="C17" s="2204"/>
      <c r="D17" s="2204"/>
      <c r="E17" s="2204"/>
      <c r="F17" s="2204"/>
      <c r="G17" s="2204"/>
    </row>
    <row r="18" spans="1:7" s="791" customFormat="1" ht="15" customHeight="1">
      <c r="A18" s="1679">
        <v>1</v>
      </c>
      <c r="B18" s="1659">
        <v>2</v>
      </c>
      <c r="C18" s="1680" t="s">
        <v>478</v>
      </c>
      <c r="D18" s="1680" t="s">
        <v>1438</v>
      </c>
      <c r="E18" s="1680" t="s">
        <v>1449</v>
      </c>
      <c r="F18" s="1680" t="s">
        <v>1439</v>
      </c>
      <c r="G18" s="1680" t="s">
        <v>1450</v>
      </c>
    </row>
    <row r="19" spans="1:7" s="791" customFormat="1" ht="15" customHeight="1">
      <c r="A19" s="1681" t="s">
        <v>93</v>
      </c>
      <c r="B19" s="1661"/>
      <c r="C19" s="1662"/>
      <c r="D19" s="800" t="s">
        <v>436</v>
      </c>
      <c r="E19" s="800" t="s">
        <v>436</v>
      </c>
      <c r="F19" s="800">
        <f>CEILING(F20+F26+F39+F48+F61+F62+F63+F73,100)+F108</f>
        <v>388600</v>
      </c>
      <c r="G19" s="800"/>
    </row>
    <row r="20" spans="1:7" s="791" customFormat="1" ht="14.25">
      <c r="A20" s="801">
        <v>1</v>
      </c>
      <c r="B20" s="802" t="s">
        <v>965</v>
      </c>
      <c r="C20" s="803" t="s">
        <v>436</v>
      </c>
      <c r="D20" s="803" t="s">
        <v>436</v>
      </c>
      <c r="E20" s="803" t="s">
        <v>436</v>
      </c>
      <c r="F20" s="804">
        <f>F21+F22+F23</f>
        <v>39250.788399999998</v>
      </c>
      <c r="G20" s="805"/>
    </row>
    <row r="21" spans="1:7" s="786" customFormat="1">
      <c r="A21" s="806" t="s">
        <v>148</v>
      </c>
      <c r="B21" s="807" t="s">
        <v>76</v>
      </c>
      <c r="C21" s="1658" t="s">
        <v>442</v>
      </c>
      <c r="D21" s="808">
        <v>108</v>
      </c>
      <c r="E21" s="809">
        <f>(176.04+182.73)/2</f>
        <v>179.38499999999999</v>
      </c>
      <c r="F21" s="809">
        <f>(D21*E21)*1.18</f>
        <v>22860.824399999998</v>
      </c>
      <c r="G21" s="810"/>
    </row>
    <row r="22" spans="1:7" s="786" customFormat="1" ht="30">
      <c r="A22" s="806" t="s">
        <v>151</v>
      </c>
      <c r="B22" s="807" t="s">
        <v>75</v>
      </c>
      <c r="C22" s="1658" t="s">
        <v>442</v>
      </c>
      <c r="D22" s="808">
        <v>10</v>
      </c>
      <c r="E22" s="809">
        <v>182.73</v>
      </c>
      <c r="F22" s="809">
        <f>D22*E22*1.18</f>
        <v>2156.2139999999999</v>
      </c>
      <c r="G22" s="810"/>
    </row>
    <row r="23" spans="1:7" s="786" customFormat="1">
      <c r="A23" s="806" t="s">
        <v>154</v>
      </c>
      <c r="B23" s="794" t="s">
        <v>74</v>
      </c>
      <c r="C23" s="1659" t="s">
        <v>444</v>
      </c>
      <c r="D23" s="811"/>
      <c r="E23" s="792"/>
      <c r="F23" s="792">
        <f>F24+F25</f>
        <v>14233.749999999998</v>
      </c>
      <c r="G23" s="812"/>
    </row>
    <row r="24" spans="1:7" s="819" customFormat="1">
      <c r="A24" s="813" t="s">
        <v>966</v>
      </c>
      <c r="B24" s="814" t="s">
        <v>443</v>
      </c>
      <c r="C24" s="815" t="s">
        <v>444</v>
      </c>
      <c r="D24" s="816">
        <v>350</v>
      </c>
      <c r="E24" s="817">
        <v>32.549999999999997</v>
      </c>
      <c r="F24" s="817">
        <f>D24*E24*1.18</f>
        <v>13443.149999999998</v>
      </c>
      <c r="G24" s="818"/>
    </row>
    <row r="25" spans="1:7" s="819" customFormat="1">
      <c r="A25" s="813" t="s">
        <v>967</v>
      </c>
      <c r="B25" s="814" t="s">
        <v>445</v>
      </c>
      <c r="C25" s="815" t="s">
        <v>444</v>
      </c>
      <c r="D25" s="816">
        <v>20</v>
      </c>
      <c r="E25" s="817">
        <v>33.5</v>
      </c>
      <c r="F25" s="817">
        <f>D25*E25*1.18</f>
        <v>790.59999999999991</v>
      </c>
      <c r="G25" s="818"/>
    </row>
    <row r="26" spans="1:7" s="791" customFormat="1" ht="14.25">
      <c r="A26" s="801" t="s">
        <v>477</v>
      </c>
      <c r="B26" s="802" t="s">
        <v>968</v>
      </c>
      <c r="C26" s="803" t="s">
        <v>436</v>
      </c>
      <c r="D26" s="803" t="s">
        <v>436</v>
      </c>
      <c r="E26" s="803" t="s">
        <v>436</v>
      </c>
      <c r="F26" s="804">
        <f>SUM(F27:F38)</f>
        <v>30000</v>
      </c>
      <c r="G26" s="820"/>
    </row>
    <row r="27" spans="1:7" s="786" customFormat="1" ht="30">
      <c r="A27" s="806" t="s">
        <v>164</v>
      </c>
      <c r="B27" s="807" t="s">
        <v>449</v>
      </c>
      <c r="C27" s="1658" t="s">
        <v>69</v>
      </c>
      <c r="D27" s="808"/>
      <c r="E27" s="809">
        <v>80000</v>
      </c>
      <c r="F27" s="809">
        <f t="shared" ref="F27:F38" si="0">D27*E27</f>
        <v>0</v>
      </c>
      <c r="G27" s="810"/>
    </row>
    <row r="28" spans="1:7" s="786" customFormat="1">
      <c r="A28" s="806" t="s">
        <v>173</v>
      </c>
      <c r="B28" s="807" t="s">
        <v>450</v>
      </c>
      <c r="C28" s="1658" t="s">
        <v>69</v>
      </c>
      <c r="D28" s="808">
        <v>1</v>
      </c>
      <c r="E28" s="809">
        <v>30000</v>
      </c>
      <c r="F28" s="809">
        <f t="shared" si="0"/>
        <v>30000</v>
      </c>
      <c r="G28" s="810"/>
    </row>
    <row r="29" spans="1:7" s="786" customFormat="1" ht="30">
      <c r="A29" s="806" t="s">
        <v>176</v>
      </c>
      <c r="B29" s="807" t="s">
        <v>451</v>
      </c>
      <c r="C29" s="1658" t="s">
        <v>69</v>
      </c>
      <c r="D29" s="808"/>
      <c r="E29" s="809"/>
      <c r="F29" s="809">
        <f t="shared" si="0"/>
        <v>0</v>
      </c>
      <c r="G29" s="810"/>
    </row>
    <row r="30" spans="1:7" s="786" customFormat="1">
      <c r="A30" s="806" t="s">
        <v>179</v>
      </c>
      <c r="B30" s="807" t="s">
        <v>452</v>
      </c>
      <c r="C30" s="1658" t="s">
        <v>69</v>
      </c>
      <c r="D30" s="808"/>
      <c r="E30" s="809"/>
      <c r="F30" s="809">
        <f t="shared" si="0"/>
        <v>0</v>
      </c>
      <c r="G30" s="810"/>
    </row>
    <row r="31" spans="1:7" s="786" customFormat="1" ht="30">
      <c r="A31" s="806" t="s">
        <v>180</v>
      </c>
      <c r="B31" s="807" t="s">
        <v>704</v>
      </c>
      <c r="C31" s="1658" t="s">
        <v>69</v>
      </c>
      <c r="D31" s="808"/>
      <c r="E31" s="809"/>
      <c r="F31" s="809">
        <f t="shared" si="0"/>
        <v>0</v>
      </c>
      <c r="G31" s="810"/>
    </row>
    <row r="32" spans="1:7" s="786" customFormat="1">
      <c r="A32" s="806" t="s">
        <v>182</v>
      </c>
      <c r="B32" s="807" t="s">
        <v>453</v>
      </c>
      <c r="C32" s="1658" t="s">
        <v>69</v>
      </c>
      <c r="D32" s="808"/>
      <c r="E32" s="809"/>
      <c r="F32" s="809">
        <f t="shared" si="0"/>
        <v>0</v>
      </c>
      <c r="G32" s="810"/>
    </row>
    <row r="33" spans="1:7" s="786" customFormat="1">
      <c r="A33" s="806" t="s">
        <v>185</v>
      </c>
      <c r="B33" s="807" t="s">
        <v>474</v>
      </c>
      <c r="C33" s="1658" t="s">
        <v>69</v>
      </c>
      <c r="D33" s="808"/>
      <c r="E33" s="809"/>
      <c r="F33" s="809">
        <f t="shared" si="0"/>
        <v>0</v>
      </c>
      <c r="G33" s="810"/>
    </row>
    <row r="34" spans="1:7" s="786" customFormat="1">
      <c r="A34" s="806" t="s">
        <v>296</v>
      </c>
      <c r="B34" s="807" t="s">
        <v>969</v>
      </c>
      <c r="C34" s="1658" t="s">
        <v>69</v>
      </c>
      <c r="D34" s="808"/>
      <c r="E34" s="821"/>
      <c r="F34" s="809">
        <f t="shared" si="0"/>
        <v>0</v>
      </c>
      <c r="G34" s="810"/>
    </row>
    <row r="35" spans="1:7" s="786" customFormat="1">
      <c r="A35" s="806" t="s">
        <v>297</v>
      </c>
      <c r="B35" s="807" t="s">
        <v>969</v>
      </c>
      <c r="C35" s="1658" t="s">
        <v>69</v>
      </c>
      <c r="D35" s="808"/>
      <c r="E35" s="821"/>
      <c r="F35" s="809">
        <f t="shared" si="0"/>
        <v>0</v>
      </c>
      <c r="G35" s="810"/>
    </row>
    <row r="36" spans="1:7" s="786" customFormat="1">
      <c r="A36" s="806" t="s">
        <v>298</v>
      </c>
      <c r="B36" s="807" t="s">
        <v>969</v>
      </c>
      <c r="C36" s="1658" t="s">
        <v>69</v>
      </c>
      <c r="D36" s="808"/>
      <c r="E36" s="821"/>
      <c r="F36" s="809">
        <f t="shared" si="0"/>
        <v>0</v>
      </c>
      <c r="G36" s="810"/>
    </row>
    <row r="37" spans="1:7" s="786" customFormat="1">
      <c r="A37" s="806" t="s">
        <v>299</v>
      </c>
      <c r="B37" s="807" t="s">
        <v>969</v>
      </c>
      <c r="C37" s="1658" t="s">
        <v>69</v>
      </c>
      <c r="D37" s="808"/>
      <c r="E37" s="821"/>
      <c r="F37" s="809">
        <f t="shared" si="0"/>
        <v>0</v>
      </c>
      <c r="G37" s="810"/>
    </row>
    <row r="38" spans="1:7" s="786" customFormat="1">
      <c r="A38" s="806" t="s">
        <v>300</v>
      </c>
      <c r="B38" s="807" t="s">
        <v>970</v>
      </c>
      <c r="C38" s="1658" t="s">
        <v>69</v>
      </c>
      <c r="D38" s="808"/>
      <c r="E38" s="821"/>
      <c r="F38" s="809">
        <f t="shared" si="0"/>
        <v>0</v>
      </c>
      <c r="G38" s="810"/>
    </row>
    <row r="39" spans="1:7" s="786" customFormat="1" ht="28.5">
      <c r="A39" s="801" t="s">
        <v>478</v>
      </c>
      <c r="B39" s="802" t="s">
        <v>454</v>
      </c>
      <c r="C39" s="822" t="s">
        <v>436</v>
      </c>
      <c r="D39" s="803" t="s">
        <v>436</v>
      </c>
      <c r="E39" s="803" t="s">
        <v>436</v>
      </c>
      <c r="F39" s="804">
        <f>SUM(F40:F47)</f>
        <v>0</v>
      </c>
      <c r="G39" s="820"/>
    </row>
    <row r="40" spans="1:7" s="824" customFormat="1">
      <c r="A40" s="806" t="s">
        <v>200</v>
      </c>
      <c r="B40" s="807" t="s">
        <v>455</v>
      </c>
      <c r="C40" s="823" t="s">
        <v>168</v>
      </c>
      <c r="D40" s="809"/>
      <c r="E40" s="821"/>
      <c r="F40" s="809">
        <f>D40*E40</f>
        <v>0</v>
      </c>
      <c r="G40" s="810"/>
    </row>
    <row r="41" spans="1:7" s="824" customFormat="1" ht="30">
      <c r="A41" s="806" t="s">
        <v>203</v>
      </c>
      <c r="B41" s="807" t="s">
        <v>456</v>
      </c>
      <c r="C41" s="823" t="s">
        <v>401</v>
      </c>
      <c r="D41" s="809"/>
      <c r="E41" s="821"/>
      <c r="F41" s="809">
        <f>D41*E41*1.18</f>
        <v>0</v>
      </c>
      <c r="G41" s="810"/>
    </row>
    <row r="42" spans="1:7" s="824" customFormat="1" ht="30">
      <c r="A42" s="806" t="s">
        <v>205</v>
      </c>
      <c r="B42" s="807" t="s">
        <v>1717</v>
      </c>
      <c r="C42" s="823"/>
      <c r="D42" s="809"/>
      <c r="E42" s="821"/>
      <c r="F42" s="809">
        <f t="shared" ref="F42:F47" si="1">D42*E42</f>
        <v>0</v>
      </c>
      <c r="G42" s="810"/>
    </row>
    <row r="43" spans="1:7" s="824" customFormat="1" ht="30">
      <c r="A43" s="806" t="s">
        <v>207</v>
      </c>
      <c r="B43" s="807" t="s">
        <v>1718</v>
      </c>
      <c r="C43" s="823"/>
      <c r="D43" s="809"/>
      <c r="E43" s="821"/>
      <c r="F43" s="809">
        <f t="shared" si="1"/>
        <v>0</v>
      </c>
      <c r="G43" s="810"/>
    </row>
    <row r="44" spans="1:7" s="824" customFormat="1" ht="30">
      <c r="A44" s="806" t="s">
        <v>332</v>
      </c>
      <c r="B44" s="807" t="s">
        <v>1719</v>
      </c>
      <c r="C44" s="823"/>
      <c r="D44" s="809"/>
      <c r="E44" s="821"/>
      <c r="F44" s="809">
        <f t="shared" si="1"/>
        <v>0</v>
      </c>
      <c r="G44" s="810"/>
    </row>
    <row r="45" spans="1:7" s="824" customFormat="1">
      <c r="A45" s="806" t="s">
        <v>333</v>
      </c>
      <c r="B45" s="807" t="s">
        <v>969</v>
      </c>
      <c r="C45" s="823"/>
      <c r="D45" s="809"/>
      <c r="E45" s="821"/>
      <c r="F45" s="809">
        <f t="shared" si="1"/>
        <v>0</v>
      </c>
      <c r="G45" s="810"/>
    </row>
    <row r="46" spans="1:7" s="824" customFormat="1">
      <c r="A46" s="806" t="s">
        <v>334</v>
      </c>
      <c r="B46" s="807" t="s">
        <v>969</v>
      </c>
      <c r="C46" s="823"/>
      <c r="D46" s="809"/>
      <c r="E46" s="821"/>
      <c r="F46" s="809">
        <f t="shared" si="1"/>
        <v>0</v>
      </c>
      <c r="G46" s="810"/>
    </row>
    <row r="47" spans="1:7" s="824" customFormat="1">
      <c r="A47" s="806" t="s">
        <v>335</v>
      </c>
      <c r="B47" s="807" t="s">
        <v>969</v>
      </c>
      <c r="C47" s="823"/>
      <c r="D47" s="809"/>
      <c r="E47" s="821"/>
      <c r="F47" s="809">
        <f t="shared" si="1"/>
        <v>0</v>
      </c>
      <c r="G47" s="810"/>
    </row>
    <row r="48" spans="1:7" s="786" customFormat="1" ht="42.75">
      <c r="A48" s="801" t="s">
        <v>971</v>
      </c>
      <c r="B48" s="802" t="s">
        <v>1361</v>
      </c>
      <c r="C48" s="822" t="s">
        <v>436</v>
      </c>
      <c r="D48" s="804" t="s">
        <v>436</v>
      </c>
      <c r="E48" s="804" t="s">
        <v>436</v>
      </c>
      <c r="F48" s="804">
        <f>SUM(F49:F60)</f>
        <v>32000</v>
      </c>
      <c r="G48" s="820"/>
    </row>
    <row r="49" spans="1:7" s="824" customFormat="1">
      <c r="A49" s="806" t="s">
        <v>211</v>
      </c>
      <c r="B49" s="807" t="s">
        <v>972</v>
      </c>
      <c r="C49" s="823" t="s">
        <v>461</v>
      </c>
      <c r="D49" s="809">
        <v>4</v>
      </c>
      <c r="E49" s="821">
        <v>5000</v>
      </c>
      <c r="F49" s="809">
        <f>D49*E49</f>
        <v>20000</v>
      </c>
      <c r="G49" s="810"/>
    </row>
    <row r="50" spans="1:7" s="824" customFormat="1">
      <c r="A50" s="806" t="s">
        <v>213</v>
      </c>
      <c r="B50" s="807" t="s">
        <v>973</v>
      </c>
      <c r="C50" s="823" t="s">
        <v>461</v>
      </c>
      <c r="D50" s="809"/>
      <c r="E50" s="821">
        <v>1700</v>
      </c>
      <c r="F50" s="809">
        <f>D50*E50</f>
        <v>0</v>
      </c>
      <c r="G50" s="810"/>
    </row>
    <row r="51" spans="1:7" s="824" customFormat="1">
      <c r="A51" s="806" t="s">
        <v>215</v>
      </c>
      <c r="B51" s="807" t="s">
        <v>974</v>
      </c>
      <c r="C51" s="823" t="s">
        <v>461</v>
      </c>
      <c r="D51" s="809"/>
      <c r="E51" s="821">
        <v>1700</v>
      </c>
      <c r="F51" s="809">
        <f t="shared" ref="F51:F60" si="2">D51*E51</f>
        <v>0</v>
      </c>
      <c r="G51" s="810"/>
    </row>
    <row r="52" spans="1:7" s="824" customFormat="1">
      <c r="A52" s="806" t="s">
        <v>398</v>
      </c>
      <c r="B52" s="807" t="s">
        <v>472</v>
      </c>
      <c r="C52" s="823" t="s">
        <v>461</v>
      </c>
      <c r="D52" s="809">
        <v>2</v>
      </c>
      <c r="E52" s="821">
        <v>6000</v>
      </c>
      <c r="F52" s="809">
        <f t="shared" si="2"/>
        <v>12000</v>
      </c>
      <c r="G52" s="810"/>
    </row>
    <row r="53" spans="1:7" s="824" customFormat="1">
      <c r="A53" s="806" t="s">
        <v>975</v>
      </c>
      <c r="B53" s="807" t="s">
        <v>470</v>
      </c>
      <c r="C53" s="823" t="s">
        <v>461</v>
      </c>
      <c r="D53" s="809"/>
      <c r="E53" s="821"/>
      <c r="F53" s="809">
        <f t="shared" si="2"/>
        <v>0</v>
      </c>
      <c r="G53" s="810"/>
    </row>
    <row r="54" spans="1:7" s="824" customFormat="1">
      <c r="A54" s="806" t="s">
        <v>976</v>
      </c>
      <c r="B54" s="807" t="s">
        <v>471</v>
      </c>
      <c r="C54" s="823" t="s">
        <v>461</v>
      </c>
      <c r="D54" s="809"/>
      <c r="E54" s="821"/>
      <c r="F54" s="809">
        <f t="shared" si="2"/>
        <v>0</v>
      </c>
      <c r="G54" s="810"/>
    </row>
    <row r="55" spans="1:7" s="824" customFormat="1">
      <c r="A55" s="806" t="s">
        <v>977</v>
      </c>
      <c r="B55" s="807" t="s">
        <v>969</v>
      </c>
      <c r="C55" s="823"/>
      <c r="D55" s="809"/>
      <c r="E55" s="821"/>
      <c r="F55" s="809">
        <f t="shared" si="2"/>
        <v>0</v>
      </c>
      <c r="G55" s="810"/>
    </row>
    <row r="56" spans="1:7" s="824" customFormat="1">
      <c r="A56" s="806" t="s">
        <v>978</v>
      </c>
      <c r="B56" s="807" t="s">
        <v>969</v>
      </c>
      <c r="C56" s="823"/>
      <c r="D56" s="809"/>
      <c r="E56" s="821"/>
      <c r="F56" s="809">
        <f t="shared" si="2"/>
        <v>0</v>
      </c>
      <c r="G56" s="810"/>
    </row>
    <row r="57" spans="1:7" s="824" customFormat="1">
      <c r="A57" s="806" t="s">
        <v>979</v>
      </c>
      <c r="B57" s="807" t="s">
        <v>969</v>
      </c>
      <c r="C57" s="823"/>
      <c r="D57" s="809"/>
      <c r="E57" s="821"/>
      <c r="F57" s="809">
        <f t="shared" si="2"/>
        <v>0</v>
      </c>
      <c r="G57" s="810"/>
    </row>
    <row r="58" spans="1:7" s="824" customFormat="1">
      <c r="A58" s="806" t="s">
        <v>980</v>
      </c>
      <c r="B58" s="807" t="s">
        <v>969</v>
      </c>
      <c r="C58" s="823"/>
      <c r="D58" s="809"/>
      <c r="E58" s="821"/>
      <c r="F58" s="809">
        <f t="shared" si="2"/>
        <v>0</v>
      </c>
      <c r="G58" s="810"/>
    </row>
    <row r="59" spans="1:7" s="824" customFormat="1">
      <c r="A59" s="806" t="s">
        <v>981</v>
      </c>
      <c r="B59" s="807" t="s">
        <v>969</v>
      </c>
      <c r="C59" s="823"/>
      <c r="D59" s="809"/>
      <c r="E59" s="821"/>
      <c r="F59" s="809">
        <f t="shared" si="2"/>
        <v>0</v>
      </c>
      <c r="G59" s="810"/>
    </row>
    <row r="60" spans="1:7" s="824" customFormat="1">
      <c r="A60" s="806" t="s">
        <v>982</v>
      </c>
      <c r="B60" s="807" t="s">
        <v>969</v>
      </c>
      <c r="C60" s="823"/>
      <c r="D60" s="809"/>
      <c r="E60" s="821"/>
      <c r="F60" s="809">
        <f t="shared" si="2"/>
        <v>0</v>
      </c>
      <c r="G60" s="810"/>
    </row>
    <row r="61" spans="1:7" s="786" customFormat="1" ht="14.25">
      <c r="A61" s="801" t="s">
        <v>983</v>
      </c>
      <c r="B61" s="802" t="s">
        <v>984</v>
      </c>
      <c r="C61" s="822" t="s">
        <v>401</v>
      </c>
      <c r="D61" s="804">
        <v>12</v>
      </c>
      <c r="E61" s="804">
        <f>2050*1.15</f>
        <v>2357.5</v>
      </c>
      <c r="F61" s="804">
        <f>D61*E61*1.18</f>
        <v>33382.199999999997</v>
      </c>
      <c r="G61" s="820"/>
    </row>
    <row r="62" spans="1:7" s="791" customFormat="1" ht="14.25">
      <c r="A62" s="801" t="s">
        <v>218</v>
      </c>
      <c r="B62" s="802" t="s">
        <v>73</v>
      </c>
      <c r="C62" s="803" t="s">
        <v>447</v>
      </c>
      <c r="D62" s="825">
        <v>11</v>
      </c>
      <c r="E62" s="826">
        <v>1136.0999999999999</v>
      </c>
      <c r="F62" s="804">
        <f>D62*E62*1.18</f>
        <v>14746.577999999998</v>
      </c>
      <c r="G62" s="820"/>
    </row>
    <row r="63" spans="1:7" s="786" customFormat="1" ht="14.25">
      <c r="A63" s="801" t="s">
        <v>225</v>
      </c>
      <c r="B63" s="802" t="s">
        <v>985</v>
      </c>
      <c r="C63" s="822" t="s">
        <v>436</v>
      </c>
      <c r="D63" s="822" t="s">
        <v>436</v>
      </c>
      <c r="E63" s="822" t="s">
        <v>436</v>
      </c>
      <c r="F63" s="804">
        <f>SUM(F64:F72)</f>
        <v>10000</v>
      </c>
      <c r="G63" s="820"/>
    </row>
    <row r="64" spans="1:7" s="824" customFormat="1">
      <c r="A64" s="806" t="s">
        <v>227</v>
      </c>
      <c r="B64" s="807" t="s">
        <v>986</v>
      </c>
      <c r="C64" s="823"/>
      <c r="D64" s="809"/>
      <c r="E64" s="821"/>
      <c r="F64" s="809">
        <f>D64*E64</f>
        <v>0</v>
      </c>
      <c r="G64" s="810"/>
    </row>
    <row r="65" spans="1:7" s="824" customFormat="1" ht="30">
      <c r="A65" s="806" t="s">
        <v>229</v>
      </c>
      <c r="B65" s="807" t="s">
        <v>987</v>
      </c>
      <c r="C65" s="823"/>
      <c r="D65" s="809">
        <v>1</v>
      </c>
      <c r="E65" s="821">
        <v>10000</v>
      </c>
      <c r="F65" s="809">
        <f t="shared" ref="F65:F72" si="3">D65*E65</f>
        <v>10000</v>
      </c>
      <c r="G65" s="810"/>
    </row>
    <row r="66" spans="1:7" s="824" customFormat="1" ht="30">
      <c r="A66" s="806" t="s">
        <v>988</v>
      </c>
      <c r="B66" s="807" t="s">
        <v>989</v>
      </c>
      <c r="C66" s="823"/>
      <c r="D66" s="809"/>
      <c r="E66" s="821"/>
      <c r="F66" s="809">
        <f t="shared" si="3"/>
        <v>0</v>
      </c>
      <c r="G66" s="810"/>
    </row>
    <row r="67" spans="1:7" s="824" customFormat="1" ht="30">
      <c r="A67" s="806" t="s">
        <v>990</v>
      </c>
      <c r="B67" s="807" t="s">
        <v>991</v>
      </c>
      <c r="C67" s="823"/>
      <c r="D67" s="809"/>
      <c r="E67" s="821"/>
      <c r="F67" s="809">
        <f t="shared" si="3"/>
        <v>0</v>
      </c>
      <c r="G67" s="810"/>
    </row>
    <row r="68" spans="1:7" s="824" customFormat="1" ht="45">
      <c r="A68" s="806" t="s">
        <v>992</v>
      </c>
      <c r="B68" s="807" t="s">
        <v>473</v>
      </c>
      <c r="C68" s="823"/>
      <c r="D68" s="809"/>
      <c r="E68" s="821"/>
      <c r="F68" s="809">
        <f t="shared" si="3"/>
        <v>0</v>
      </c>
      <c r="G68" s="810"/>
    </row>
    <row r="69" spans="1:7" s="824" customFormat="1">
      <c r="A69" s="806" t="s">
        <v>993</v>
      </c>
      <c r="B69" s="807" t="s">
        <v>969</v>
      </c>
      <c r="C69" s="823"/>
      <c r="D69" s="809"/>
      <c r="E69" s="821"/>
      <c r="F69" s="809">
        <f t="shared" si="3"/>
        <v>0</v>
      </c>
      <c r="G69" s="809"/>
    </row>
    <row r="70" spans="1:7" s="824" customFormat="1">
      <c r="A70" s="806" t="s">
        <v>994</v>
      </c>
      <c r="B70" s="807" t="s">
        <v>969</v>
      </c>
      <c r="C70" s="823"/>
      <c r="D70" s="809"/>
      <c r="E70" s="821"/>
      <c r="F70" s="809">
        <f t="shared" si="3"/>
        <v>0</v>
      </c>
      <c r="G70" s="809"/>
    </row>
    <row r="71" spans="1:7" s="824" customFormat="1">
      <c r="A71" s="806" t="s">
        <v>995</v>
      </c>
      <c r="B71" s="807" t="s">
        <v>969</v>
      </c>
      <c r="C71" s="823"/>
      <c r="D71" s="809"/>
      <c r="E71" s="821"/>
      <c r="F71" s="809">
        <f t="shared" si="3"/>
        <v>0</v>
      </c>
      <c r="G71" s="809"/>
    </row>
    <row r="72" spans="1:7" s="824" customFormat="1">
      <c r="A72" s="806" t="s">
        <v>996</v>
      </c>
      <c r="B72" s="807" t="s">
        <v>969</v>
      </c>
      <c r="C72" s="823"/>
      <c r="D72" s="809"/>
      <c r="E72" s="821"/>
      <c r="F72" s="809">
        <f t="shared" si="3"/>
        <v>0</v>
      </c>
      <c r="G72" s="809"/>
    </row>
    <row r="73" spans="1:7" s="786" customFormat="1" ht="14.25">
      <c r="A73" s="801" t="s">
        <v>997</v>
      </c>
      <c r="B73" s="802" t="s">
        <v>998</v>
      </c>
      <c r="C73" s="822" t="s">
        <v>436</v>
      </c>
      <c r="D73" s="822" t="s">
        <v>436</v>
      </c>
      <c r="E73" s="822" t="s">
        <v>436</v>
      </c>
      <c r="F73" s="804">
        <f>F74+F75+F82+F87+F88+F92+F93+F94+F95+F96+F97+F98+F99+F100+F101+F102+F103+F104+F105+F106+F107+F91+F89+F90</f>
        <v>229126.80720000001</v>
      </c>
      <c r="G73" s="804"/>
    </row>
    <row r="74" spans="1:7" s="824" customFormat="1" ht="60">
      <c r="A74" s="806" t="s">
        <v>235</v>
      </c>
      <c r="B74" s="807" t="s">
        <v>999</v>
      </c>
      <c r="C74" s="823" t="s">
        <v>436</v>
      </c>
      <c r="D74" s="809" t="s">
        <v>436</v>
      </c>
      <c r="E74" s="809" t="s">
        <v>436</v>
      </c>
      <c r="F74" s="809">
        <f>189660</f>
        <v>189660</v>
      </c>
      <c r="G74" s="827"/>
    </row>
    <row r="75" spans="1:7" s="824" customFormat="1" ht="30">
      <c r="A75" s="806" t="s">
        <v>237</v>
      </c>
      <c r="B75" s="807" t="s">
        <v>459</v>
      </c>
      <c r="C75" s="823" t="s">
        <v>436</v>
      </c>
      <c r="D75" s="809" t="s">
        <v>436</v>
      </c>
      <c r="E75" s="809" t="s">
        <v>436</v>
      </c>
      <c r="F75" s="809">
        <f>SUM(F76:F81)</f>
        <v>25466.807199999999</v>
      </c>
      <c r="G75" s="809"/>
    </row>
    <row r="76" spans="1:7" s="824" customFormat="1" ht="15" customHeight="1">
      <c r="A76" s="828" t="s">
        <v>1000</v>
      </c>
      <c r="B76" s="807" t="s">
        <v>457</v>
      </c>
      <c r="C76" s="823" t="s">
        <v>209</v>
      </c>
      <c r="D76" s="809">
        <v>1</v>
      </c>
      <c r="E76" s="821">
        <v>406.74</v>
      </c>
      <c r="F76" s="809">
        <f>D76*E76*1.18</f>
        <v>479.95319999999998</v>
      </c>
      <c r="G76" s="2207" t="s">
        <v>1001</v>
      </c>
    </row>
    <row r="77" spans="1:7" s="824" customFormat="1" ht="30">
      <c r="A77" s="828" t="s">
        <v>1002</v>
      </c>
      <c r="B77" s="807" t="s">
        <v>458</v>
      </c>
      <c r="C77" s="823" t="s">
        <v>209</v>
      </c>
      <c r="D77" s="809">
        <v>1</v>
      </c>
      <c r="E77" s="821">
        <v>406.74</v>
      </c>
      <c r="F77" s="809">
        <f t="shared" ref="F77:F81" si="4">D77*E77*1.18</f>
        <v>479.95319999999998</v>
      </c>
      <c r="G77" s="2208"/>
    </row>
    <row r="78" spans="1:7" s="824" customFormat="1" ht="60">
      <c r="A78" s="828" t="s">
        <v>1003</v>
      </c>
      <c r="B78" s="807" t="s">
        <v>460</v>
      </c>
      <c r="C78" s="823" t="s">
        <v>461</v>
      </c>
      <c r="D78" s="809">
        <v>35</v>
      </c>
      <c r="E78" s="821">
        <v>298.14999999999998</v>
      </c>
      <c r="F78" s="809">
        <f t="shared" si="4"/>
        <v>12313.594999999999</v>
      </c>
      <c r="G78" s="2208"/>
    </row>
    <row r="79" spans="1:7" s="824" customFormat="1" ht="30">
      <c r="A79" s="828" t="s">
        <v>1004</v>
      </c>
      <c r="B79" s="807" t="s">
        <v>462</v>
      </c>
      <c r="C79" s="823" t="s">
        <v>461</v>
      </c>
      <c r="D79" s="809">
        <v>35</v>
      </c>
      <c r="E79" s="821">
        <v>31.82</v>
      </c>
      <c r="F79" s="809">
        <f t="shared" si="4"/>
        <v>1314.1659999999999</v>
      </c>
      <c r="G79" s="2208"/>
    </row>
    <row r="80" spans="1:7" s="824" customFormat="1" ht="135">
      <c r="A80" s="828" t="s">
        <v>1005</v>
      </c>
      <c r="B80" s="807" t="s">
        <v>463</v>
      </c>
      <c r="C80" s="823" t="s">
        <v>461</v>
      </c>
      <c r="D80" s="809">
        <v>35</v>
      </c>
      <c r="E80" s="821">
        <v>178.91</v>
      </c>
      <c r="F80" s="809">
        <f t="shared" si="4"/>
        <v>7388.9829999999993</v>
      </c>
      <c r="G80" s="2208"/>
    </row>
    <row r="81" spans="1:7" s="824" customFormat="1" ht="30">
      <c r="A81" s="828" t="s">
        <v>1006</v>
      </c>
      <c r="B81" s="807" t="s">
        <v>464</v>
      </c>
      <c r="C81" s="823" t="s">
        <v>461</v>
      </c>
      <c r="D81" s="809">
        <v>12</v>
      </c>
      <c r="E81" s="821">
        <v>246.48</v>
      </c>
      <c r="F81" s="809">
        <f t="shared" si="4"/>
        <v>3490.1567999999997</v>
      </c>
      <c r="G81" s="2209"/>
    </row>
    <row r="82" spans="1:7" s="824" customFormat="1">
      <c r="A82" s="806" t="s">
        <v>231</v>
      </c>
      <c r="B82" s="807" t="s">
        <v>465</v>
      </c>
      <c r="C82" s="823" t="s">
        <v>436</v>
      </c>
      <c r="D82" s="809" t="s">
        <v>436</v>
      </c>
      <c r="E82" s="809" t="s">
        <v>436</v>
      </c>
      <c r="F82" s="809">
        <f>SUM(F83:F86)</f>
        <v>0</v>
      </c>
      <c r="G82" s="809"/>
    </row>
    <row r="83" spans="1:7" s="824" customFormat="1" ht="30">
      <c r="A83" s="806" t="s">
        <v>1007</v>
      </c>
      <c r="B83" s="807" t="s">
        <v>466</v>
      </c>
      <c r="C83" s="823" t="s">
        <v>94</v>
      </c>
      <c r="D83" s="809"/>
      <c r="E83" s="821"/>
      <c r="F83" s="809">
        <f>D83*E83*1.18</f>
        <v>0</v>
      </c>
      <c r="G83" s="809"/>
    </row>
    <row r="84" spans="1:7" s="824" customFormat="1" ht="30">
      <c r="A84" s="806" t="s">
        <v>1008</v>
      </c>
      <c r="B84" s="807" t="s">
        <v>467</v>
      </c>
      <c r="C84" s="823" t="s">
        <v>94</v>
      </c>
      <c r="D84" s="809"/>
      <c r="E84" s="821"/>
      <c r="F84" s="809">
        <f t="shared" ref="F84:F86" si="5">D84*E84*1.18</f>
        <v>0</v>
      </c>
      <c r="G84" s="809"/>
    </row>
    <row r="85" spans="1:7" s="824" customFormat="1" ht="30">
      <c r="A85" s="806" t="s">
        <v>1009</v>
      </c>
      <c r="B85" s="807" t="s">
        <v>468</v>
      </c>
      <c r="C85" s="823" t="s">
        <v>94</v>
      </c>
      <c r="D85" s="809"/>
      <c r="E85" s="821"/>
      <c r="F85" s="809">
        <f t="shared" si="5"/>
        <v>0</v>
      </c>
      <c r="G85" s="809"/>
    </row>
    <row r="86" spans="1:7" s="824" customFormat="1" ht="30">
      <c r="A86" s="806" t="s">
        <v>1010</v>
      </c>
      <c r="B86" s="807" t="s">
        <v>469</v>
      </c>
      <c r="C86" s="823" t="s">
        <v>94</v>
      </c>
      <c r="D86" s="809"/>
      <c r="E86" s="821"/>
      <c r="F86" s="809">
        <f t="shared" si="5"/>
        <v>0</v>
      </c>
      <c r="G86" s="809"/>
    </row>
    <row r="87" spans="1:7" s="824" customFormat="1" ht="30">
      <c r="A87" s="806" t="s">
        <v>1011</v>
      </c>
      <c r="B87" s="807" t="s">
        <v>448</v>
      </c>
      <c r="C87" s="823" t="s">
        <v>69</v>
      </c>
      <c r="D87" s="809">
        <v>1</v>
      </c>
      <c r="E87" s="809">
        <v>1500</v>
      </c>
      <c r="F87" s="809">
        <f>D87*E87</f>
        <v>1500</v>
      </c>
      <c r="G87" s="809"/>
    </row>
    <row r="88" spans="1:7" s="824" customFormat="1">
      <c r="A88" s="806" t="s">
        <v>1012</v>
      </c>
      <c r="B88" s="807" t="s">
        <v>1013</v>
      </c>
      <c r="C88" s="823"/>
      <c r="D88" s="809">
        <v>1</v>
      </c>
      <c r="E88" s="809">
        <v>5000</v>
      </c>
      <c r="F88" s="809">
        <f>D88*E88</f>
        <v>5000</v>
      </c>
      <c r="G88" s="809"/>
    </row>
    <row r="89" spans="1:7" s="824" customFormat="1">
      <c r="A89" s="806" t="s">
        <v>1014</v>
      </c>
      <c r="B89" s="807" t="s">
        <v>1015</v>
      </c>
      <c r="C89" s="823"/>
      <c r="D89" s="809" t="s">
        <v>436</v>
      </c>
      <c r="E89" s="809" t="s">
        <v>436</v>
      </c>
      <c r="F89" s="809"/>
      <c r="G89" s="827"/>
    </row>
    <row r="90" spans="1:7" s="824" customFormat="1" ht="30">
      <c r="A90" s="806" t="s">
        <v>1016</v>
      </c>
      <c r="B90" s="807" t="s">
        <v>829</v>
      </c>
      <c r="C90" s="823"/>
      <c r="D90" s="809" t="s">
        <v>436</v>
      </c>
      <c r="E90" s="809" t="s">
        <v>436</v>
      </c>
      <c r="F90" s="809"/>
      <c r="G90" s="827"/>
    </row>
    <row r="91" spans="1:7" s="824" customFormat="1" ht="30">
      <c r="A91" s="806" t="s">
        <v>1017</v>
      </c>
      <c r="B91" s="807" t="s">
        <v>1720</v>
      </c>
      <c r="C91" s="823"/>
      <c r="D91" s="809" t="s">
        <v>436</v>
      </c>
      <c r="E91" s="809" t="s">
        <v>436</v>
      </c>
      <c r="F91" s="809">
        <v>7500</v>
      </c>
      <c r="G91" s="827"/>
    </row>
    <row r="92" spans="1:7" s="824" customFormat="1">
      <c r="A92" s="806" t="s">
        <v>1018</v>
      </c>
      <c r="B92" s="807" t="s">
        <v>1019</v>
      </c>
      <c r="C92" s="823"/>
      <c r="D92" s="809"/>
      <c r="E92" s="809"/>
      <c r="F92" s="809">
        <f t="shared" ref="F92:F107" si="6">D92*E92</f>
        <v>0</v>
      </c>
      <c r="G92" s="809"/>
    </row>
    <row r="93" spans="1:7" s="824" customFormat="1">
      <c r="A93" s="806" t="s">
        <v>1020</v>
      </c>
      <c r="B93" s="807" t="s">
        <v>969</v>
      </c>
      <c r="C93" s="823"/>
      <c r="D93" s="809"/>
      <c r="E93" s="809"/>
      <c r="F93" s="809">
        <f t="shared" si="6"/>
        <v>0</v>
      </c>
      <c r="G93" s="809"/>
    </row>
    <row r="94" spans="1:7" s="196" customFormat="1">
      <c r="A94" s="806" t="s">
        <v>1021</v>
      </c>
      <c r="B94" s="807" t="s">
        <v>969</v>
      </c>
      <c r="C94" s="823"/>
      <c r="D94" s="809"/>
      <c r="E94" s="809"/>
      <c r="F94" s="809">
        <f t="shared" si="6"/>
        <v>0</v>
      </c>
      <c r="G94" s="809"/>
    </row>
    <row r="95" spans="1:7" s="196" customFormat="1">
      <c r="A95" s="806" t="s">
        <v>1022</v>
      </c>
      <c r="B95" s="807" t="s">
        <v>969</v>
      </c>
      <c r="C95" s="823"/>
      <c r="D95" s="809"/>
      <c r="E95" s="809"/>
      <c r="F95" s="809">
        <f t="shared" si="6"/>
        <v>0</v>
      </c>
      <c r="G95" s="809"/>
    </row>
    <row r="96" spans="1:7" s="196" customFormat="1">
      <c r="A96" s="806" t="s">
        <v>1023</v>
      </c>
      <c r="B96" s="807" t="s">
        <v>969</v>
      </c>
      <c r="C96" s="823"/>
      <c r="D96" s="809"/>
      <c r="E96" s="809"/>
      <c r="F96" s="809">
        <f t="shared" si="6"/>
        <v>0</v>
      </c>
      <c r="G96" s="809"/>
    </row>
    <row r="97" spans="1:7" s="196" customFormat="1">
      <c r="A97" s="806" t="s">
        <v>1024</v>
      </c>
      <c r="B97" s="807" t="s">
        <v>969</v>
      </c>
      <c r="C97" s="823"/>
      <c r="D97" s="809"/>
      <c r="E97" s="809"/>
      <c r="F97" s="809">
        <f t="shared" si="6"/>
        <v>0</v>
      </c>
      <c r="G97" s="809"/>
    </row>
    <row r="98" spans="1:7" s="196" customFormat="1">
      <c r="A98" s="806" t="s">
        <v>1025</v>
      </c>
      <c r="B98" s="807" t="s">
        <v>969</v>
      </c>
      <c r="C98" s="823"/>
      <c r="D98" s="809"/>
      <c r="E98" s="809"/>
      <c r="F98" s="809">
        <f t="shared" si="6"/>
        <v>0</v>
      </c>
      <c r="G98" s="809"/>
    </row>
    <row r="99" spans="1:7" s="196" customFormat="1">
      <c r="A99" s="806" t="s">
        <v>1026</v>
      </c>
      <c r="B99" s="807" t="s">
        <v>969</v>
      </c>
      <c r="C99" s="823"/>
      <c r="D99" s="809"/>
      <c r="E99" s="809"/>
      <c r="F99" s="809">
        <f t="shared" si="6"/>
        <v>0</v>
      </c>
      <c r="G99" s="809"/>
    </row>
    <row r="100" spans="1:7" s="196" customFormat="1">
      <c r="A100" s="806" t="s">
        <v>1027</v>
      </c>
      <c r="B100" s="807" t="s">
        <v>969</v>
      </c>
      <c r="C100" s="823"/>
      <c r="D100" s="809"/>
      <c r="E100" s="809"/>
      <c r="F100" s="809">
        <f t="shared" si="6"/>
        <v>0</v>
      </c>
      <c r="G100" s="809"/>
    </row>
    <row r="101" spans="1:7" s="196" customFormat="1">
      <c r="A101" s="806" t="s">
        <v>1028</v>
      </c>
      <c r="B101" s="807" t="s">
        <v>969</v>
      </c>
      <c r="C101" s="823"/>
      <c r="D101" s="809"/>
      <c r="E101" s="809"/>
      <c r="F101" s="809">
        <f t="shared" si="6"/>
        <v>0</v>
      </c>
      <c r="G101" s="809"/>
    </row>
    <row r="102" spans="1:7" s="196" customFormat="1">
      <c r="A102" s="806" t="s">
        <v>1029</v>
      </c>
      <c r="B102" s="807" t="s">
        <v>969</v>
      </c>
      <c r="C102" s="823"/>
      <c r="D102" s="809"/>
      <c r="E102" s="809"/>
      <c r="F102" s="809">
        <f t="shared" si="6"/>
        <v>0</v>
      </c>
      <c r="G102" s="809"/>
    </row>
    <row r="103" spans="1:7" s="196" customFormat="1">
      <c r="A103" s="806" t="s">
        <v>1030</v>
      </c>
      <c r="B103" s="807" t="s">
        <v>969</v>
      </c>
      <c r="C103" s="823"/>
      <c r="D103" s="809"/>
      <c r="E103" s="809"/>
      <c r="F103" s="809">
        <f t="shared" si="6"/>
        <v>0</v>
      </c>
      <c r="G103" s="809"/>
    </row>
    <row r="104" spans="1:7" s="196" customFormat="1">
      <c r="A104" s="806" t="s">
        <v>1031</v>
      </c>
      <c r="B104" s="807" t="s">
        <v>969</v>
      </c>
      <c r="C104" s="823"/>
      <c r="D104" s="809"/>
      <c r="E104" s="809"/>
      <c r="F104" s="809">
        <f t="shared" si="6"/>
        <v>0</v>
      </c>
      <c r="G104" s="809"/>
    </row>
    <row r="105" spans="1:7" s="196" customFormat="1">
      <c r="A105" s="806" t="s">
        <v>1032</v>
      </c>
      <c r="B105" s="807" t="s">
        <v>969</v>
      </c>
      <c r="C105" s="823"/>
      <c r="D105" s="809"/>
      <c r="E105" s="809"/>
      <c r="F105" s="809">
        <f t="shared" si="6"/>
        <v>0</v>
      </c>
      <c r="G105" s="809"/>
    </row>
    <row r="106" spans="1:7" s="196" customFormat="1">
      <c r="A106" s="806" t="s">
        <v>1033</v>
      </c>
      <c r="B106" s="807" t="s">
        <v>969</v>
      </c>
      <c r="C106" s="823"/>
      <c r="D106" s="809"/>
      <c r="E106" s="809"/>
      <c r="F106" s="809">
        <f t="shared" si="6"/>
        <v>0</v>
      </c>
      <c r="G106" s="809"/>
    </row>
    <row r="107" spans="1:7" s="196" customFormat="1">
      <c r="A107" s="806" t="s">
        <v>1034</v>
      </c>
      <c r="B107" s="807" t="s">
        <v>969</v>
      </c>
      <c r="C107" s="823"/>
      <c r="D107" s="809"/>
      <c r="E107" s="809"/>
      <c r="F107" s="809">
        <f t="shared" si="6"/>
        <v>0</v>
      </c>
      <c r="G107" s="809"/>
    </row>
    <row r="108" spans="1:7" s="786" customFormat="1" ht="20.25" customHeight="1">
      <c r="A108" s="801" t="s">
        <v>1035</v>
      </c>
      <c r="B108" s="829" t="s">
        <v>1036</v>
      </c>
      <c r="C108" s="822" t="s">
        <v>436</v>
      </c>
      <c r="D108" s="822" t="s">
        <v>436</v>
      </c>
      <c r="E108" s="822" t="s">
        <v>436</v>
      </c>
      <c r="F108" s="804">
        <f>SUM(F109:F119)</f>
        <v>0</v>
      </c>
      <c r="G108" s="820"/>
    </row>
    <row r="109" spans="1:7" s="824" customFormat="1">
      <c r="A109" s="806" t="s">
        <v>240</v>
      </c>
      <c r="B109" s="807" t="s">
        <v>1037</v>
      </c>
      <c r="C109" s="823"/>
      <c r="D109" s="809"/>
      <c r="E109" s="821">
        <v>198.82</v>
      </c>
      <c r="F109" s="809">
        <f>MROUND(D109*E109,100)</f>
        <v>0</v>
      </c>
      <c r="G109" s="810"/>
    </row>
    <row r="110" spans="1:7" s="824" customFormat="1">
      <c r="A110" s="806" t="s">
        <v>242</v>
      </c>
      <c r="B110" s="807" t="s">
        <v>1038</v>
      </c>
      <c r="C110" s="823"/>
      <c r="D110" s="809"/>
      <c r="E110" s="821">
        <v>155.75</v>
      </c>
      <c r="F110" s="809">
        <f t="shared" ref="F110:F119" si="7">MROUND(D110*E110,100)</f>
        <v>0</v>
      </c>
      <c r="G110" s="810"/>
    </row>
    <row r="111" spans="1:7" s="824" customFormat="1">
      <c r="A111" s="806" t="s">
        <v>244</v>
      </c>
      <c r="B111" s="807" t="s">
        <v>1039</v>
      </c>
      <c r="C111" s="823"/>
      <c r="D111" s="809"/>
      <c r="E111" s="821">
        <v>80</v>
      </c>
      <c r="F111" s="809">
        <f t="shared" si="7"/>
        <v>0</v>
      </c>
      <c r="G111" s="810"/>
    </row>
    <row r="112" spans="1:7" s="824" customFormat="1" ht="30">
      <c r="A112" s="806" t="s">
        <v>246</v>
      </c>
      <c r="B112" s="807" t="s">
        <v>1040</v>
      </c>
      <c r="C112" s="823"/>
      <c r="D112" s="809"/>
      <c r="E112" s="821">
        <v>250</v>
      </c>
      <c r="F112" s="809">
        <f t="shared" si="7"/>
        <v>0</v>
      </c>
      <c r="G112" s="810"/>
    </row>
    <row r="113" spans="1:7" s="824" customFormat="1" ht="36" customHeight="1">
      <c r="A113" s="806" t="s">
        <v>248</v>
      </c>
      <c r="B113" s="807" t="s">
        <v>1041</v>
      </c>
      <c r="C113" s="823"/>
      <c r="D113" s="809"/>
      <c r="E113" s="821">
        <v>4000</v>
      </c>
      <c r="F113" s="809">
        <f t="shared" si="7"/>
        <v>0</v>
      </c>
      <c r="G113" s="810"/>
    </row>
    <row r="114" spans="1:7" s="824" customFormat="1" ht="25.15" customHeight="1">
      <c r="A114" s="806" t="s">
        <v>250</v>
      </c>
      <c r="B114" s="807" t="s">
        <v>1042</v>
      </c>
      <c r="C114" s="823"/>
      <c r="D114" s="809"/>
      <c r="E114" s="821">
        <v>4000</v>
      </c>
      <c r="F114" s="809">
        <f t="shared" si="7"/>
        <v>0</v>
      </c>
      <c r="G114" s="810"/>
    </row>
    <row r="115" spans="1:7" s="824" customFormat="1" ht="44.25">
      <c r="A115" s="806" t="s">
        <v>253</v>
      </c>
      <c r="B115" s="807" t="s">
        <v>1043</v>
      </c>
      <c r="C115" s="823"/>
      <c r="D115" s="809"/>
      <c r="E115" s="821">
        <v>500</v>
      </c>
      <c r="F115" s="809">
        <f t="shared" si="7"/>
        <v>0</v>
      </c>
      <c r="G115" s="810"/>
    </row>
    <row r="116" spans="1:7" s="824" customFormat="1" ht="59.25">
      <c r="A116" s="806" t="s">
        <v>255</v>
      </c>
      <c r="B116" s="794" t="s">
        <v>1044</v>
      </c>
      <c r="C116" s="823"/>
      <c r="D116" s="809"/>
      <c r="E116" s="821">
        <v>30</v>
      </c>
      <c r="F116" s="809">
        <f t="shared" si="7"/>
        <v>0</v>
      </c>
      <c r="G116" s="809"/>
    </row>
    <row r="117" spans="1:7" s="824" customFormat="1">
      <c r="A117" s="806" t="s">
        <v>257</v>
      </c>
      <c r="B117" s="807"/>
      <c r="C117" s="823"/>
      <c r="D117" s="809"/>
      <c r="E117" s="821"/>
      <c r="F117" s="809">
        <f t="shared" si="7"/>
        <v>0</v>
      </c>
      <c r="G117" s="809"/>
    </row>
    <row r="118" spans="1:7" s="824" customFormat="1">
      <c r="A118" s="806" t="s">
        <v>260</v>
      </c>
      <c r="B118" s="807"/>
      <c r="C118" s="823"/>
      <c r="D118" s="809"/>
      <c r="E118" s="821"/>
      <c r="F118" s="809">
        <f t="shared" si="7"/>
        <v>0</v>
      </c>
      <c r="G118" s="809"/>
    </row>
    <row r="119" spans="1:7" s="824" customFormat="1">
      <c r="A119" s="806" t="s">
        <v>262</v>
      </c>
      <c r="B119" s="807"/>
      <c r="C119" s="823"/>
      <c r="D119" s="809"/>
      <c r="E119" s="821"/>
      <c r="F119" s="809">
        <f t="shared" si="7"/>
        <v>0</v>
      </c>
      <c r="G119" s="809"/>
    </row>
    <row r="120" spans="1:7" s="785" customFormat="1" ht="15.75">
      <c r="A120" s="1370"/>
      <c r="B120" s="1370"/>
      <c r="C120" s="1370"/>
      <c r="D120" s="1370"/>
      <c r="E120" s="1370"/>
      <c r="F120" s="1370"/>
      <c r="G120" s="1370"/>
    </row>
    <row r="121" spans="1:7" s="786" customFormat="1" ht="39.75" customHeight="1">
      <c r="A121" s="2210" t="s">
        <v>1362</v>
      </c>
      <c r="B121" s="2211"/>
      <c r="C121" s="2211"/>
      <c r="D121" s="2211"/>
      <c r="E121" s="2211"/>
      <c r="F121" s="2211"/>
      <c r="G121" s="2211"/>
    </row>
    <row r="122" spans="1:7" s="786" customFormat="1" ht="29.25" customHeight="1">
      <c r="A122" s="2206" t="s">
        <v>430</v>
      </c>
      <c r="B122" s="2200" t="s">
        <v>431</v>
      </c>
      <c r="C122" s="2201" t="s">
        <v>432</v>
      </c>
      <c r="D122" s="2185" t="s">
        <v>433</v>
      </c>
      <c r="E122" s="2185"/>
      <c r="F122" s="2185"/>
      <c r="G122" s="2185"/>
    </row>
    <row r="123" spans="1:7" s="786" customFormat="1" ht="104.25" customHeight="1">
      <c r="A123" s="2206"/>
      <c r="B123" s="2200"/>
      <c r="C123" s="2201"/>
      <c r="D123" s="793" t="s">
        <v>141</v>
      </c>
      <c r="E123" s="793" t="s">
        <v>434</v>
      </c>
      <c r="F123" s="793" t="s">
        <v>964</v>
      </c>
      <c r="G123" s="798" t="s">
        <v>144</v>
      </c>
    </row>
    <row r="124" spans="1:7">
      <c r="A124" s="799">
        <v>1</v>
      </c>
      <c r="B124" s="1659">
        <v>2</v>
      </c>
      <c r="C124" s="799" t="s">
        <v>478</v>
      </c>
      <c r="D124" s="799" t="s">
        <v>971</v>
      </c>
      <c r="E124" s="799" t="s">
        <v>983</v>
      </c>
      <c r="F124" s="799" t="s">
        <v>218</v>
      </c>
      <c r="G124" s="799" t="s">
        <v>225</v>
      </c>
    </row>
    <row r="125" spans="1:7" s="791" customFormat="1" ht="15" customHeight="1">
      <c r="A125" s="2215" t="s">
        <v>93</v>
      </c>
      <c r="B125" s="2216"/>
      <c r="C125" s="2217"/>
      <c r="D125" s="830" t="s">
        <v>436</v>
      </c>
      <c r="E125" s="830" t="s">
        <v>436</v>
      </c>
      <c r="F125" s="831">
        <f>F126+F127+F128+F129+F130+F131</f>
        <v>103600</v>
      </c>
      <c r="G125" s="832"/>
    </row>
    <row r="126" spans="1:7" s="786" customFormat="1" ht="28.5">
      <c r="A126" s="833" t="s">
        <v>476</v>
      </c>
      <c r="B126" s="834" t="s">
        <v>1045</v>
      </c>
      <c r="C126" s="835" t="s">
        <v>436</v>
      </c>
      <c r="D126" s="836" t="s">
        <v>436</v>
      </c>
      <c r="E126" s="836" t="s">
        <v>436</v>
      </c>
      <c r="F126" s="837">
        <v>80200</v>
      </c>
      <c r="G126" s="838"/>
    </row>
    <row r="127" spans="1:7" s="786" customFormat="1" ht="14.25">
      <c r="A127" s="833" t="s">
        <v>477</v>
      </c>
      <c r="B127" s="834" t="s">
        <v>1046</v>
      </c>
      <c r="C127" s="835" t="s">
        <v>436</v>
      </c>
      <c r="D127" s="836" t="s">
        <v>436</v>
      </c>
      <c r="E127" s="836" t="s">
        <v>436</v>
      </c>
      <c r="F127" s="837"/>
      <c r="G127" s="838"/>
    </row>
    <row r="128" spans="1:7" s="786" customFormat="1" ht="57.75" customHeight="1">
      <c r="A128" s="833" t="s">
        <v>478</v>
      </c>
      <c r="B128" s="834" t="s">
        <v>1363</v>
      </c>
      <c r="C128" s="835" t="s">
        <v>436</v>
      </c>
      <c r="D128" s="837" t="s">
        <v>436</v>
      </c>
      <c r="E128" s="837" t="s">
        <v>436</v>
      </c>
      <c r="F128" s="837">
        <v>23400</v>
      </c>
      <c r="G128" s="838"/>
    </row>
    <row r="129" spans="1:7" s="791" customFormat="1" ht="14.25">
      <c r="A129" s="833" t="s">
        <v>971</v>
      </c>
      <c r="B129" s="834" t="s">
        <v>73</v>
      </c>
      <c r="C129" s="836" t="s">
        <v>447</v>
      </c>
      <c r="D129" s="839" t="s">
        <v>436</v>
      </c>
      <c r="E129" s="840" t="s">
        <v>436</v>
      </c>
      <c r="F129" s="837"/>
      <c r="G129" s="838"/>
    </row>
    <row r="130" spans="1:7" s="786" customFormat="1" ht="14.25">
      <c r="A130" s="833" t="s">
        <v>983</v>
      </c>
      <c r="B130" s="834" t="s">
        <v>475</v>
      </c>
      <c r="C130" s="835" t="s">
        <v>436</v>
      </c>
      <c r="D130" s="835" t="s">
        <v>436</v>
      </c>
      <c r="E130" s="835" t="s">
        <v>436</v>
      </c>
      <c r="F130" s="837"/>
      <c r="G130" s="838"/>
    </row>
    <row r="131" spans="1:7" s="786" customFormat="1" ht="14.25">
      <c r="A131" s="833" t="s">
        <v>218</v>
      </c>
      <c r="B131" s="834" t="s">
        <v>998</v>
      </c>
      <c r="C131" s="835" t="s">
        <v>436</v>
      </c>
      <c r="D131" s="835" t="s">
        <v>436</v>
      </c>
      <c r="E131" s="835" t="s">
        <v>436</v>
      </c>
      <c r="F131" s="837">
        <f>SUM(F132:F135)</f>
        <v>0</v>
      </c>
      <c r="G131" s="837"/>
    </row>
    <row r="132" spans="1:7" s="824" customFormat="1">
      <c r="A132" s="806" t="s">
        <v>220</v>
      </c>
      <c r="B132" s="807"/>
      <c r="C132" s="823"/>
      <c r="D132" s="809" t="s">
        <v>436</v>
      </c>
      <c r="E132" s="809" t="s">
        <v>436</v>
      </c>
      <c r="F132" s="809"/>
      <c r="G132" s="810"/>
    </row>
    <row r="133" spans="1:7" s="824" customFormat="1">
      <c r="A133" s="806" t="s">
        <v>1047</v>
      </c>
      <c r="B133" s="807"/>
      <c r="C133" s="823"/>
      <c r="D133" s="809" t="s">
        <v>436</v>
      </c>
      <c r="E133" s="809" t="s">
        <v>436</v>
      </c>
      <c r="F133" s="809"/>
      <c r="G133" s="810"/>
    </row>
    <row r="134" spans="1:7" s="824" customFormat="1">
      <c r="A134" s="806" t="s">
        <v>1048</v>
      </c>
      <c r="B134" s="807"/>
      <c r="C134" s="823"/>
      <c r="D134" s="809" t="s">
        <v>436</v>
      </c>
      <c r="E134" s="821" t="s">
        <v>436</v>
      </c>
      <c r="F134" s="809"/>
      <c r="G134" s="810"/>
    </row>
    <row r="135" spans="1:7" s="824" customFormat="1">
      <c r="A135" s="806" t="s">
        <v>1049</v>
      </c>
      <c r="B135" s="807"/>
      <c r="C135" s="823"/>
      <c r="D135" s="809" t="s">
        <v>436</v>
      </c>
      <c r="E135" s="821" t="s">
        <v>436</v>
      </c>
      <c r="F135" s="809"/>
      <c r="G135" s="810"/>
    </row>
    <row r="137" spans="1:7" s="786" customFormat="1" ht="39.75" customHeight="1">
      <c r="A137" s="2218" t="s">
        <v>1364</v>
      </c>
      <c r="B137" s="2219"/>
      <c r="C137" s="2219"/>
      <c r="D137" s="2219"/>
      <c r="E137" s="2219"/>
      <c r="F137" s="2219"/>
      <c r="G137" s="2219"/>
    </row>
    <row r="138" spans="1:7" s="786" customFormat="1" ht="29.25" customHeight="1">
      <c r="A138" s="2206" t="s">
        <v>430</v>
      </c>
      <c r="B138" s="2200" t="s">
        <v>431</v>
      </c>
      <c r="C138" s="2201" t="s">
        <v>432</v>
      </c>
      <c r="D138" s="2185" t="s">
        <v>433</v>
      </c>
      <c r="E138" s="2185"/>
      <c r="F138" s="2185"/>
      <c r="G138" s="2185"/>
    </row>
    <row r="139" spans="1:7" s="786" customFormat="1" ht="104.25" customHeight="1">
      <c r="A139" s="2206"/>
      <c r="B139" s="2200"/>
      <c r="C139" s="2201"/>
      <c r="D139" s="793" t="s">
        <v>141</v>
      </c>
      <c r="E139" s="793" t="s">
        <v>434</v>
      </c>
      <c r="F139" s="793" t="s">
        <v>964</v>
      </c>
      <c r="G139" s="798" t="s">
        <v>144</v>
      </c>
    </row>
    <row r="140" spans="1:7">
      <c r="A140" s="799">
        <v>1</v>
      </c>
      <c r="B140" s="1659">
        <v>2</v>
      </c>
      <c r="C140" s="799" t="s">
        <v>478</v>
      </c>
      <c r="D140" s="799" t="s">
        <v>971</v>
      </c>
      <c r="E140" s="799" t="s">
        <v>983</v>
      </c>
      <c r="F140" s="799" t="s">
        <v>218</v>
      </c>
      <c r="G140" s="799" t="s">
        <v>225</v>
      </c>
    </row>
    <row r="141" spans="1:7" s="791" customFormat="1" ht="15" customHeight="1">
      <c r="A141" s="2212" t="s">
        <v>93</v>
      </c>
      <c r="B141" s="2213"/>
      <c r="C141" s="2214"/>
      <c r="D141" s="841" t="s">
        <v>436</v>
      </c>
      <c r="E141" s="841" t="s">
        <v>436</v>
      </c>
      <c r="F141" s="842">
        <f>F142+F143+F144+F146+F147+F148+F145</f>
        <v>8400</v>
      </c>
      <c r="G141" s="841"/>
    </row>
    <row r="142" spans="1:7" s="786" customFormat="1" ht="28.5">
      <c r="A142" s="843" t="s">
        <v>476</v>
      </c>
      <c r="B142" s="844" t="s">
        <v>1045</v>
      </c>
      <c r="C142" s="845" t="s">
        <v>436</v>
      </c>
      <c r="D142" s="846" t="s">
        <v>436</v>
      </c>
      <c r="E142" s="846" t="s">
        <v>436</v>
      </c>
      <c r="F142" s="847"/>
      <c r="G142" s="848"/>
    </row>
    <row r="143" spans="1:7" s="786" customFormat="1" ht="14.25">
      <c r="A143" s="843" t="s">
        <v>477</v>
      </c>
      <c r="B143" s="844" t="s">
        <v>1046</v>
      </c>
      <c r="C143" s="845" t="s">
        <v>436</v>
      </c>
      <c r="D143" s="846" t="s">
        <v>436</v>
      </c>
      <c r="E143" s="846" t="s">
        <v>436</v>
      </c>
      <c r="F143" s="847"/>
      <c r="G143" s="848"/>
    </row>
    <row r="144" spans="1:7" s="786" customFormat="1" ht="47.25" customHeight="1">
      <c r="A144" s="843" t="s">
        <v>478</v>
      </c>
      <c r="B144" s="844" t="s">
        <v>1365</v>
      </c>
      <c r="C144" s="845" t="s">
        <v>436</v>
      </c>
      <c r="D144" s="847" t="s">
        <v>436</v>
      </c>
      <c r="E144" s="847" t="s">
        <v>436</v>
      </c>
      <c r="F144" s="847">
        <v>8400</v>
      </c>
      <c r="G144" s="848"/>
    </row>
    <row r="145" spans="1:7" s="786" customFormat="1" ht="47.25" customHeight="1">
      <c r="A145" s="843" t="s">
        <v>971</v>
      </c>
      <c r="B145" s="844" t="s">
        <v>802</v>
      </c>
      <c r="C145" s="845" t="s">
        <v>436</v>
      </c>
      <c r="D145" s="847" t="s">
        <v>436</v>
      </c>
      <c r="E145" s="847" t="s">
        <v>436</v>
      </c>
      <c r="F145" s="847"/>
      <c r="G145" s="848"/>
    </row>
    <row r="146" spans="1:7" s="791" customFormat="1" ht="14.25">
      <c r="A146" s="843" t="s">
        <v>983</v>
      </c>
      <c r="B146" s="844" t="s">
        <v>73</v>
      </c>
      <c r="C146" s="846" t="s">
        <v>447</v>
      </c>
      <c r="D146" s="847" t="s">
        <v>436</v>
      </c>
      <c r="E146" s="847" t="s">
        <v>436</v>
      </c>
      <c r="F146" s="847"/>
      <c r="G146" s="848"/>
    </row>
    <row r="147" spans="1:7" s="786" customFormat="1" ht="14.25">
      <c r="A147" s="843" t="s">
        <v>218</v>
      </c>
      <c r="B147" s="844" t="s">
        <v>475</v>
      </c>
      <c r="C147" s="845"/>
      <c r="D147" s="847" t="s">
        <v>436</v>
      </c>
      <c r="E147" s="847" t="s">
        <v>436</v>
      </c>
      <c r="F147" s="847"/>
      <c r="G147" s="848"/>
    </row>
    <row r="148" spans="1:7" s="786" customFormat="1" ht="14.25">
      <c r="A148" s="843" t="s">
        <v>225</v>
      </c>
      <c r="B148" s="844" t="s">
        <v>998</v>
      </c>
      <c r="C148" s="845" t="s">
        <v>436</v>
      </c>
      <c r="D148" s="845" t="s">
        <v>436</v>
      </c>
      <c r="E148" s="845" t="s">
        <v>436</v>
      </c>
      <c r="F148" s="847">
        <f>SUM(F149:F152)</f>
        <v>0</v>
      </c>
      <c r="G148" s="847"/>
    </row>
    <row r="149" spans="1:7" s="824" customFormat="1">
      <c r="A149" s="806" t="s">
        <v>227</v>
      </c>
      <c r="B149" s="807"/>
      <c r="C149" s="823"/>
      <c r="D149" s="809"/>
      <c r="E149" s="809"/>
      <c r="F149" s="809">
        <f t="shared" ref="F149:F152" si="8">MROUND(D149*E149,100)</f>
        <v>0</v>
      </c>
      <c r="G149" s="810"/>
    </row>
    <row r="150" spans="1:7" s="824" customFormat="1">
      <c r="A150" s="806" t="s">
        <v>229</v>
      </c>
      <c r="B150" s="807" t="s">
        <v>1050</v>
      </c>
      <c r="C150" s="823"/>
      <c r="D150" s="809"/>
      <c r="E150" s="809"/>
      <c r="F150" s="809">
        <f t="shared" si="8"/>
        <v>0</v>
      </c>
      <c r="G150" s="810"/>
    </row>
    <row r="151" spans="1:7" s="824" customFormat="1">
      <c r="A151" s="806" t="s">
        <v>988</v>
      </c>
      <c r="B151" s="807"/>
      <c r="C151" s="823"/>
      <c r="D151" s="809"/>
      <c r="E151" s="821"/>
      <c r="F151" s="809">
        <f t="shared" si="8"/>
        <v>0</v>
      </c>
      <c r="G151" s="810"/>
    </row>
    <row r="152" spans="1:7" s="824" customFormat="1">
      <c r="A152" s="806" t="s">
        <v>990</v>
      </c>
      <c r="B152" s="807"/>
      <c r="C152" s="823"/>
      <c r="D152" s="809"/>
      <c r="E152" s="821"/>
      <c r="F152" s="809">
        <f t="shared" si="8"/>
        <v>0</v>
      </c>
      <c r="G152" s="810"/>
    </row>
    <row r="153" spans="1:7" s="785" customFormat="1" ht="15.75">
      <c r="A153" s="1370"/>
      <c r="B153" s="1370"/>
      <c r="C153" s="1370"/>
      <c r="D153" s="1370"/>
      <c r="E153" s="1370"/>
      <c r="F153" s="1370"/>
      <c r="G153" s="1370"/>
    </row>
    <row r="157" spans="1:7" s="1449" customFormat="1" ht="18.75">
      <c r="A157" s="1674" t="s">
        <v>1721</v>
      </c>
      <c r="B157" s="1674"/>
      <c r="C157" s="1674"/>
      <c r="D157" s="1674"/>
      <c r="E157" s="1674"/>
      <c r="F157" s="1674"/>
      <c r="G157" s="1674"/>
    </row>
  </sheetData>
  <mergeCells count="19">
    <mergeCell ref="A141:C141"/>
    <mergeCell ref="A125:C125"/>
    <mergeCell ref="A137:G137"/>
    <mergeCell ref="A138:A139"/>
    <mergeCell ref="B138:B139"/>
    <mergeCell ref="C138:C139"/>
    <mergeCell ref="D138:G138"/>
    <mergeCell ref="G76:G81"/>
    <mergeCell ref="A121:G121"/>
    <mergeCell ref="A122:A123"/>
    <mergeCell ref="B122:B123"/>
    <mergeCell ref="C122:C123"/>
    <mergeCell ref="D122:G122"/>
    <mergeCell ref="A17:G17"/>
    <mergeCell ref="A14:G14"/>
    <mergeCell ref="A15:A16"/>
    <mergeCell ref="B15:B16"/>
    <mergeCell ref="C15:C16"/>
    <mergeCell ref="D15:G15"/>
  </mergeCells>
  <pageMargins left="0" right="0" top="0" bottom="0" header="0.31496062992125984" footer="0.31496062992125984"/>
  <pageSetup paperSize="9" scale="41" fitToHeight="2" orientation="landscape" r:id="rId1"/>
</worksheet>
</file>

<file path=xl/worksheets/sheet16.xml><?xml version="1.0" encoding="utf-8"?>
<worksheet xmlns="http://schemas.openxmlformats.org/spreadsheetml/2006/main" xmlns:r="http://schemas.openxmlformats.org/officeDocument/2006/relationships">
  <sheetPr>
    <tabColor theme="5" tint="0.39997558519241921"/>
    <pageSetUpPr fitToPage="1"/>
  </sheetPr>
  <dimension ref="A1:CU26"/>
  <sheetViews>
    <sheetView topLeftCell="A13" zoomScale="75" zoomScaleNormal="75" workbookViewId="0">
      <selection activeCell="A11" sqref="A11:XFD25"/>
    </sheetView>
  </sheetViews>
  <sheetFormatPr defaultColWidth="9.140625" defaultRowHeight="12"/>
  <cols>
    <col min="1" max="1" width="5.28515625" style="1245" customWidth="1"/>
    <col min="2" max="2" width="26.5703125" style="1245" customWidth="1"/>
    <col min="3" max="6" width="9.140625" style="1170" customWidth="1"/>
    <col min="7" max="7" width="12" style="1249" customWidth="1"/>
    <col min="8" max="8" width="15.85546875" style="1247" hidden="1" customWidth="1"/>
    <col min="9" max="9" width="15" style="1170" hidden="1" customWidth="1"/>
    <col min="10" max="10" width="16.85546875" style="1170" hidden="1" customWidth="1"/>
    <col min="11" max="11" width="17.7109375" style="1170" hidden="1" customWidth="1"/>
    <col min="12" max="13" width="17.28515625" style="1170" hidden="1" customWidth="1"/>
    <col min="14" max="15" width="17" style="1170" hidden="1" customWidth="1"/>
    <col min="16" max="16" width="17.28515625" style="1170" hidden="1" customWidth="1"/>
    <col min="17" max="17" width="19.85546875" style="1170" hidden="1" customWidth="1"/>
    <col min="18" max="26" width="17.28515625" style="1170" hidden="1" customWidth="1"/>
    <col min="27" max="30" width="18.28515625" style="1170" hidden="1" customWidth="1"/>
    <col min="31" max="32" width="17.28515625" style="1170" hidden="1" customWidth="1"/>
    <col min="33" max="33" width="21.7109375" style="1170" hidden="1" customWidth="1"/>
    <col min="34" max="34" width="14.85546875" style="1170" hidden="1" customWidth="1"/>
    <col min="35" max="37" width="13.7109375" style="1170" hidden="1" customWidth="1"/>
    <col min="38" max="38" width="17.42578125" style="1170" hidden="1" customWidth="1"/>
    <col min="39" max="39" width="16" style="1170" hidden="1" customWidth="1"/>
    <col min="40" max="40" width="16.85546875" style="1170" hidden="1" customWidth="1"/>
    <col min="41" max="43" width="13.7109375" style="1170" hidden="1" customWidth="1"/>
    <col min="44" max="44" width="17.5703125" style="1170" hidden="1" customWidth="1"/>
    <col min="45" max="46" width="11" style="1170" hidden="1" customWidth="1"/>
    <col min="47" max="47" width="11" style="1246" hidden="1" customWidth="1"/>
    <col min="48" max="48" width="16" style="1170" hidden="1" customWidth="1"/>
    <col min="49" max="49" width="12" style="1170" hidden="1" customWidth="1"/>
    <col min="50" max="50" width="10" style="1170" hidden="1" customWidth="1"/>
    <col min="51" max="52" width="12" style="1170" hidden="1" customWidth="1"/>
    <col min="53" max="53" width="13.5703125" style="1170" hidden="1" customWidth="1"/>
    <col min="54" max="54" width="14.140625" style="1170" hidden="1" customWidth="1"/>
    <col min="55" max="55" width="15" style="1170" hidden="1" customWidth="1"/>
    <col min="56" max="56" width="13.85546875" style="1170" hidden="1" customWidth="1"/>
    <col min="57" max="57" width="13.5703125" style="1170" hidden="1" customWidth="1"/>
    <col min="58" max="58" width="14.5703125" style="1170" hidden="1" customWidth="1"/>
    <col min="59" max="61" width="12.28515625" style="1246" hidden="1" customWidth="1"/>
    <col min="62" max="66" width="12.140625" style="1170" hidden="1" customWidth="1"/>
    <col min="67" max="67" width="17.7109375" style="1170" hidden="1" customWidth="1"/>
    <col min="68" max="70" width="12.42578125" style="1170" hidden="1" customWidth="1"/>
    <col min="71" max="73" width="13.7109375" style="1170" hidden="1" customWidth="1"/>
    <col min="74" max="76" width="12" style="1170" hidden="1" customWidth="1"/>
    <col min="77" max="79" width="13.42578125" style="1170" hidden="1" customWidth="1"/>
    <col min="80" max="82" width="11.28515625" style="1170" hidden="1" customWidth="1"/>
    <col min="83" max="84" width="10.7109375" style="1170" hidden="1" customWidth="1"/>
    <col min="85" max="85" width="13" style="1170" hidden="1" customWidth="1"/>
    <col min="86" max="88" width="10.7109375" style="1170" hidden="1" customWidth="1"/>
    <col min="89" max="89" width="12.42578125" style="1170" hidden="1" customWidth="1"/>
    <col min="90" max="90" width="12.28515625" style="1170" hidden="1" customWidth="1"/>
    <col min="91" max="93" width="10.7109375" style="1170" hidden="1" customWidth="1"/>
    <col min="94" max="94" width="13.7109375" style="1170" hidden="1" customWidth="1"/>
    <col min="95" max="95" width="12.140625" style="1170" hidden="1" customWidth="1"/>
    <col min="96" max="96" width="16.7109375" style="1170" customWidth="1"/>
    <col min="97" max="16384" width="9.140625" style="1170"/>
  </cols>
  <sheetData>
    <row r="1" spans="1:96" s="184" customFormat="1" ht="15" customHeight="1">
      <c r="N1" s="2128" t="s">
        <v>1264</v>
      </c>
      <c r="O1" s="2128"/>
      <c r="P1" s="2128"/>
      <c r="CM1" s="2128" t="s">
        <v>1265</v>
      </c>
      <c r="CN1" s="2128"/>
      <c r="CO1" s="2128"/>
    </row>
    <row r="2" spans="1:96" s="184" customFormat="1" ht="29.25" customHeight="1">
      <c r="A2" s="184">
        <v>1</v>
      </c>
      <c r="N2" s="2128" t="s">
        <v>956</v>
      </c>
      <c r="O2" s="2128"/>
      <c r="P2" s="2128"/>
      <c r="CM2" s="2128" t="s">
        <v>956</v>
      </c>
      <c r="CN2" s="2128"/>
      <c r="CO2" s="2128"/>
    </row>
    <row r="3" spans="1:96" s="184" customFormat="1" ht="15" customHeight="1">
      <c r="N3" s="2128" t="s">
        <v>957</v>
      </c>
      <c r="O3" s="2128"/>
      <c r="P3" s="2128"/>
      <c r="CM3" s="2128" t="s">
        <v>957</v>
      </c>
      <c r="CN3" s="2128"/>
      <c r="CO3" s="2128"/>
    </row>
    <row r="4" spans="1:96" s="184" customFormat="1" ht="15" customHeight="1">
      <c r="N4" s="2128" t="s">
        <v>958</v>
      </c>
      <c r="O4" s="2128"/>
      <c r="P4" s="2128"/>
      <c r="CM4" s="2128" t="s">
        <v>958</v>
      </c>
      <c r="CN4" s="2128"/>
      <c r="CO4" s="2128"/>
    </row>
    <row r="5" spans="1:96" s="184" customFormat="1" ht="48" customHeight="1">
      <c r="N5" s="2128" t="s">
        <v>959</v>
      </c>
      <c r="O5" s="2128"/>
      <c r="P5" s="2128"/>
      <c r="CM5" s="2128" t="s">
        <v>959</v>
      </c>
      <c r="CN5" s="2128"/>
      <c r="CO5" s="2128"/>
    </row>
    <row r="6" spans="1:96" s="184" customFormat="1" ht="15" customHeight="1">
      <c r="N6" s="2128" t="s">
        <v>960</v>
      </c>
      <c r="O6" s="2128"/>
      <c r="P6" s="2128"/>
      <c r="CM6" s="2128" t="s">
        <v>960</v>
      </c>
      <c r="CN6" s="2128"/>
      <c r="CO6" s="2128"/>
    </row>
    <row r="8" spans="1:96" ht="21" customHeight="1">
      <c r="A8" s="2268" t="s">
        <v>1266</v>
      </c>
      <c r="B8" s="2268"/>
      <c r="C8" s="2268"/>
      <c r="D8" s="2268"/>
      <c r="E8" s="2268"/>
      <c r="F8" s="2268"/>
      <c r="G8" s="2268"/>
      <c r="H8" s="2268"/>
      <c r="I8" s="2268"/>
      <c r="J8" s="2268"/>
      <c r="K8" s="2268"/>
      <c r="L8" s="2268"/>
      <c r="M8" s="2268"/>
      <c r="N8" s="2268"/>
      <c r="O8" s="2268"/>
      <c r="P8" s="2268"/>
      <c r="Q8" s="2268"/>
      <c r="R8" s="2268"/>
      <c r="S8" s="2268"/>
      <c r="T8" s="2268"/>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1168"/>
      <c r="AT8" s="1168"/>
      <c r="AU8" s="1169"/>
      <c r="BG8" s="1169"/>
      <c r="BH8" s="1169"/>
      <c r="BI8" s="1169"/>
    </row>
    <row r="9" spans="1:96" ht="21" customHeight="1">
      <c r="A9" s="1171"/>
      <c r="B9" s="1171"/>
      <c r="C9" s="1171"/>
      <c r="D9" s="1171"/>
      <c r="E9" s="1171"/>
      <c r="F9" s="1171"/>
      <c r="G9" s="1171"/>
      <c r="H9" s="1171"/>
      <c r="I9" s="1171"/>
      <c r="J9" s="1171"/>
      <c r="K9" s="1171"/>
      <c r="L9" s="1171"/>
      <c r="M9" s="1171"/>
      <c r="N9" s="1171"/>
      <c r="O9" s="1171"/>
      <c r="P9" s="1171"/>
      <c r="Q9" s="1171"/>
      <c r="R9" s="1171"/>
      <c r="S9" s="1171"/>
      <c r="T9" s="1171"/>
      <c r="U9" s="1171"/>
      <c r="V9" s="1171"/>
      <c r="W9" s="1171"/>
      <c r="X9" s="1171"/>
      <c r="Y9" s="1171"/>
      <c r="Z9" s="1171"/>
      <c r="AA9" s="1171"/>
      <c r="AB9" s="1171"/>
      <c r="AC9" s="1171"/>
      <c r="AD9" s="1171"/>
      <c r="AE9" s="1171"/>
      <c r="AF9" s="1171"/>
      <c r="AG9" s="1171"/>
      <c r="AH9" s="1171"/>
      <c r="AI9" s="1171"/>
      <c r="AJ9" s="1171"/>
      <c r="AK9" s="1171"/>
      <c r="AL9" s="1171"/>
      <c r="AM9" s="1171"/>
      <c r="AN9" s="1171"/>
      <c r="AO9" s="1171"/>
      <c r="AP9" s="1171"/>
      <c r="AQ9" s="1171"/>
      <c r="AR9" s="1171"/>
      <c r="AS9" s="1168"/>
      <c r="AT9" s="1168"/>
      <c r="AU9" s="1169"/>
      <c r="BG9" s="1169"/>
      <c r="BH9" s="1169"/>
      <c r="BI9" s="1169"/>
    </row>
    <row r="10" spans="1:96" ht="77.25" customHeight="1" thickBot="1">
      <c r="A10" s="1170"/>
      <c r="B10" s="1170"/>
      <c r="G10" s="1170"/>
      <c r="H10" s="1170"/>
      <c r="AU10" s="1170"/>
      <c r="BG10" s="1170"/>
      <c r="BH10" s="1170"/>
      <c r="BI10" s="1170"/>
    </row>
    <row r="11" spans="1:96" ht="110.45" customHeight="1">
      <c r="A11" s="2269" t="s">
        <v>430</v>
      </c>
      <c r="B11" s="2270" t="s">
        <v>604</v>
      </c>
      <c r="C11" s="2251" t="s">
        <v>1267</v>
      </c>
      <c r="D11" s="2251"/>
      <c r="E11" s="2251"/>
      <c r="F11" s="2251"/>
      <c r="G11" s="2271" t="s">
        <v>605</v>
      </c>
      <c r="H11" s="2272" t="s">
        <v>1268</v>
      </c>
      <c r="I11" s="2273"/>
      <c r="J11" s="2273"/>
      <c r="K11" s="2273"/>
      <c r="L11" s="2273"/>
      <c r="M11" s="2273"/>
      <c r="N11" s="2273"/>
      <c r="O11" s="2273"/>
      <c r="P11" s="2273"/>
      <c r="Q11" s="2273"/>
      <c r="R11" s="2273"/>
      <c r="S11" s="2273"/>
      <c r="T11" s="2273"/>
      <c r="U11" s="2273"/>
      <c r="V11" s="2273"/>
      <c r="W11" s="2273"/>
      <c r="X11" s="2273"/>
      <c r="Y11" s="2273"/>
      <c r="Z11" s="2273"/>
      <c r="AA11" s="2273"/>
      <c r="AB11" s="2273"/>
      <c r="AC11" s="2273"/>
      <c r="AD11" s="2273"/>
      <c r="AE11" s="2273"/>
      <c r="AF11" s="2273"/>
      <c r="AG11" s="2273"/>
      <c r="AH11" s="2274"/>
      <c r="AI11" s="2272" t="s">
        <v>606</v>
      </c>
      <c r="AJ11" s="2273"/>
      <c r="AK11" s="2273"/>
      <c r="AL11" s="2273"/>
      <c r="AM11" s="2273"/>
      <c r="AN11" s="2273"/>
      <c r="AO11" s="2273"/>
      <c r="AP11" s="2273"/>
      <c r="AQ11" s="2274"/>
      <c r="AR11" s="2275" t="s">
        <v>607</v>
      </c>
      <c r="AS11" s="2254" t="s">
        <v>1269</v>
      </c>
      <c r="AT11" s="2236"/>
      <c r="AU11" s="2255"/>
      <c r="AV11" s="2231" t="s">
        <v>1456</v>
      </c>
      <c r="AW11" s="2232"/>
      <c r="AX11" s="2232"/>
      <c r="AY11" s="2232"/>
      <c r="AZ11" s="2232"/>
      <c r="BA11" s="2232"/>
      <c r="BB11" s="2232"/>
      <c r="BC11" s="2232"/>
      <c r="BD11" s="2232"/>
      <c r="BE11" s="2232"/>
      <c r="BF11" s="2262"/>
      <c r="BG11" s="2254" t="s">
        <v>1270</v>
      </c>
      <c r="BH11" s="2236"/>
      <c r="BI11" s="2236"/>
      <c r="BJ11" s="2233" t="s">
        <v>1457</v>
      </c>
      <c r="BK11" s="2233"/>
      <c r="BL11" s="2233"/>
      <c r="BM11" s="2233"/>
      <c r="BN11" s="2233"/>
      <c r="BO11" s="2233"/>
      <c r="BP11" s="2254" t="s">
        <v>1271</v>
      </c>
      <c r="BQ11" s="2236"/>
      <c r="BR11" s="2255"/>
      <c r="BS11" s="2233" t="s">
        <v>1458</v>
      </c>
      <c r="BT11" s="2233"/>
      <c r="BU11" s="2233"/>
      <c r="BV11" s="2254" t="s">
        <v>1272</v>
      </c>
      <c r="BW11" s="2236"/>
      <c r="BX11" s="2255"/>
      <c r="BY11" s="2233" t="s">
        <v>1724</v>
      </c>
      <c r="BZ11" s="2233"/>
      <c r="CA11" s="2233"/>
      <c r="CB11" s="2254" t="s">
        <v>1273</v>
      </c>
      <c r="CC11" s="2236"/>
      <c r="CD11" s="2255"/>
      <c r="CE11" s="2233" t="s">
        <v>1725</v>
      </c>
      <c r="CF11" s="2233"/>
      <c r="CG11" s="2233"/>
      <c r="CH11" s="2254" t="s">
        <v>1459</v>
      </c>
      <c r="CI11" s="2236"/>
      <c r="CJ11" s="2255"/>
      <c r="CK11" s="2260" t="s">
        <v>1726</v>
      </c>
      <c r="CL11" s="2261"/>
      <c r="CM11" s="2236" t="s">
        <v>1460</v>
      </c>
      <c r="CN11" s="2236"/>
      <c r="CO11" s="2237"/>
      <c r="CP11" s="2242" t="s">
        <v>1461</v>
      </c>
      <c r="CQ11" s="2243"/>
      <c r="CR11" s="2263" t="s">
        <v>1274</v>
      </c>
    </row>
    <row r="12" spans="1:96" s="236" customFormat="1" ht="36" customHeight="1">
      <c r="A12" s="2269"/>
      <c r="B12" s="2270"/>
      <c r="C12" s="2251"/>
      <c r="D12" s="2251"/>
      <c r="E12" s="2251"/>
      <c r="F12" s="2251"/>
      <c r="G12" s="2271"/>
      <c r="H12" s="2266" t="s">
        <v>608</v>
      </c>
      <c r="I12" s="2266" t="s">
        <v>609</v>
      </c>
      <c r="J12" s="2266" t="s">
        <v>610</v>
      </c>
      <c r="K12" s="2266" t="s">
        <v>611</v>
      </c>
      <c r="L12" s="2266" t="s">
        <v>612</v>
      </c>
      <c r="M12" s="2266" t="s">
        <v>613</v>
      </c>
      <c r="N12" s="2266" t="s">
        <v>614</v>
      </c>
      <c r="O12" s="2266" t="s">
        <v>615</v>
      </c>
      <c r="P12" s="2266" t="s">
        <v>616</v>
      </c>
      <c r="Q12" s="2266" t="s">
        <v>617</v>
      </c>
      <c r="R12" s="2266" t="s">
        <v>618</v>
      </c>
      <c r="S12" s="2266" t="s">
        <v>619</v>
      </c>
      <c r="T12" s="2266" t="s">
        <v>620</v>
      </c>
      <c r="U12" s="2266" t="s">
        <v>621</v>
      </c>
      <c r="V12" s="2266" t="s">
        <v>622</v>
      </c>
      <c r="W12" s="2266" t="s">
        <v>623</v>
      </c>
      <c r="X12" s="2266" t="s">
        <v>624</v>
      </c>
      <c r="Y12" s="2266" t="s">
        <v>625</v>
      </c>
      <c r="Z12" s="2266" t="s">
        <v>626</v>
      </c>
      <c r="AA12" s="2266" t="s">
        <v>627</v>
      </c>
      <c r="AB12" s="2266" t="s">
        <v>628</v>
      </c>
      <c r="AC12" s="2266" t="s">
        <v>629</v>
      </c>
      <c r="AD12" s="2266" t="s">
        <v>1275</v>
      </c>
      <c r="AE12" s="2266" t="s">
        <v>630</v>
      </c>
      <c r="AF12" s="2266" t="s">
        <v>631</v>
      </c>
      <c r="AG12" s="2266" t="s">
        <v>632</v>
      </c>
      <c r="AH12" s="2253" t="s">
        <v>1276</v>
      </c>
      <c r="AI12" s="2253" t="s">
        <v>457</v>
      </c>
      <c r="AJ12" s="2253" t="s">
        <v>458</v>
      </c>
      <c r="AK12" s="2253" t="s">
        <v>633</v>
      </c>
      <c r="AL12" s="2253" t="s">
        <v>634</v>
      </c>
      <c r="AM12" s="2253" t="s">
        <v>635</v>
      </c>
      <c r="AN12" s="2253" t="s">
        <v>636</v>
      </c>
      <c r="AO12" s="2253" t="s">
        <v>637</v>
      </c>
      <c r="AP12" s="2253" t="s">
        <v>638</v>
      </c>
      <c r="AQ12" s="2253" t="s">
        <v>639</v>
      </c>
      <c r="AR12" s="2276"/>
      <c r="AS12" s="2256"/>
      <c r="AT12" s="2238"/>
      <c r="AU12" s="2257"/>
      <c r="AV12" s="2246" t="s">
        <v>640</v>
      </c>
      <c r="AW12" s="2246" t="s">
        <v>641</v>
      </c>
      <c r="AX12" s="2246" t="s">
        <v>642</v>
      </c>
      <c r="AY12" s="2246" t="s">
        <v>643</v>
      </c>
      <c r="AZ12" s="2246" t="s">
        <v>644</v>
      </c>
      <c r="BA12" s="2246" t="s">
        <v>645</v>
      </c>
      <c r="BB12" s="2246" t="s">
        <v>646</v>
      </c>
      <c r="BC12" s="2246" t="s">
        <v>647</v>
      </c>
      <c r="BD12" s="2246" t="s">
        <v>648</v>
      </c>
      <c r="BE12" s="2246" t="s">
        <v>649</v>
      </c>
      <c r="BF12" s="2246" t="s">
        <v>650</v>
      </c>
      <c r="BG12" s="2256"/>
      <c r="BH12" s="2238"/>
      <c r="BI12" s="2238"/>
      <c r="BJ12" s="2246" t="s">
        <v>651</v>
      </c>
      <c r="BK12" s="2246" t="s">
        <v>652</v>
      </c>
      <c r="BL12" s="2246" t="s">
        <v>653</v>
      </c>
      <c r="BM12" s="2246" t="s">
        <v>642</v>
      </c>
      <c r="BN12" s="2249" t="s">
        <v>654</v>
      </c>
      <c r="BO12" s="2249" t="s">
        <v>655</v>
      </c>
      <c r="BP12" s="2256"/>
      <c r="BQ12" s="2238"/>
      <c r="BR12" s="2257"/>
      <c r="BS12" s="2246" t="s">
        <v>653</v>
      </c>
      <c r="BT12" s="2246" t="s">
        <v>651</v>
      </c>
      <c r="BU12" s="2246" t="s">
        <v>656</v>
      </c>
      <c r="BV12" s="2256"/>
      <c r="BW12" s="2238"/>
      <c r="BX12" s="2257"/>
      <c r="BY12" s="2246" t="s">
        <v>651</v>
      </c>
      <c r="BZ12" s="2246" t="s">
        <v>652</v>
      </c>
      <c r="CA12" s="2249" t="s">
        <v>657</v>
      </c>
      <c r="CB12" s="2256"/>
      <c r="CC12" s="2238"/>
      <c r="CD12" s="2257"/>
      <c r="CE12" s="2246" t="s">
        <v>653</v>
      </c>
      <c r="CF12" s="2249" t="s">
        <v>1727</v>
      </c>
      <c r="CG12" s="2249" t="s">
        <v>656</v>
      </c>
      <c r="CH12" s="2256"/>
      <c r="CI12" s="2238"/>
      <c r="CJ12" s="2257"/>
      <c r="CK12" s="2249" t="s">
        <v>1728</v>
      </c>
      <c r="CL12" s="2260" t="s">
        <v>658</v>
      </c>
      <c r="CM12" s="2238"/>
      <c r="CN12" s="2238"/>
      <c r="CO12" s="2239"/>
      <c r="CP12" s="2244" t="s">
        <v>1277</v>
      </c>
      <c r="CQ12" s="2246" t="s">
        <v>1278</v>
      </c>
      <c r="CR12" s="2264"/>
    </row>
    <row r="13" spans="1:96" s="236" customFormat="1" ht="43.15" customHeight="1">
      <c r="A13" s="2269"/>
      <c r="B13" s="2270"/>
      <c r="C13" s="2251"/>
      <c r="D13" s="2251"/>
      <c r="E13" s="2251"/>
      <c r="F13" s="2251"/>
      <c r="G13" s="2271"/>
      <c r="H13" s="2266"/>
      <c r="I13" s="2266"/>
      <c r="J13" s="2266"/>
      <c r="K13" s="2266"/>
      <c r="L13" s="2266"/>
      <c r="M13" s="2266"/>
      <c r="N13" s="2266"/>
      <c r="O13" s="2266"/>
      <c r="P13" s="2266"/>
      <c r="Q13" s="2266"/>
      <c r="R13" s="2266"/>
      <c r="S13" s="2266"/>
      <c r="T13" s="2266"/>
      <c r="U13" s="2266"/>
      <c r="V13" s="2266"/>
      <c r="W13" s="2266"/>
      <c r="X13" s="2266"/>
      <c r="Y13" s="2266"/>
      <c r="Z13" s="2266"/>
      <c r="AA13" s="2266"/>
      <c r="AB13" s="2266"/>
      <c r="AC13" s="2266"/>
      <c r="AD13" s="2266"/>
      <c r="AE13" s="2266"/>
      <c r="AF13" s="2266"/>
      <c r="AG13" s="2266"/>
      <c r="AH13" s="2253"/>
      <c r="AI13" s="2253"/>
      <c r="AJ13" s="2253"/>
      <c r="AK13" s="2253"/>
      <c r="AL13" s="2253"/>
      <c r="AM13" s="2253"/>
      <c r="AN13" s="2253"/>
      <c r="AO13" s="2253"/>
      <c r="AP13" s="2253"/>
      <c r="AQ13" s="2253"/>
      <c r="AR13" s="2276"/>
      <c r="AS13" s="2256"/>
      <c r="AT13" s="2238"/>
      <c r="AU13" s="2257"/>
      <c r="AV13" s="2247"/>
      <c r="AW13" s="2247"/>
      <c r="AX13" s="2247"/>
      <c r="AY13" s="2247"/>
      <c r="AZ13" s="2247"/>
      <c r="BA13" s="2247"/>
      <c r="BB13" s="2247"/>
      <c r="BC13" s="2247"/>
      <c r="BD13" s="2247"/>
      <c r="BE13" s="2247"/>
      <c r="BF13" s="2247"/>
      <c r="BG13" s="2256"/>
      <c r="BH13" s="2238"/>
      <c r="BI13" s="2238"/>
      <c r="BJ13" s="2247"/>
      <c r="BK13" s="2247"/>
      <c r="BL13" s="2247"/>
      <c r="BM13" s="2247"/>
      <c r="BN13" s="2250"/>
      <c r="BO13" s="2250"/>
      <c r="BP13" s="2256"/>
      <c r="BQ13" s="2238"/>
      <c r="BR13" s="2257"/>
      <c r="BS13" s="2247"/>
      <c r="BT13" s="2247"/>
      <c r="BU13" s="2247"/>
      <c r="BV13" s="2256"/>
      <c r="BW13" s="2238"/>
      <c r="BX13" s="2257"/>
      <c r="BY13" s="2247"/>
      <c r="BZ13" s="2247"/>
      <c r="CA13" s="2250"/>
      <c r="CB13" s="2256"/>
      <c r="CC13" s="2238"/>
      <c r="CD13" s="2257"/>
      <c r="CE13" s="2247"/>
      <c r="CF13" s="2250"/>
      <c r="CG13" s="2250"/>
      <c r="CH13" s="2256"/>
      <c r="CI13" s="2238"/>
      <c r="CJ13" s="2257"/>
      <c r="CK13" s="2250"/>
      <c r="CL13" s="2267"/>
      <c r="CM13" s="2238"/>
      <c r="CN13" s="2238"/>
      <c r="CO13" s="2239"/>
      <c r="CP13" s="2245"/>
      <c r="CQ13" s="2247"/>
      <c r="CR13" s="2264"/>
    </row>
    <row r="14" spans="1:96" s="236" customFormat="1">
      <c r="A14" s="2269"/>
      <c r="B14" s="2270"/>
      <c r="C14" s="2252" t="s">
        <v>659</v>
      </c>
      <c r="D14" s="2252"/>
      <c r="E14" s="2252" t="s">
        <v>660</v>
      </c>
      <c r="F14" s="2252"/>
      <c r="G14" s="2271"/>
      <c r="H14" s="2253" t="s">
        <v>661</v>
      </c>
      <c r="I14" s="2253"/>
      <c r="J14" s="2253"/>
      <c r="K14" s="2253"/>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76"/>
      <c r="AS14" s="2256"/>
      <c r="AT14" s="2238"/>
      <c r="AU14" s="2257"/>
      <c r="AV14" s="2231" t="s">
        <v>661</v>
      </c>
      <c r="AW14" s="2232"/>
      <c r="AX14" s="2232"/>
      <c r="AY14" s="2232"/>
      <c r="AZ14" s="2232"/>
      <c r="BA14" s="2232"/>
      <c r="BB14" s="2232"/>
      <c r="BC14" s="2232"/>
      <c r="BD14" s="2232"/>
      <c r="BE14" s="2232"/>
      <c r="BF14" s="2232"/>
      <c r="BG14" s="2256"/>
      <c r="BH14" s="2238"/>
      <c r="BI14" s="2238"/>
      <c r="BJ14" s="2231" t="s">
        <v>661</v>
      </c>
      <c r="BK14" s="2232"/>
      <c r="BL14" s="2232"/>
      <c r="BM14" s="2232"/>
      <c r="BN14" s="2232"/>
      <c r="BO14" s="2232"/>
      <c r="BP14" s="2256"/>
      <c r="BQ14" s="2238"/>
      <c r="BR14" s="2257"/>
      <c r="BS14" s="2231" t="s">
        <v>661</v>
      </c>
      <c r="BT14" s="2232"/>
      <c r="BU14" s="2232"/>
      <c r="BV14" s="2256"/>
      <c r="BW14" s="2238"/>
      <c r="BX14" s="2257"/>
      <c r="BY14" s="2233" t="s">
        <v>661</v>
      </c>
      <c r="BZ14" s="2233"/>
      <c r="CA14" s="2233"/>
      <c r="CB14" s="2256"/>
      <c r="CC14" s="2238"/>
      <c r="CD14" s="2257"/>
      <c r="CE14" s="2233" t="s">
        <v>661</v>
      </c>
      <c r="CF14" s="2233"/>
      <c r="CG14" s="2233"/>
      <c r="CH14" s="2256"/>
      <c r="CI14" s="2238"/>
      <c r="CJ14" s="2257"/>
      <c r="CK14" s="2233" t="s">
        <v>661</v>
      </c>
      <c r="CL14" s="2231"/>
      <c r="CM14" s="2238"/>
      <c r="CN14" s="2238"/>
      <c r="CO14" s="2239"/>
      <c r="CP14" s="2248" t="s">
        <v>661</v>
      </c>
      <c r="CQ14" s="2232"/>
      <c r="CR14" s="2264"/>
    </row>
    <row r="15" spans="1:96" s="1176" customFormat="1" ht="26.25" customHeight="1">
      <c r="A15" s="2269"/>
      <c r="B15" s="2270"/>
      <c r="C15" s="1663" t="s">
        <v>662</v>
      </c>
      <c r="D15" s="1663" t="s">
        <v>663</v>
      </c>
      <c r="E15" s="1663" t="s">
        <v>662</v>
      </c>
      <c r="F15" s="1663" t="s">
        <v>663</v>
      </c>
      <c r="G15" s="2271"/>
      <c r="H15" s="1172">
        <v>227</v>
      </c>
      <c r="I15" s="1172">
        <v>245</v>
      </c>
      <c r="J15" s="1172">
        <v>124</v>
      </c>
      <c r="K15" s="1172">
        <v>283</v>
      </c>
      <c r="L15" s="1172">
        <v>105</v>
      </c>
      <c r="M15" s="1172">
        <v>227</v>
      </c>
      <c r="N15" s="1172">
        <v>140</v>
      </c>
      <c r="O15" s="1172">
        <v>22</v>
      </c>
      <c r="P15" s="1172">
        <v>273</v>
      </c>
      <c r="Q15" s="1172">
        <v>225</v>
      </c>
      <c r="R15" s="1172">
        <v>635</v>
      </c>
      <c r="S15" s="1172"/>
      <c r="T15" s="1172">
        <v>59</v>
      </c>
      <c r="U15" s="1172">
        <v>147</v>
      </c>
      <c r="V15" s="1172">
        <v>115</v>
      </c>
      <c r="W15" s="1172">
        <v>485</v>
      </c>
      <c r="X15" s="1172">
        <v>146</v>
      </c>
      <c r="Y15" s="1172">
        <v>138</v>
      </c>
      <c r="Z15" s="1172">
        <v>159</v>
      </c>
      <c r="AA15" s="1172">
        <v>152</v>
      </c>
      <c r="AB15" s="1172"/>
      <c r="AC15" s="1172"/>
      <c r="AD15" s="1172">
        <v>245</v>
      </c>
      <c r="AE15" s="1172">
        <v>145</v>
      </c>
      <c r="AF15" s="1172"/>
      <c r="AG15" s="1172">
        <v>4806</v>
      </c>
      <c r="AH15" s="1172">
        <v>460</v>
      </c>
      <c r="AI15" s="1172">
        <v>479.95319999999998</v>
      </c>
      <c r="AJ15" s="1172">
        <v>959.90639999999996</v>
      </c>
      <c r="AK15" s="1172">
        <v>20.29</v>
      </c>
      <c r="AL15" s="1172">
        <v>150.97</v>
      </c>
      <c r="AM15" s="1172">
        <v>213.8</v>
      </c>
      <c r="AN15" s="1172">
        <v>159.35</v>
      </c>
      <c r="AO15" s="1172">
        <v>51.99</v>
      </c>
      <c r="AP15" s="1172">
        <v>231.98</v>
      </c>
      <c r="AQ15" s="1172">
        <v>143.9718</v>
      </c>
      <c r="AR15" s="2276"/>
      <c r="AS15" s="2258"/>
      <c r="AT15" s="2240"/>
      <c r="AU15" s="2259"/>
      <c r="AV15" s="1173">
        <v>126</v>
      </c>
      <c r="AW15" s="1173">
        <v>166</v>
      </c>
      <c r="AX15" s="1173">
        <v>64</v>
      </c>
      <c r="AY15" s="1173">
        <v>149</v>
      </c>
      <c r="AZ15" s="1173">
        <v>234</v>
      </c>
      <c r="BA15" s="1173">
        <v>252</v>
      </c>
      <c r="BB15" s="1173">
        <v>115</v>
      </c>
      <c r="BC15" s="1173">
        <v>64</v>
      </c>
      <c r="BD15" s="1173">
        <v>44</v>
      </c>
      <c r="BE15" s="1173">
        <v>349</v>
      </c>
      <c r="BF15" s="1173">
        <v>124</v>
      </c>
      <c r="BG15" s="2258"/>
      <c r="BH15" s="2240"/>
      <c r="BI15" s="2240"/>
      <c r="BJ15" s="1173">
        <v>166</v>
      </c>
      <c r="BK15" s="1173">
        <v>87</v>
      </c>
      <c r="BL15" s="1173">
        <v>126</v>
      </c>
      <c r="BM15" s="1173">
        <v>64</v>
      </c>
      <c r="BN15" s="1173">
        <v>61</v>
      </c>
      <c r="BO15" s="1173">
        <v>66</v>
      </c>
      <c r="BP15" s="2258"/>
      <c r="BQ15" s="2240"/>
      <c r="BR15" s="2259"/>
      <c r="BS15" s="1173">
        <v>126</v>
      </c>
      <c r="BT15" s="1173">
        <v>166</v>
      </c>
      <c r="BU15" s="1173">
        <v>349</v>
      </c>
      <c r="BV15" s="2258"/>
      <c r="BW15" s="2240"/>
      <c r="BX15" s="2259"/>
      <c r="BY15" s="1173">
        <v>166</v>
      </c>
      <c r="BZ15" s="1173">
        <v>87</v>
      </c>
      <c r="CA15" s="1173">
        <v>32</v>
      </c>
      <c r="CB15" s="2258"/>
      <c r="CC15" s="2240"/>
      <c r="CD15" s="2259"/>
      <c r="CE15" s="1173">
        <v>126</v>
      </c>
      <c r="CF15" s="1173">
        <v>98</v>
      </c>
      <c r="CG15" s="1173">
        <v>349</v>
      </c>
      <c r="CH15" s="2258"/>
      <c r="CI15" s="2240"/>
      <c r="CJ15" s="2259"/>
      <c r="CK15" s="1174"/>
      <c r="CL15" s="1174"/>
      <c r="CM15" s="2240"/>
      <c r="CN15" s="2240"/>
      <c r="CO15" s="2241"/>
      <c r="CP15" s="1175">
        <v>2000</v>
      </c>
      <c r="CQ15" s="1173">
        <v>1500</v>
      </c>
      <c r="CR15" s="2265"/>
    </row>
    <row r="16" spans="1:96" s="236" customFormat="1" ht="29.45" customHeight="1">
      <c r="A16" s="2269"/>
      <c r="B16" s="2270"/>
      <c r="C16" s="2233" t="s">
        <v>1279</v>
      </c>
      <c r="D16" s="2233"/>
      <c r="E16" s="2233"/>
      <c r="F16" s="2233"/>
      <c r="G16" s="2231">
        <v>2018</v>
      </c>
      <c r="H16" s="2232"/>
      <c r="I16" s="2232"/>
      <c r="J16" s="2232"/>
      <c r="K16" s="2232"/>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c r="AH16" s="2232"/>
      <c r="AI16" s="2232"/>
      <c r="AJ16" s="2232"/>
      <c r="AK16" s="2232"/>
      <c r="AL16" s="2232"/>
      <c r="AM16" s="2232"/>
      <c r="AN16" s="2232"/>
      <c r="AO16" s="2232"/>
      <c r="AP16" s="2232"/>
      <c r="AQ16" s="2232"/>
      <c r="AR16" s="2277"/>
      <c r="AS16" s="1177" t="s">
        <v>1280</v>
      </c>
      <c r="AT16" s="1177" t="s">
        <v>1281</v>
      </c>
      <c r="AU16" s="1177" t="s">
        <v>1282</v>
      </c>
      <c r="AV16" s="2234"/>
      <c r="AW16" s="2235"/>
      <c r="AX16" s="2235"/>
      <c r="AY16" s="2235"/>
      <c r="AZ16" s="2235"/>
      <c r="BA16" s="2235"/>
      <c r="BB16" s="2235"/>
      <c r="BC16" s="2235"/>
      <c r="BD16" s="2235"/>
      <c r="BE16" s="2235"/>
      <c r="BF16" s="2221"/>
      <c r="BG16" s="1177" t="s">
        <v>1280</v>
      </c>
      <c r="BH16" s="1177" t="s">
        <v>1281</v>
      </c>
      <c r="BI16" s="1177" t="s">
        <v>1282</v>
      </c>
      <c r="BJ16" s="2234"/>
      <c r="BK16" s="2235"/>
      <c r="BL16" s="2235"/>
      <c r="BM16" s="2235"/>
      <c r="BN16" s="2235"/>
      <c r="BO16" s="2221"/>
      <c r="BP16" s="1177" t="s">
        <v>1280</v>
      </c>
      <c r="BQ16" s="1177" t="s">
        <v>1281</v>
      </c>
      <c r="BR16" s="1177" t="s">
        <v>1282</v>
      </c>
      <c r="BS16" s="2234"/>
      <c r="BT16" s="2235"/>
      <c r="BU16" s="2221"/>
      <c r="BV16" s="1177" t="s">
        <v>1280</v>
      </c>
      <c r="BW16" s="1177" t="s">
        <v>1281</v>
      </c>
      <c r="BX16" s="1177" t="s">
        <v>1282</v>
      </c>
      <c r="BY16" s="2234"/>
      <c r="BZ16" s="2235"/>
      <c r="CA16" s="2221"/>
      <c r="CB16" s="1177" t="s">
        <v>1280</v>
      </c>
      <c r="CC16" s="1177" t="s">
        <v>1281</v>
      </c>
      <c r="CD16" s="1177" t="s">
        <v>1282</v>
      </c>
      <c r="CE16" s="2234"/>
      <c r="CF16" s="2235"/>
      <c r="CG16" s="2221"/>
      <c r="CH16" s="1177" t="s">
        <v>1280</v>
      </c>
      <c r="CI16" s="1177" t="s">
        <v>1281</v>
      </c>
      <c r="CJ16" s="1177" t="s">
        <v>1282</v>
      </c>
      <c r="CK16" s="2234"/>
      <c r="CL16" s="2221"/>
      <c r="CM16" s="1177" t="s">
        <v>1280</v>
      </c>
      <c r="CN16" s="1177" t="s">
        <v>1281</v>
      </c>
      <c r="CO16" s="1177" t="s">
        <v>1282</v>
      </c>
      <c r="CP16" s="2220"/>
      <c r="CQ16" s="2221"/>
      <c r="CR16" s="1664"/>
    </row>
    <row r="17" spans="1:99" s="236" customFormat="1">
      <c r="A17" s="2222" t="s">
        <v>664</v>
      </c>
      <c r="B17" s="2223"/>
      <c r="C17" s="2223"/>
      <c r="D17" s="2223"/>
      <c r="E17" s="2223"/>
      <c r="F17" s="2224"/>
      <c r="G17" s="1178"/>
      <c r="H17" s="1179"/>
      <c r="I17" s="1179"/>
      <c r="J17" s="1179"/>
      <c r="K17" s="1179"/>
      <c r="L17" s="1179"/>
      <c r="M17" s="1179"/>
      <c r="N17" s="1179"/>
      <c r="O17" s="1179"/>
      <c r="P17" s="1179"/>
      <c r="Q17" s="1179"/>
      <c r="R17" s="1179"/>
      <c r="S17" s="1179"/>
      <c r="T17" s="1179"/>
      <c r="U17" s="1179"/>
      <c r="V17" s="1179"/>
      <c r="W17" s="1179"/>
      <c r="X17" s="1179"/>
      <c r="Y17" s="1179"/>
      <c r="Z17" s="1179"/>
      <c r="AA17" s="1179"/>
      <c r="AB17" s="1179"/>
      <c r="AC17" s="1179"/>
      <c r="AD17" s="1179"/>
      <c r="AE17" s="1179"/>
      <c r="AF17" s="1179"/>
      <c r="AG17" s="1179"/>
      <c r="AH17" s="1179"/>
      <c r="AI17" s="1180"/>
      <c r="AJ17" s="1180"/>
      <c r="AK17" s="1180"/>
      <c r="AL17" s="1180"/>
      <c r="AM17" s="1180"/>
      <c r="AN17" s="1180"/>
      <c r="AO17" s="1180"/>
      <c r="AP17" s="1180"/>
      <c r="AQ17" s="1180"/>
      <c r="AR17" s="1181"/>
      <c r="AS17" s="1182"/>
      <c r="AT17" s="1182"/>
      <c r="AU17" s="1182"/>
      <c r="AV17" s="1183"/>
      <c r="AW17" s="1183"/>
      <c r="AX17" s="1183"/>
      <c r="AY17" s="1183"/>
      <c r="AZ17" s="1183"/>
      <c r="BA17" s="1183"/>
      <c r="BB17" s="1183"/>
      <c r="BC17" s="1183"/>
      <c r="BD17" s="1183"/>
      <c r="BE17" s="1183"/>
      <c r="BF17" s="1183"/>
      <c r="BG17" s="1182"/>
      <c r="BH17" s="1182"/>
      <c r="BI17" s="1182"/>
      <c r="BJ17" s="1183"/>
      <c r="BK17" s="1183"/>
      <c r="BL17" s="1183"/>
      <c r="BM17" s="1183"/>
      <c r="BN17" s="1183"/>
      <c r="BO17" s="1183"/>
      <c r="BP17" s="1184"/>
      <c r="BQ17" s="1184"/>
      <c r="BR17" s="1182"/>
      <c r="BS17" s="1183"/>
      <c r="BT17" s="1183"/>
      <c r="BU17" s="1183"/>
      <c r="BV17" s="1182"/>
      <c r="BW17" s="1182"/>
      <c r="BX17" s="1182"/>
      <c r="BY17" s="1183"/>
      <c r="BZ17" s="1183"/>
      <c r="CA17" s="1183"/>
      <c r="CB17" s="1182"/>
      <c r="CC17" s="1182"/>
      <c r="CD17" s="1182"/>
      <c r="CE17" s="1183"/>
      <c r="CF17" s="1183"/>
      <c r="CG17" s="1183"/>
      <c r="CH17" s="1182"/>
      <c r="CI17" s="1182"/>
      <c r="CJ17" s="1182"/>
      <c r="CK17" s="1185"/>
      <c r="CL17" s="1185"/>
      <c r="CM17" s="1185"/>
      <c r="CN17" s="1185"/>
      <c r="CO17" s="1182"/>
      <c r="CP17" s="1186"/>
      <c r="CQ17" s="1183"/>
      <c r="CR17" s="1187"/>
    </row>
    <row r="18" spans="1:99" s="1203" customFormat="1">
      <c r="A18" s="1188"/>
      <c r="B18" s="1189" t="s">
        <v>594</v>
      </c>
      <c r="C18" s="1450"/>
      <c r="D18" s="1451"/>
      <c r="E18" s="1451">
        <v>11</v>
      </c>
      <c r="F18" s="1190">
        <v>20</v>
      </c>
      <c r="G18" s="1190">
        <v>31</v>
      </c>
      <c r="H18" s="1191">
        <v>7037</v>
      </c>
      <c r="I18" s="1192">
        <v>7595</v>
      </c>
      <c r="J18" s="1192">
        <v>3844</v>
      </c>
      <c r="K18" s="1192">
        <v>8773</v>
      </c>
      <c r="L18" s="1192">
        <v>3255</v>
      </c>
      <c r="M18" s="1192">
        <v>7037</v>
      </c>
      <c r="N18" s="1192">
        <v>4340</v>
      </c>
      <c r="O18" s="1192">
        <v>682</v>
      </c>
      <c r="P18" s="1192">
        <v>8463</v>
      </c>
      <c r="Q18" s="1192">
        <v>6975</v>
      </c>
      <c r="R18" s="1192">
        <v>6985</v>
      </c>
      <c r="S18" s="1192">
        <v>0</v>
      </c>
      <c r="T18" s="1192">
        <v>1829</v>
      </c>
      <c r="U18" s="1192">
        <v>4557</v>
      </c>
      <c r="V18" s="1192">
        <v>3565</v>
      </c>
      <c r="W18" s="1192">
        <v>15035</v>
      </c>
      <c r="X18" s="1192">
        <v>4526</v>
      </c>
      <c r="Y18" s="1192">
        <v>4278</v>
      </c>
      <c r="Z18" s="1192">
        <v>4929</v>
      </c>
      <c r="AA18" s="1192">
        <v>4712</v>
      </c>
      <c r="AB18" s="1192">
        <v>0</v>
      </c>
      <c r="AC18" s="1192">
        <v>0</v>
      </c>
      <c r="AD18" s="1192">
        <v>7595</v>
      </c>
      <c r="AE18" s="1192">
        <v>4495</v>
      </c>
      <c r="AF18" s="1192">
        <v>0</v>
      </c>
      <c r="AG18" s="1193"/>
      <c r="AH18" s="1192">
        <v>14260</v>
      </c>
      <c r="AI18" s="1194"/>
      <c r="AJ18" s="1194"/>
      <c r="AK18" s="1194">
        <v>742.20819999999992</v>
      </c>
      <c r="AL18" s="1194">
        <v>4680.07</v>
      </c>
      <c r="AM18" s="1194">
        <v>6627.8</v>
      </c>
      <c r="AN18" s="1194">
        <v>4939.8499999999995</v>
      </c>
      <c r="AO18" s="1194">
        <v>1611.69</v>
      </c>
      <c r="AP18" s="1194">
        <v>7191.38</v>
      </c>
      <c r="AQ18" s="1194"/>
      <c r="AR18" s="1195">
        <v>160559.9982</v>
      </c>
      <c r="AS18" s="1196">
        <v>2</v>
      </c>
      <c r="AT18" s="1196">
        <v>1</v>
      </c>
      <c r="AU18" s="1196">
        <v>3</v>
      </c>
      <c r="AV18" s="1191">
        <v>378</v>
      </c>
      <c r="AW18" s="1191">
        <v>498</v>
      </c>
      <c r="AX18" s="1191">
        <v>192</v>
      </c>
      <c r="AY18" s="1191">
        <v>447</v>
      </c>
      <c r="AZ18" s="1191">
        <v>702</v>
      </c>
      <c r="BA18" s="1191">
        <v>756</v>
      </c>
      <c r="BB18" s="1191">
        <v>345</v>
      </c>
      <c r="BC18" s="1191">
        <v>192</v>
      </c>
      <c r="BD18" s="1191">
        <v>132</v>
      </c>
      <c r="BE18" s="1191">
        <v>1047</v>
      </c>
      <c r="BF18" s="1191">
        <v>372</v>
      </c>
      <c r="BG18" s="1196"/>
      <c r="BH18" s="1196"/>
      <c r="BI18" s="1196"/>
      <c r="BJ18" s="1201">
        <v>0</v>
      </c>
      <c r="BK18" s="1201">
        <v>0</v>
      </c>
      <c r="BL18" s="1201">
        <v>0</v>
      </c>
      <c r="BM18" s="1201">
        <v>0</v>
      </c>
      <c r="BN18" s="1201">
        <v>0</v>
      </c>
      <c r="BO18" s="1201">
        <v>0</v>
      </c>
      <c r="BP18" s="1201"/>
      <c r="BQ18" s="1201"/>
      <c r="BR18" s="1199"/>
      <c r="BS18" s="1201">
        <v>0</v>
      </c>
      <c r="BT18" s="1201">
        <v>0</v>
      </c>
      <c r="BU18" s="1201">
        <v>0</v>
      </c>
      <c r="BV18" s="1199"/>
      <c r="BW18" s="1199"/>
      <c r="BX18" s="1199"/>
      <c r="BY18" s="1201">
        <v>0</v>
      </c>
      <c r="BZ18" s="1201">
        <v>0</v>
      </c>
      <c r="CA18" s="1201">
        <v>0</v>
      </c>
      <c r="CB18" s="1199"/>
      <c r="CC18" s="1199"/>
      <c r="CD18" s="1199"/>
      <c r="CE18" s="1201">
        <v>0</v>
      </c>
      <c r="CF18" s="1201">
        <v>0</v>
      </c>
      <c r="CG18" s="1201">
        <v>0</v>
      </c>
      <c r="CH18" s="1199"/>
      <c r="CI18" s="1199"/>
      <c r="CJ18" s="1199"/>
      <c r="CK18" s="1197">
        <v>0</v>
      </c>
      <c r="CL18" s="1198">
        <v>0</v>
      </c>
      <c r="CM18" s="1198"/>
      <c r="CN18" s="1198"/>
      <c r="CO18" s="1199"/>
      <c r="CP18" s="1200">
        <v>0</v>
      </c>
      <c r="CQ18" s="1201">
        <v>0</v>
      </c>
      <c r="CR18" s="1202">
        <v>165600</v>
      </c>
      <c r="CS18" s="1213"/>
    </row>
    <row r="19" spans="1:99" s="1212" customFormat="1">
      <c r="A19" s="1204"/>
      <c r="B19" s="1205" t="s">
        <v>60</v>
      </c>
      <c r="C19" s="1206">
        <v>0</v>
      </c>
      <c r="D19" s="1206">
        <v>0</v>
      </c>
      <c r="E19" s="1206">
        <v>11</v>
      </c>
      <c r="F19" s="1206">
        <v>20</v>
      </c>
      <c r="G19" s="1206">
        <v>31</v>
      </c>
      <c r="H19" s="1207">
        <v>7037</v>
      </c>
      <c r="I19" s="1207">
        <v>7595</v>
      </c>
      <c r="J19" s="1207">
        <v>3844</v>
      </c>
      <c r="K19" s="1207">
        <v>8773</v>
      </c>
      <c r="L19" s="1207">
        <v>3255</v>
      </c>
      <c r="M19" s="1207">
        <v>7037</v>
      </c>
      <c r="N19" s="1207">
        <v>4340</v>
      </c>
      <c r="O19" s="1207">
        <v>682</v>
      </c>
      <c r="P19" s="1207">
        <v>8463</v>
      </c>
      <c r="Q19" s="1207">
        <v>6975</v>
      </c>
      <c r="R19" s="1207">
        <v>6985</v>
      </c>
      <c r="S19" s="1207">
        <v>0</v>
      </c>
      <c r="T19" s="1207">
        <v>1829</v>
      </c>
      <c r="U19" s="1207">
        <v>4557</v>
      </c>
      <c r="V19" s="1207">
        <v>3565</v>
      </c>
      <c r="W19" s="1207">
        <v>15035</v>
      </c>
      <c r="X19" s="1207">
        <v>4526</v>
      </c>
      <c r="Y19" s="1207">
        <v>4278</v>
      </c>
      <c r="Z19" s="1207">
        <v>4929</v>
      </c>
      <c r="AA19" s="1207">
        <v>4712</v>
      </c>
      <c r="AB19" s="1207">
        <v>0</v>
      </c>
      <c r="AC19" s="1207">
        <v>0</v>
      </c>
      <c r="AD19" s="1207">
        <v>7595</v>
      </c>
      <c r="AE19" s="1207">
        <v>4495</v>
      </c>
      <c r="AF19" s="1207">
        <v>0</v>
      </c>
      <c r="AG19" s="1207">
        <v>0</v>
      </c>
      <c r="AH19" s="1207">
        <v>14260</v>
      </c>
      <c r="AI19" s="1207">
        <v>0</v>
      </c>
      <c r="AJ19" s="1207">
        <v>0</v>
      </c>
      <c r="AK19" s="1207">
        <v>742.20819999999992</v>
      </c>
      <c r="AL19" s="1207">
        <v>4680.07</v>
      </c>
      <c r="AM19" s="1207">
        <v>6627.8</v>
      </c>
      <c r="AN19" s="1207">
        <v>4939.8499999999995</v>
      </c>
      <c r="AO19" s="1207">
        <v>1611.69</v>
      </c>
      <c r="AP19" s="1207">
        <v>7191.38</v>
      </c>
      <c r="AQ19" s="1207">
        <v>0</v>
      </c>
      <c r="AR19" s="1207">
        <v>160559.9982</v>
      </c>
      <c r="AS19" s="1207">
        <v>2</v>
      </c>
      <c r="AT19" s="1207">
        <v>1</v>
      </c>
      <c r="AU19" s="1207">
        <v>3</v>
      </c>
      <c r="AV19" s="1208">
        <v>378</v>
      </c>
      <c r="AW19" s="1208">
        <v>498</v>
      </c>
      <c r="AX19" s="1208">
        <v>192</v>
      </c>
      <c r="AY19" s="1208">
        <v>447</v>
      </c>
      <c r="AZ19" s="1208">
        <v>702</v>
      </c>
      <c r="BA19" s="1208">
        <v>756</v>
      </c>
      <c r="BB19" s="1208">
        <v>345</v>
      </c>
      <c r="BC19" s="1208">
        <v>192</v>
      </c>
      <c r="BD19" s="1208">
        <v>132</v>
      </c>
      <c r="BE19" s="1208">
        <v>1047</v>
      </c>
      <c r="BF19" s="1208">
        <v>372</v>
      </c>
      <c r="BG19" s="1208">
        <v>0</v>
      </c>
      <c r="BH19" s="1208">
        <v>0</v>
      </c>
      <c r="BI19" s="1208">
        <v>0</v>
      </c>
      <c r="BJ19" s="1208">
        <v>0</v>
      </c>
      <c r="BK19" s="1208">
        <v>0</v>
      </c>
      <c r="BL19" s="1208">
        <v>0</v>
      </c>
      <c r="BM19" s="1208">
        <v>0</v>
      </c>
      <c r="BN19" s="1208">
        <v>0</v>
      </c>
      <c r="BO19" s="1208">
        <v>0</v>
      </c>
      <c r="BP19" s="1208">
        <v>0</v>
      </c>
      <c r="BQ19" s="1208">
        <v>0</v>
      </c>
      <c r="BR19" s="1208">
        <v>0</v>
      </c>
      <c r="BS19" s="1208">
        <v>0</v>
      </c>
      <c r="BT19" s="1208">
        <v>0</v>
      </c>
      <c r="BU19" s="1208">
        <v>0</v>
      </c>
      <c r="BV19" s="1208">
        <v>0</v>
      </c>
      <c r="BW19" s="1208">
        <v>0</v>
      </c>
      <c r="BX19" s="1208">
        <v>0</v>
      </c>
      <c r="BY19" s="1208">
        <v>0</v>
      </c>
      <c r="BZ19" s="1208">
        <v>0</v>
      </c>
      <c r="CA19" s="1208">
        <v>0</v>
      </c>
      <c r="CB19" s="1208">
        <v>0</v>
      </c>
      <c r="CC19" s="1208">
        <v>0</v>
      </c>
      <c r="CD19" s="1208">
        <v>0</v>
      </c>
      <c r="CE19" s="1208">
        <v>0</v>
      </c>
      <c r="CF19" s="1208">
        <v>0</v>
      </c>
      <c r="CG19" s="1208">
        <v>0</v>
      </c>
      <c r="CH19" s="1208">
        <v>0</v>
      </c>
      <c r="CI19" s="1208">
        <v>0</v>
      </c>
      <c r="CJ19" s="1208">
        <v>0</v>
      </c>
      <c r="CK19" s="1208">
        <v>0</v>
      </c>
      <c r="CL19" s="1209">
        <v>0</v>
      </c>
      <c r="CM19" s="1208">
        <v>0</v>
      </c>
      <c r="CN19" s="1208">
        <v>0</v>
      </c>
      <c r="CO19" s="1208">
        <v>0</v>
      </c>
      <c r="CP19" s="1210">
        <v>0</v>
      </c>
      <c r="CQ19" s="1208">
        <v>0</v>
      </c>
      <c r="CR19" s="1211"/>
      <c r="CS19" s="1213"/>
    </row>
    <row r="20" spans="1:99" s="236" customFormat="1" ht="12.6" customHeight="1">
      <c r="A20" s="2225" t="s">
        <v>666</v>
      </c>
      <c r="B20" s="2226"/>
      <c r="C20" s="2226"/>
      <c r="D20" s="2226"/>
      <c r="E20" s="2226"/>
      <c r="F20" s="2227"/>
      <c r="G20" s="1178"/>
      <c r="H20" s="1179"/>
      <c r="I20" s="1179"/>
      <c r="J20" s="1179"/>
      <c r="K20" s="1179"/>
      <c r="L20" s="1179"/>
      <c r="M20" s="1179"/>
      <c r="N20" s="1179"/>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80"/>
      <c r="AJ20" s="1180"/>
      <c r="AK20" s="1180"/>
      <c r="AL20" s="1180"/>
      <c r="AM20" s="1180"/>
      <c r="AN20" s="1180"/>
      <c r="AO20" s="1180"/>
      <c r="AP20" s="1180"/>
      <c r="AQ20" s="1180"/>
      <c r="AR20" s="1181"/>
      <c r="AS20" s="1182"/>
      <c r="AT20" s="1182"/>
      <c r="AU20" s="1182"/>
      <c r="AV20" s="1183"/>
      <c r="AW20" s="1183"/>
      <c r="AX20" s="1183"/>
      <c r="AY20" s="1183"/>
      <c r="AZ20" s="1183"/>
      <c r="BA20" s="1183"/>
      <c r="BB20" s="1183"/>
      <c r="BC20" s="1183"/>
      <c r="BD20" s="1183"/>
      <c r="BE20" s="1183"/>
      <c r="BF20" s="1183"/>
      <c r="BG20" s="1182"/>
      <c r="BH20" s="1182"/>
      <c r="BI20" s="1182"/>
      <c r="BJ20" s="1183"/>
      <c r="BK20" s="1183"/>
      <c r="BL20" s="1183"/>
      <c r="BM20" s="1183"/>
      <c r="BN20" s="1183"/>
      <c r="BO20" s="1183"/>
      <c r="BP20" s="1184"/>
      <c r="BQ20" s="1184"/>
      <c r="BR20" s="1182"/>
      <c r="BS20" s="1183"/>
      <c r="BT20" s="1183"/>
      <c r="BU20" s="1183"/>
      <c r="BV20" s="1182"/>
      <c r="BW20" s="1182"/>
      <c r="BX20" s="1182"/>
      <c r="BY20" s="1183"/>
      <c r="BZ20" s="1183"/>
      <c r="CA20" s="1183"/>
      <c r="CB20" s="1182"/>
      <c r="CC20" s="1182"/>
      <c r="CD20" s="1182"/>
      <c r="CE20" s="1183"/>
      <c r="CF20" s="1183"/>
      <c r="CG20" s="1183"/>
      <c r="CH20" s="1182"/>
      <c r="CI20" s="1182"/>
      <c r="CJ20" s="1182"/>
      <c r="CK20" s="1185"/>
      <c r="CL20" s="1185"/>
      <c r="CM20" s="1185"/>
      <c r="CN20" s="1185"/>
      <c r="CO20" s="1182"/>
      <c r="CP20" s="1186"/>
      <c r="CQ20" s="1183"/>
      <c r="CR20" s="1187"/>
      <c r="CS20" s="1213"/>
    </row>
    <row r="21" spans="1:99" s="1213" customFormat="1">
      <c r="A21" s="1188"/>
      <c r="B21" s="1189" t="s">
        <v>594</v>
      </c>
      <c r="C21" s="1452"/>
      <c r="D21" s="1453"/>
      <c r="E21" s="1453">
        <v>15</v>
      </c>
      <c r="F21" s="1454">
        <v>4</v>
      </c>
      <c r="G21" s="1190">
        <v>19</v>
      </c>
      <c r="H21" s="1191">
        <v>4313</v>
      </c>
      <c r="I21" s="1192">
        <v>4655</v>
      </c>
      <c r="J21" s="1192">
        <v>2356</v>
      </c>
      <c r="K21" s="1192">
        <v>5377</v>
      </c>
      <c r="L21" s="1192">
        <v>1995</v>
      </c>
      <c r="M21" s="1192">
        <v>4313</v>
      </c>
      <c r="N21" s="1192">
        <v>2660</v>
      </c>
      <c r="O21" s="1192">
        <v>418</v>
      </c>
      <c r="P21" s="1192">
        <v>5187</v>
      </c>
      <c r="Q21" s="1192">
        <v>4275</v>
      </c>
      <c r="R21" s="1192">
        <v>9525</v>
      </c>
      <c r="S21" s="1192">
        <v>0</v>
      </c>
      <c r="T21" s="1192">
        <v>1121</v>
      </c>
      <c r="U21" s="1192">
        <v>2793</v>
      </c>
      <c r="V21" s="1192">
        <v>2185</v>
      </c>
      <c r="W21" s="1192">
        <v>9215</v>
      </c>
      <c r="X21" s="1192">
        <v>2774</v>
      </c>
      <c r="Y21" s="1192">
        <v>2622</v>
      </c>
      <c r="Z21" s="1192">
        <v>3021</v>
      </c>
      <c r="AA21" s="1192">
        <v>2888</v>
      </c>
      <c r="AB21" s="1192">
        <v>0</v>
      </c>
      <c r="AC21" s="1192">
        <v>0</v>
      </c>
      <c r="AD21" s="1192">
        <v>4655</v>
      </c>
      <c r="AE21" s="1192">
        <v>2755</v>
      </c>
      <c r="AF21" s="1192">
        <v>0</v>
      </c>
      <c r="AG21" s="1192"/>
      <c r="AH21" s="1192">
        <v>8740</v>
      </c>
      <c r="AI21" s="1194"/>
      <c r="AJ21" s="1194"/>
      <c r="AK21" s="1194">
        <v>454.90179999999998</v>
      </c>
      <c r="AL21" s="1194">
        <v>2868.43</v>
      </c>
      <c r="AM21" s="1194">
        <v>4062.2000000000003</v>
      </c>
      <c r="AN21" s="1194">
        <v>3027.65</v>
      </c>
      <c r="AO21" s="1194">
        <v>987.81000000000006</v>
      </c>
      <c r="AP21" s="1194">
        <v>4407.62</v>
      </c>
      <c r="AQ21" s="1194"/>
      <c r="AR21" s="1195">
        <v>103651.61179999998</v>
      </c>
      <c r="AS21" s="1196">
        <v>2</v>
      </c>
      <c r="AT21" s="1196">
        <v>2</v>
      </c>
      <c r="AU21" s="1196">
        <v>2</v>
      </c>
      <c r="AV21" s="1191">
        <v>252</v>
      </c>
      <c r="AW21" s="1191">
        <v>332</v>
      </c>
      <c r="AX21" s="1191">
        <v>128</v>
      </c>
      <c r="AY21" s="1191">
        <v>298</v>
      </c>
      <c r="AZ21" s="1191">
        <v>468</v>
      </c>
      <c r="BA21" s="1191">
        <v>504</v>
      </c>
      <c r="BB21" s="1191">
        <v>230</v>
      </c>
      <c r="BC21" s="1191">
        <v>128</v>
      </c>
      <c r="BD21" s="1191">
        <v>88</v>
      </c>
      <c r="BE21" s="1191">
        <v>698</v>
      </c>
      <c r="BF21" s="1191">
        <v>248</v>
      </c>
      <c r="BG21" s="1196"/>
      <c r="BH21" s="1196"/>
      <c r="BI21" s="1196"/>
      <c r="BJ21" s="1201">
        <v>0</v>
      </c>
      <c r="BK21" s="1201">
        <v>0</v>
      </c>
      <c r="BL21" s="1201">
        <v>0</v>
      </c>
      <c r="BM21" s="1201">
        <v>0</v>
      </c>
      <c r="BN21" s="1201">
        <v>0</v>
      </c>
      <c r="BO21" s="1201">
        <v>0</v>
      </c>
      <c r="BP21" s="1201"/>
      <c r="BQ21" s="1201"/>
      <c r="BR21" s="1199"/>
      <c r="BS21" s="1201">
        <v>0</v>
      </c>
      <c r="BT21" s="1201">
        <v>0</v>
      </c>
      <c r="BU21" s="1201">
        <v>0</v>
      </c>
      <c r="BV21" s="1199"/>
      <c r="BW21" s="1199"/>
      <c r="BX21" s="1199"/>
      <c r="BY21" s="1201">
        <v>0</v>
      </c>
      <c r="BZ21" s="1201">
        <v>0</v>
      </c>
      <c r="CA21" s="1201">
        <v>0</v>
      </c>
      <c r="CB21" s="1199"/>
      <c r="CC21" s="1199"/>
      <c r="CD21" s="1199"/>
      <c r="CE21" s="1201">
        <v>0</v>
      </c>
      <c r="CF21" s="1201">
        <v>0</v>
      </c>
      <c r="CG21" s="1201">
        <v>0</v>
      </c>
      <c r="CH21" s="1199"/>
      <c r="CI21" s="1199"/>
      <c r="CJ21" s="1199"/>
      <c r="CK21" s="1197">
        <v>0</v>
      </c>
      <c r="CL21" s="1198">
        <v>0</v>
      </c>
      <c r="CM21" s="1198"/>
      <c r="CN21" s="1198"/>
      <c r="CO21" s="1199"/>
      <c r="CP21" s="1200">
        <v>0</v>
      </c>
      <c r="CQ21" s="1201">
        <v>0</v>
      </c>
      <c r="CR21" s="1202">
        <v>107000</v>
      </c>
    </row>
    <row r="22" spans="1:99" s="1212" customFormat="1" ht="12.75" thickBot="1">
      <c r="A22" s="1204"/>
      <c r="B22" s="1205" t="s">
        <v>60</v>
      </c>
      <c r="C22" s="1214">
        <v>0</v>
      </c>
      <c r="D22" s="1214">
        <v>0</v>
      </c>
      <c r="E22" s="1214">
        <v>15</v>
      </c>
      <c r="F22" s="1214">
        <v>4</v>
      </c>
      <c r="G22" s="1214">
        <v>19</v>
      </c>
      <c r="H22" s="1215">
        <v>4313</v>
      </c>
      <c r="I22" s="1215">
        <v>4655</v>
      </c>
      <c r="J22" s="1215">
        <v>2356</v>
      </c>
      <c r="K22" s="1215">
        <v>5377</v>
      </c>
      <c r="L22" s="1215">
        <v>1995</v>
      </c>
      <c r="M22" s="1215">
        <v>4313</v>
      </c>
      <c r="N22" s="1215">
        <v>2660</v>
      </c>
      <c r="O22" s="1215">
        <v>418</v>
      </c>
      <c r="P22" s="1215">
        <v>5187</v>
      </c>
      <c r="Q22" s="1215">
        <v>4275</v>
      </c>
      <c r="R22" s="1215">
        <v>9525</v>
      </c>
      <c r="S22" s="1215">
        <v>0</v>
      </c>
      <c r="T22" s="1215">
        <v>1121</v>
      </c>
      <c r="U22" s="1215">
        <v>2793</v>
      </c>
      <c r="V22" s="1215">
        <v>2185</v>
      </c>
      <c r="W22" s="1215">
        <v>9215</v>
      </c>
      <c r="X22" s="1215">
        <v>2774</v>
      </c>
      <c r="Y22" s="1215">
        <v>2622</v>
      </c>
      <c r="Z22" s="1215">
        <v>3021</v>
      </c>
      <c r="AA22" s="1215">
        <v>2888</v>
      </c>
      <c r="AB22" s="1215">
        <v>0</v>
      </c>
      <c r="AC22" s="1215">
        <v>0</v>
      </c>
      <c r="AD22" s="1215">
        <v>4655</v>
      </c>
      <c r="AE22" s="1215">
        <v>2755</v>
      </c>
      <c r="AF22" s="1215">
        <v>0</v>
      </c>
      <c r="AG22" s="1215">
        <v>0</v>
      </c>
      <c r="AH22" s="1215">
        <v>8740</v>
      </c>
      <c r="AI22" s="1215">
        <v>0</v>
      </c>
      <c r="AJ22" s="1215">
        <v>0</v>
      </c>
      <c r="AK22" s="1215">
        <v>454.90179999999998</v>
      </c>
      <c r="AL22" s="1215">
        <v>2868.43</v>
      </c>
      <c r="AM22" s="1215">
        <v>4062.2000000000003</v>
      </c>
      <c r="AN22" s="1215">
        <v>3027.65</v>
      </c>
      <c r="AO22" s="1215">
        <v>987.81000000000006</v>
      </c>
      <c r="AP22" s="1215">
        <v>4407.62</v>
      </c>
      <c r="AQ22" s="1215">
        <v>0</v>
      </c>
      <c r="AR22" s="1215">
        <v>103651.61179999998</v>
      </c>
      <c r="AS22" s="1207">
        <v>2</v>
      </c>
      <c r="AT22" s="1207">
        <v>2</v>
      </c>
      <c r="AU22" s="1207">
        <v>2</v>
      </c>
      <c r="AV22" s="1215">
        <v>252</v>
      </c>
      <c r="AW22" s="1215">
        <v>332</v>
      </c>
      <c r="AX22" s="1215">
        <v>128</v>
      </c>
      <c r="AY22" s="1215">
        <v>298</v>
      </c>
      <c r="AZ22" s="1215">
        <v>468</v>
      </c>
      <c r="BA22" s="1215">
        <v>504</v>
      </c>
      <c r="BB22" s="1215">
        <v>230</v>
      </c>
      <c r="BC22" s="1215">
        <v>128</v>
      </c>
      <c r="BD22" s="1215">
        <v>88</v>
      </c>
      <c r="BE22" s="1215">
        <v>698</v>
      </c>
      <c r="BF22" s="1215">
        <v>248</v>
      </c>
      <c r="BG22" s="1215">
        <v>0</v>
      </c>
      <c r="BH22" s="1215">
        <v>0</v>
      </c>
      <c r="BI22" s="1215">
        <v>0</v>
      </c>
      <c r="BJ22" s="1215">
        <v>0</v>
      </c>
      <c r="BK22" s="1215">
        <v>0</v>
      </c>
      <c r="BL22" s="1215">
        <v>0</v>
      </c>
      <c r="BM22" s="1215">
        <v>0</v>
      </c>
      <c r="BN22" s="1215">
        <v>0</v>
      </c>
      <c r="BO22" s="1215">
        <v>0</v>
      </c>
      <c r="BP22" s="1215">
        <v>0</v>
      </c>
      <c r="BQ22" s="1215">
        <v>0</v>
      </c>
      <c r="BR22" s="1215">
        <v>0</v>
      </c>
      <c r="BS22" s="1215">
        <v>0</v>
      </c>
      <c r="BT22" s="1215">
        <v>0</v>
      </c>
      <c r="BU22" s="1215">
        <v>0</v>
      </c>
      <c r="BV22" s="1215">
        <v>0</v>
      </c>
      <c r="BW22" s="1215">
        <v>0</v>
      </c>
      <c r="BX22" s="1215">
        <v>0</v>
      </c>
      <c r="BY22" s="1215">
        <v>0</v>
      </c>
      <c r="BZ22" s="1215">
        <v>0</v>
      </c>
      <c r="CA22" s="1215">
        <v>0</v>
      </c>
      <c r="CB22" s="1215">
        <v>0</v>
      </c>
      <c r="CC22" s="1215">
        <v>0</v>
      </c>
      <c r="CD22" s="1215">
        <v>0</v>
      </c>
      <c r="CE22" s="1215">
        <v>0</v>
      </c>
      <c r="CF22" s="1215">
        <v>0</v>
      </c>
      <c r="CG22" s="1215">
        <v>0</v>
      </c>
      <c r="CH22" s="1215">
        <v>0</v>
      </c>
      <c r="CI22" s="1215">
        <v>0</v>
      </c>
      <c r="CJ22" s="1215">
        <v>0</v>
      </c>
      <c r="CK22" s="1215">
        <v>0</v>
      </c>
      <c r="CL22" s="1216">
        <v>0</v>
      </c>
      <c r="CM22" s="1215">
        <v>0</v>
      </c>
      <c r="CN22" s="1215">
        <v>0</v>
      </c>
      <c r="CO22" s="1215">
        <v>0</v>
      </c>
      <c r="CP22" s="1217">
        <v>0</v>
      </c>
      <c r="CQ22" s="1218">
        <v>0</v>
      </c>
      <c r="CR22" s="1208"/>
      <c r="CS22" s="1213"/>
    </row>
    <row r="23" spans="1:99" s="1228" customFormat="1">
      <c r="A23" s="2228" t="s">
        <v>665</v>
      </c>
      <c r="B23" s="2229"/>
      <c r="C23" s="2229"/>
      <c r="D23" s="2229"/>
      <c r="E23" s="2229"/>
      <c r="F23" s="2230"/>
      <c r="G23" s="1219"/>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1"/>
      <c r="AJ23" s="1221"/>
      <c r="AK23" s="1221"/>
      <c r="AL23" s="1221"/>
      <c r="AM23" s="1221"/>
      <c r="AN23" s="1221"/>
      <c r="AO23" s="1221"/>
      <c r="AP23" s="1221"/>
      <c r="AQ23" s="1221"/>
      <c r="AR23" s="1222"/>
      <c r="AS23" s="1223"/>
      <c r="AT23" s="1223"/>
      <c r="AU23" s="1223"/>
      <c r="AV23" s="1224"/>
      <c r="AW23" s="1224"/>
      <c r="AX23" s="1224"/>
      <c r="AY23" s="1224"/>
      <c r="AZ23" s="1224"/>
      <c r="BA23" s="1224"/>
      <c r="BB23" s="1224"/>
      <c r="BC23" s="1224"/>
      <c r="BD23" s="1224"/>
      <c r="BE23" s="1224"/>
      <c r="BF23" s="1224"/>
      <c r="BG23" s="1223"/>
      <c r="BH23" s="1223"/>
      <c r="BI23" s="1223"/>
      <c r="BJ23" s="1224"/>
      <c r="BK23" s="1224"/>
      <c r="BL23" s="1224"/>
      <c r="BM23" s="1224"/>
      <c r="BN23" s="1224"/>
      <c r="BO23" s="1224"/>
      <c r="BP23" s="1225"/>
      <c r="BQ23" s="1225"/>
      <c r="BR23" s="1223"/>
      <c r="BS23" s="1224"/>
      <c r="BT23" s="1224"/>
      <c r="BU23" s="1224"/>
      <c r="BV23" s="1223"/>
      <c r="BW23" s="1223"/>
      <c r="BX23" s="1223"/>
      <c r="BY23" s="1224"/>
      <c r="BZ23" s="1224"/>
      <c r="CA23" s="1224"/>
      <c r="CB23" s="1223"/>
      <c r="CC23" s="1223"/>
      <c r="CD23" s="1223"/>
      <c r="CE23" s="1224"/>
      <c r="CF23" s="1224"/>
      <c r="CG23" s="1224"/>
      <c r="CH23" s="1223"/>
      <c r="CI23" s="1223"/>
      <c r="CJ23" s="1223"/>
      <c r="CK23" s="1226"/>
      <c r="CL23" s="1226"/>
      <c r="CM23" s="1226"/>
      <c r="CN23" s="1226"/>
      <c r="CO23" s="1223"/>
      <c r="CP23" s="1227"/>
      <c r="CQ23" s="1224"/>
      <c r="CR23" s="1455"/>
      <c r="CS23" s="1213"/>
    </row>
    <row r="24" spans="1:99" s="1702" customFormat="1">
      <c r="A24" s="1456"/>
      <c r="B24" s="1189" t="s">
        <v>594</v>
      </c>
      <c r="C24" s="1701">
        <v>3</v>
      </c>
      <c r="D24" s="1229"/>
      <c r="E24" s="1229">
        <v>7</v>
      </c>
      <c r="F24" s="1230">
        <v>9</v>
      </c>
      <c r="G24" s="1230">
        <v>19</v>
      </c>
      <c r="H24" s="1191">
        <v>4313</v>
      </c>
      <c r="I24" s="1192">
        <v>3920</v>
      </c>
      <c r="J24" s="1192">
        <v>2356</v>
      </c>
      <c r="K24" s="1192">
        <v>5377</v>
      </c>
      <c r="L24" s="1192">
        <v>1995</v>
      </c>
      <c r="M24" s="1192">
        <v>4313</v>
      </c>
      <c r="N24" s="1192">
        <v>2660</v>
      </c>
      <c r="O24" s="1192">
        <v>418</v>
      </c>
      <c r="P24" s="1192">
        <v>5187</v>
      </c>
      <c r="Q24" s="1192">
        <v>4275</v>
      </c>
      <c r="R24" s="1192">
        <v>4445</v>
      </c>
      <c r="S24" s="1192">
        <v>0</v>
      </c>
      <c r="T24" s="1192">
        <v>1121</v>
      </c>
      <c r="U24" s="1192">
        <v>2793</v>
      </c>
      <c r="V24" s="1192">
        <v>2185</v>
      </c>
      <c r="W24" s="1192">
        <v>9215</v>
      </c>
      <c r="X24" s="1192">
        <v>2774</v>
      </c>
      <c r="Y24" s="1192">
        <v>2208</v>
      </c>
      <c r="Z24" s="1192">
        <v>2544</v>
      </c>
      <c r="AA24" s="1192">
        <v>2432</v>
      </c>
      <c r="AB24" s="1192">
        <v>0</v>
      </c>
      <c r="AC24" s="1192">
        <v>0</v>
      </c>
      <c r="AD24" s="1192">
        <v>4655</v>
      </c>
      <c r="AE24" s="1192">
        <v>2755</v>
      </c>
      <c r="AF24" s="1192">
        <v>0</v>
      </c>
      <c r="AG24" s="1193"/>
      <c r="AH24" s="1192">
        <v>8740</v>
      </c>
      <c r="AI24" s="1194"/>
      <c r="AJ24" s="1194"/>
      <c r="AK24" s="1194">
        <v>454.90179999999998</v>
      </c>
      <c r="AL24" s="1194">
        <v>2868.43</v>
      </c>
      <c r="AM24" s="1194">
        <v>4062.2000000000003</v>
      </c>
      <c r="AN24" s="1194">
        <v>3027.65</v>
      </c>
      <c r="AO24" s="1194">
        <v>987.81000000000006</v>
      </c>
      <c r="AP24" s="1194">
        <v>4407.62</v>
      </c>
      <c r="AQ24" s="1194"/>
      <c r="AR24" s="1195">
        <v>96489.611799999984</v>
      </c>
      <c r="AS24" s="1232"/>
      <c r="AT24" s="1232"/>
      <c r="AU24" s="1232"/>
      <c r="AV24" s="1231">
        <v>0</v>
      </c>
      <c r="AW24" s="1231">
        <v>0</v>
      </c>
      <c r="AX24" s="1231">
        <v>0</v>
      </c>
      <c r="AY24" s="1231">
        <v>0</v>
      </c>
      <c r="AZ24" s="1231">
        <v>0</v>
      </c>
      <c r="BA24" s="1231">
        <v>0</v>
      </c>
      <c r="BB24" s="1231">
        <v>0</v>
      </c>
      <c r="BC24" s="1231">
        <v>0</v>
      </c>
      <c r="BD24" s="1231">
        <v>0</v>
      </c>
      <c r="BE24" s="1231">
        <v>0</v>
      </c>
      <c r="BF24" s="1231">
        <v>0</v>
      </c>
      <c r="BG24" s="1232"/>
      <c r="BH24" s="1232"/>
      <c r="BI24" s="1232"/>
      <c r="BJ24" s="1233">
        <v>0</v>
      </c>
      <c r="BK24" s="1233">
        <v>0</v>
      </c>
      <c r="BL24" s="1233">
        <v>0</v>
      </c>
      <c r="BM24" s="1233">
        <v>0</v>
      </c>
      <c r="BN24" s="1233">
        <v>0</v>
      </c>
      <c r="BO24" s="1233">
        <v>0</v>
      </c>
      <c r="BP24" s="1233"/>
      <c r="BQ24" s="1233"/>
      <c r="BR24" s="1234"/>
      <c r="BS24" s="1233">
        <v>0</v>
      </c>
      <c r="BT24" s="1233">
        <v>0</v>
      </c>
      <c r="BU24" s="1233">
        <v>0</v>
      </c>
      <c r="BV24" s="1234"/>
      <c r="BW24" s="1234"/>
      <c r="BX24" s="1234"/>
      <c r="BY24" s="1233">
        <v>0</v>
      </c>
      <c r="BZ24" s="1233">
        <v>0</v>
      </c>
      <c r="CA24" s="1233">
        <v>0</v>
      </c>
      <c r="CB24" s="1234"/>
      <c r="CC24" s="1234"/>
      <c r="CD24" s="1234"/>
      <c r="CE24" s="1233">
        <v>0</v>
      </c>
      <c r="CF24" s="1233">
        <v>0</v>
      </c>
      <c r="CG24" s="1233">
        <v>0</v>
      </c>
      <c r="CH24" s="1234"/>
      <c r="CI24" s="1234"/>
      <c r="CJ24" s="1234"/>
      <c r="CK24" s="1235">
        <v>0</v>
      </c>
      <c r="CL24" s="1236">
        <v>0</v>
      </c>
      <c r="CM24" s="1236"/>
      <c r="CN24" s="1236">
        <v>0</v>
      </c>
      <c r="CO24" s="1234"/>
      <c r="CP24" s="1237">
        <v>0</v>
      </c>
      <c r="CQ24" s="1233">
        <v>0</v>
      </c>
      <c r="CR24" s="1202">
        <v>101200</v>
      </c>
      <c r="CS24" s="1213"/>
      <c r="CU24" s="1703"/>
    </row>
    <row r="25" spans="1:99" s="1244" customFormat="1">
      <c r="A25" s="1238"/>
      <c r="B25" s="1239" t="s">
        <v>60</v>
      </c>
      <c r="C25" s="1704">
        <v>3</v>
      </c>
      <c r="D25" s="1704">
        <v>0</v>
      </c>
      <c r="E25" s="1704">
        <v>7</v>
      </c>
      <c r="F25" s="1704">
        <v>9</v>
      </c>
      <c r="G25" s="1704">
        <v>19</v>
      </c>
      <c r="H25" s="1240">
        <v>4237</v>
      </c>
      <c r="I25" s="1240">
        <v>4432</v>
      </c>
      <c r="J25" s="1240">
        <v>2546</v>
      </c>
      <c r="K25" s="1240">
        <v>4750</v>
      </c>
      <c r="L25" s="1240">
        <v>2128</v>
      </c>
      <c r="M25" s="1240">
        <v>4750</v>
      </c>
      <c r="N25" s="1240">
        <v>2793</v>
      </c>
      <c r="O25" s="1240">
        <v>532</v>
      </c>
      <c r="P25" s="1240">
        <v>4674</v>
      </c>
      <c r="Q25" s="1240">
        <v>7296</v>
      </c>
      <c r="R25" s="1240">
        <v>4963</v>
      </c>
      <c r="S25" s="1240">
        <v>0</v>
      </c>
      <c r="T25" s="1240">
        <v>1653</v>
      </c>
      <c r="U25" s="1240">
        <v>2888</v>
      </c>
      <c r="V25" s="1240">
        <v>2489</v>
      </c>
      <c r="W25" s="1240">
        <v>10298</v>
      </c>
      <c r="X25" s="1240">
        <v>2850</v>
      </c>
      <c r="Y25" s="1240">
        <v>1328</v>
      </c>
      <c r="Z25" s="1240">
        <v>2800</v>
      </c>
      <c r="AA25" s="1240">
        <v>2768</v>
      </c>
      <c r="AB25" s="1240"/>
      <c r="AC25" s="1240"/>
      <c r="AD25" s="1240"/>
      <c r="AE25" s="1240">
        <v>2622</v>
      </c>
      <c r="AF25" s="1240">
        <v>0</v>
      </c>
      <c r="AG25" s="1240">
        <v>0</v>
      </c>
      <c r="AH25" s="1240">
        <v>8740</v>
      </c>
      <c r="AI25" s="1240">
        <v>479.95319999999998</v>
      </c>
      <c r="AJ25" s="1240">
        <v>479.95319999999998</v>
      </c>
      <c r="AK25" s="1240">
        <v>454.90179999999998</v>
      </c>
      <c r="AL25" s="1240">
        <v>3384.7473999999997</v>
      </c>
      <c r="AM25" s="1240">
        <v>4793.3959999999997</v>
      </c>
      <c r="AN25" s="1240">
        <v>3572.627</v>
      </c>
      <c r="AO25" s="1240">
        <v>1165.6158</v>
      </c>
      <c r="AP25" s="1240">
        <v>5200.9915999999994</v>
      </c>
      <c r="AQ25" s="1240">
        <v>143.9718</v>
      </c>
      <c r="AR25" s="1240">
        <v>101213.15779999999</v>
      </c>
      <c r="AS25" s="1241">
        <v>0</v>
      </c>
      <c r="AT25" s="1241">
        <v>0</v>
      </c>
      <c r="AU25" s="1241">
        <v>0</v>
      </c>
      <c r="AV25" s="1240">
        <v>0</v>
      </c>
      <c r="AW25" s="1240">
        <v>0</v>
      </c>
      <c r="AX25" s="1240">
        <v>0</v>
      </c>
      <c r="AY25" s="1240">
        <v>0</v>
      </c>
      <c r="AZ25" s="1240">
        <v>0</v>
      </c>
      <c r="BA25" s="1240">
        <v>0</v>
      </c>
      <c r="BB25" s="1240">
        <v>0</v>
      </c>
      <c r="BC25" s="1240">
        <v>0</v>
      </c>
      <c r="BD25" s="1240">
        <v>0</v>
      </c>
      <c r="BE25" s="1240">
        <v>0</v>
      </c>
      <c r="BF25" s="1240">
        <v>0</v>
      </c>
      <c r="BG25" s="1240">
        <v>0</v>
      </c>
      <c r="BH25" s="1240">
        <v>0</v>
      </c>
      <c r="BI25" s="1240">
        <v>0</v>
      </c>
      <c r="BJ25" s="1240">
        <v>0</v>
      </c>
      <c r="BK25" s="1240">
        <v>0</v>
      </c>
      <c r="BL25" s="1240">
        <v>0</v>
      </c>
      <c r="BM25" s="1240">
        <v>0</v>
      </c>
      <c r="BN25" s="1240">
        <v>0</v>
      </c>
      <c r="BO25" s="1240">
        <v>0</v>
      </c>
      <c r="BP25" s="1240">
        <v>0</v>
      </c>
      <c r="BQ25" s="1240">
        <v>0</v>
      </c>
      <c r="BR25" s="1240">
        <v>0</v>
      </c>
      <c r="BS25" s="1240">
        <v>0</v>
      </c>
      <c r="BT25" s="1240">
        <v>0</v>
      </c>
      <c r="BU25" s="1240">
        <v>0</v>
      </c>
      <c r="BV25" s="1240">
        <v>0</v>
      </c>
      <c r="BW25" s="1240">
        <v>0</v>
      </c>
      <c r="BX25" s="1240">
        <v>0</v>
      </c>
      <c r="BY25" s="1240">
        <v>0</v>
      </c>
      <c r="BZ25" s="1240">
        <v>0</v>
      </c>
      <c r="CA25" s="1240">
        <v>0</v>
      </c>
      <c r="CB25" s="1240">
        <v>0</v>
      </c>
      <c r="CC25" s="1240">
        <v>0</v>
      </c>
      <c r="CD25" s="1240">
        <v>0</v>
      </c>
      <c r="CE25" s="1240">
        <v>0</v>
      </c>
      <c r="CF25" s="1240">
        <v>0</v>
      </c>
      <c r="CG25" s="1240">
        <v>0</v>
      </c>
      <c r="CH25" s="1240">
        <v>0</v>
      </c>
      <c r="CI25" s="1240">
        <v>0</v>
      </c>
      <c r="CJ25" s="1240">
        <v>0</v>
      </c>
      <c r="CK25" s="1240">
        <v>0</v>
      </c>
      <c r="CL25" s="1242">
        <v>0</v>
      </c>
      <c r="CM25" s="1240">
        <v>0</v>
      </c>
      <c r="CN25" s="1240">
        <v>0</v>
      </c>
      <c r="CO25" s="1240">
        <v>0</v>
      </c>
      <c r="CP25" s="1243">
        <v>0</v>
      </c>
      <c r="CQ25" s="1240">
        <v>0</v>
      </c>
      <c r="CR25" s="1457"/>
    </row>
    <row r="26" spans="1:99" ht="33" customHeight="1">
      <c r="C26" s="1246"/>
      <c r="D26" s="1246"/>
      <c r="E26" s="1246"/>
      <c r="F26" s="1246"/>
      <c r="G26" s="1246"/>
      <c r="BJ26" s="237"/>
      <c r="BK26" s="237"/>
      <c r="BL26" s="237"/>
      <c r="BM26" s="237"/>
      <c r="BN26" s="237"/>
      <c r="BO26" s="237"/>
      <c r="BP26" s="237"/>
      <c r="BQ26" s="237"/>
      <c r="BR26" s="237"/>
      <c r="BS26" s="237"/>
      <c r="BT26" s="237"/>
      <c r="BU26" s="237"/>
      <c r="BV26" s="237"/>
      <c r="BW26" s="237"/>
      <c r="BX26" s="237"/>
      <c r="BY26" s="237"/>
      <c r="BZ26" s="237"/>
      <c r="CA26" s="237"/>
      <c r="CB26" s="237"/>
      <c r="CC26" s="237"/>
      <c r="CD26" s="237"/>
      <c r="CH26" s="237"/>
      <c r="CI26" s="237"/>
      <c r="CJ26" s="237"/>
      <c r="CO26" s="237"/>
      <c r="CP26" s="237"/>
      <c r="CQ26" s="237"/>
      <c r="CR26" s="1248"/>
    </row>
  </sheetData>
  <customSheetViews>
    <customSheetView guid="{B72699BC-299D-42B7-A978-9B23F399AA23}" scale="75" fitToPage="1" showAutoFilter="1" hiddenColumns="1">
      <selection sqref="A1:AR40"/>
      <pageMargins left="0" right="0" top="0.15748031496062992" bottom="0.15748031496062992" header="0.31496062992125984" footer="0.31496062992125984"/>
      <pageSetup paperSize="9" scale="34" fitToHeight="0" orientation="landscape" r:id="rId1"/>
      <autoFilter ref="B1:CS1"/>
    </customSheetView>
    <customSheetView guid="{4DDEBF15-3C9F-44C3-B78F-AE382BE678C1}" scale="75" fitToPage="1" showAutoFilter="1" hiddenColumns="1">
      <selection activeCell="CS18" sqref="CS18:CS22"/>
      <pageMargins left="0" right="0" top="0.15748031496062992" bottom="0.15748031496062992" header="0.31496062992125984" footer="0.31496062992125984"/>
      <pageSetup paperSize="9" scale="34" fitToHeight="0" orientation="landscape" r:id="rId2"/>
      <autoFilter ref="B1:CS1"/>
    </customSheetView>
    <customSheetView guid="{3811DC27-6C9C-4281-989A-478EAFEC2147}" scale="75" fitToPage="1" showAutoFilter="1" hiddenColumns="1">
      <selection activeCell="CS18" sqref="CS18:CS22"/>
      <pageMargins left="0" right="0" top="0.15748031496062992" bottom="0.15748031496062992" header="0.31496062992125984" footer="0.31496062992125984"/>
      <pageSetup paperSize="9" scale="34" fitToHeight="0" orientation="landscape" r:id="rId3"/>
      <autoFilter ref="B1:CS1"/>
    </customSheetView>
  </customSheetViews>
  <mergeCells count="124">
    <mergeCell ref="N6:P6"/>
    <mergeCell ref="CM6:CO6"/>
    <mergeCell ref="N1:P1"/>
    <mergeCell ref="CM1:CO1"/>
    <mergeCell ref="N2:P2"/>
    <mergeCell ref="CM2:CO2"/>
    <mergeCell ref="N3:P3"/>
    <mergeCell ref="CM3:CO3"/>
    <mergeCell ref="N4:P4"/>
    <mergeCell ref="CM4:CO4"/>
    <mergeCell ref="N5:P5"/>
    <mergeCell ref="CM5:CO5"/>
    <mergeCell ref="A8:AR8"/>
    <mergeCell ref="A11:A16"/>
    <mergeCell ref="B11:B16"/>
    <mergeCell ref="C11:F12"/>
    <mergeCell ref="G11:G15"/>
    <mergeCell ref="H11:AH11"/>
    <mergeCell ref="AI11:AQ11"/>
    <mergeCell ref="AR11:AR16"/>
    <mergeCell ref="O12:O13"/>
    <mergeCell ref="AB12:AB13"/>
    <mergeCell ref="AC12:AC13"/>
    <mergeCell ref="AD12:AD13"/>
    <mergeCell ref="AE12:AE13"/>
    <mergeCell ref="AF12:AF13"/>
    <mergeCell ref="AG12:AG13"/>
    <mergeCell ref="AH12:AH13"/>
    <mergeCell ref="C16:F16"/>
    <mergeCell ref="G16:AQ16"/>
    <mergeCell ref="CR11:CR15"/>
    <mergeCell ref="H12:H13"/>
    <mergeCell ref="I12:I13"/>
    <mergeCell ref="J12:J13"/>
    <mergeCell ref="K12:K13"/>
    <mergeCell ref="L12:L13"/>
    <mergeCell ref="M12:M13"/>
    <mergeCell ref="N12:N13"/>
    <mergeCell ref="P12:P13"/>
    <mergeCell ref="Q12:Q13"/>
    <mergeCell ref="R12:R13"/>
    <mergeCell ref="S12:S13"/>
    <mergeCell ref="T12:T13"/>
    <mergeCell ref="U12:U13"/>
    <mergeCell ref="V12:V13"/>
    <mergeCell ref="W12:W13"/>
    <mergeCell ref="X12:X13"/>
    <mergeCell ref="Y12:Y13"/>
    <mergeCell ref="BA12:BA13"/>
    <mergeCell ref="BK12:BK13"/>
    <mergeCell ref="Z12:Z13"/>
    <mergeCell ref="AA12:AA13"/>
    <mergeCell ref="BL12:BL13"/>
    <mergeCell ref="CL12:CL13"/>
    <mergeCell ref="AV16:BF16"/>
    <mergeCell ref="BJ16:BO16"/>
    <mergeCell ref="BS16:BU16"/>
    <mergeCell ref="AZ12:AZ13"/>
    <mergeCell ref="AX12:AX13"/>
    <mergeCell ref="AY12:AY13"/>
    <mergeCell ref="AJ12:AJ13"/>
    <mergeCell ref="AI12:AI13"/>
    <mergeCell ref="AS11:AU15"/>
    <mergeCell ref="AN12:AN13"/>
    <mergeCell ref="AO12:AO13"/>
    <mergeCell ref="AP12:AP13"/>
    <mergeCell ref="AQ12:AQ13"/>
    <mergeCell ref="AK12:AK13"/>
    <mergeCell ref="AL12:AL13"/>
    <mergeCell ref="AM12:AM13"/>
    <mergeCell ref="BT12:BT13"/>
    <mergeCell ref="BU12:BU13"/>
    <mergeCell ref="BJ11:BO11"/>
    <mergeCell ref="BP11:BR15"/>
    <mergeCell ref="BS11:BU11"/>
    <mergeCell ref="BB12:BB13"/>
    <mergeCell ref="BC12:BC13"/>
    <mergeCell ref="BD12:BD13"/>
    <mergeCell ref="CF12:CF13"/>
    <mergeCell ref="CG12:CG13"/>
    <mergeCell ref="CK12:CK13"/>
    <mergeCell ref="C13:F13"/>
    <mergeCell ref="C14:D14"/>
    <mergeCell ref="E14:F14"/>
    <mergeCell ref="H14:AQ14"/>
    <mergeCell ref="AV14:BF14"/>
    <mergeCell ref="BJ14:BO14"/>
    <mergeCell ref="BO12:BO13"/>
    <mergeCell ref="BS12:BS13"/>
    <mergeCell ref="CB11:CD15"/>
    <mergeCell ref="CE11:CG11"/>
    <mergeCell ref="CH11:CJ15"/>
    <mergeCell ref="CK11:CL11"/>
    <mergeCell ref="BV11:BX15"/>
    <mergeCell ref="BY11:CA11"/>
    <mergeCell ref="BE12:BE13"/>
    <mergeCell ref="AV11:BF11"/>
    <mergeCell ref="BG11:BI15"/>
    <mergeCell ref="AV12:AV13"/>
    <mergeCell ref="AW12:AW13"/>
    <mergeCell ref="CP16:CQ16"/>
    <mergeCell ref="A17:F17"/>
    <mergeCell ref="A20:F20"/>
    <mergeCell ref="A23:F23"/>
    <mergeCell ref="BS14:BU14"/>
    <mergeCell ref="BY14:CA14"/>
    <mergeCell ref="BY16:CA16"/>
    <mergeCell ref="CE16:CG16"/>
    <mergeCell ref="CM11:CO15"/>
    <mergeCell ref="CP11:CQ11"/>
    <mergeCell ref="CP12:CP13"/>
    <mergeCell ref="CQ12:CQ13"/>
    <mergeCell ref="CE14:CG14"/>
    <mergeCell ref="CK14:CL14"/>
    <mergeCell ref="CP14:CQ14"/>
    <mergeCell ref="BY12:BY13"/>
    <mergeCell ref="BZ12:BZ13"/>
    <mergeCell ref="CA12:CA13"/>
    <mergeCell ref="CE12:CE13"/>
    <mergeCell ref="BJ12:BJ13"/>
    <mergeCell ref="BM12:BM13"/>
    <mergeCell ref="BN12:BN13"/>
    <mergeCell ref="BF12:BF13"/>
    <mergeCell ref="CK16:CL16"/>
  </mergeCells>
  <pageMargins left="0" right="0" top="0.15748031496062992" bottom="0.15748031496062992" header="0.31496062992125984" footer="0.31496062992125984"/>
  <pageSetup paperSize="9" scale="34" fitToHeight="0" orientation="landscape" r:id="rId4"/>
  <legacyDrawing r:id="rId5"/>
</worksheet>
</file>

<file path=xl/worksheets/sheet17.xml><?xml version="1.0" encoding="utf-8"?>
<worksheet xmlns="http://schemas.openxmlformats.org/spreadsheetml/2006/main" xmlns:r="http://schemas.openxmlformats.org/officeDocument/2006/relationships">
  <sheetPr>
    <tabColor theme="5" tint="0.39997558519241921"/>
  </sheetPr>
  <dimension ref="A1:AP141"/>
  <sheetViews>
    <sheetView zoomScale="70" zoomScaleNormal="70" workbookViewId="0">
      <pane xSplit="5" ySplit="8" topLeftCell="U9" activePane="bottomRight" state="frozen"/>
      <selection activeCell="C5" sqref="C5"/>
      <selection pane="topRight" activeCell="C5" sqref="C5"/>
      <selection pane="bottomLeft" activeCell="C5" sqref="C5"/>
      <selection pane="bottomRight" activeCell="C15" sqref="C15"/>
    </sheetView>
  </sheetViews>
  <sheetFormatPr defaultColWidth="9.140625" defaultRowHeight="15.75"/>
  <cols>
    <col min="1" max="1" width="6.28515625" style="235" customWidth="1"/>
    <col min="2" max="2" width="6.28515625" style="222" customWidth="1"/>
    <col min="3" max="3" width="51.7109375" style="223" customWidth="1"/>
    <col min="4" max="4" width="17.7109375" style="223" customWidth="1"/>
    <col min="5" max="5" width="16.42578125" style="223" customWidth="1"/>
    <col min="6" max="6" width="15.7109375" style="223" customWidth="1"/>
    <col min="7" max="7" width="23.85546875" style="1581" customWidth="1"/>
    <col min="8" max="8" width="25" style="1581" customWidth="1"/>
    <col min="9" max="9" width="21.28515625" style="1581" customWidth="1"/>
    <col min="10" max="12" width="18.7109375" style="1581" customWidth="1"/>
    <col min="13" max="13" width="20" style="1582" hidden="1" customWidth="1"/>
    <col min="14" max="14" width="18.28515625" style="1583" customWidth="1"/>
    <col min="15" max="15" width="11.85546875" style="1583" customWidth="1"/>
    <col min="16" max="16" width="13.85546875" style="1583" customWidth="1"/>
    <col min="17" max="17" width="11.85546875" style="1583" customWidth="1"/>
    <col min="18" max="18" width="14.140625" style="1583" customWidth="1"/>
    <col min="19" max="21" width="11.85546875" style="1583" customWidth="1"/>
    <col min="22" max="23" width="14.140625" style="1583" customWidth="1"/>
    <col min="24" max="24" width="11.85546875" style="224" customWidth="1"/>
    <col min="25" max="25" width="14.7109375" style="224" customWidth="1"/>
    <col min="26" max="26" width="11.85546875" style="224" customWidth="1"/>
    <col min="27" max="16384" width="9.140625" style="224"/>
  </cols>
  <sheetData>
    <row r="1" spans="1:42" ht="24" customHeight="1">
      <c r="A1" s="221" t="s">
        <v>1638</v>
      </c>
    </row>
    <row r="2" spans="1:42" ht="18" customHeight="1">
      <c r="A2" s="1584" t="s">
        <v>1639</v>
      </c>
      <c r="B2" s="225"/>
      <c r="C2" s="226"/>
      <c r="D2" s="227"/>
      <c r="E2" s="227"/>
      <c r="F2" s="227"/>
      <c r="G2" s="1585"/>
      <c r="H2" s="1585"/>
      <c r="I2" s="1586"/>
      <c r="J2" s="1586"/>
      <c r="K2" s="1586"/>
      <c r="L2" s="1586"/>
    </row>
    <row r="3" spans="1:42" ht="15.6" customHeight="1">
      <c r="A3" s="1584" t="s">
        <v>1640</v>
      </c>
      <c r="B3" s="225"/>
      <c r="C3" s="226"/>
      <c r="D3" s="227"/>
      <c r="E3" s="227"/>
      <c r="F3" s="227"/>
      <c r="G3" s="1587"/>
      <c r="H3" s="1588"/>
      <c r="I3" s="1586"/>
      <c r="J3" s="1589"/>
      <c r="K3" s="1589"/>
      <c r="L3" s="1589"/>
    </row>
    <row r="4" spans="1:42" s="228" customFormat="1" ht="32.450000000000003" customHeight="1" thickBot="1">
      <c r="A4" s="1590"/>
      <c r="B4" s="1590"/>
      <c r="C4" s="1591" t="s">
        <v>592</v>
      </c>
      <c r="G4" s="1592" t="s">
        <v>1641</v>
      </c>
      <c r="H4" s="1593" t="s">
        <v>1642</v>
      </c>
      <c r="I4" s="1592" t="s">
        <v>1643</v>
      </c>
      <c r="J4" s="1592" t="s">
        <v>1643</v>
      </c>
      <c r="K4" s="1592" t="s">
        <v>1644</v>
      </c>
      <c r="L4" s="1592"/>
      <c r="M4" s="1594" t="s">
        <v>1645</v>
      </c>
      <c r="N4" s="1595"/>
      <c r="O4" s="1595"/>
      <c r="P4" s="1595"/>
      <c r="Q4" s="1595"/>
      <c r="R4" s="1595"/>
      <c r="S4" s="1595"/>
      <c r="T4" s="1595"/>
      <c r="U4" s="1595"/>
      <c r="V4" s="1595"/>
      <c r="W4" s="1595"/>
    </row>
    <row r="5" spans="1:42" s="228" customFormat="1" ht="38.450000000000003" customHeight="1">
      <c r="A5" s="2295" t="s">
        <v>588</v>
      </c>
      <c r="B5" s="2297" t="s">
        <v>593</v>
      </c>
      <c r="C5" s="2299" t="s">
        <v>594</v>
      </c>
      <c r="D5" s="2299" t="s">
        <v>1646</v>
      </c>
      <c r="E5" s="1596"/>
      <c r="F5" s="2278" t="s">
        <v>1647</v>
      </c>
      <c r="G5" s="2279"/>
      <c r="H5" s="2279"/>
      <c r="I5" s="2279"/>
      <c r="J5" s="2279"/>
      <c r="K5" s="2279"/>
      <c r="L5" s="2280"/>
      <c r="M5" s="2281"/>
      <c r="N5" s="2282" t="s">
        <v>1661</v>
      </c>
      <c r="O5" s="2283"/>
      <c r="P5" s="2283"/>
      <c r="Q5" s="2283"/>
      <c r="R5" s="2283"/>
      <c r="S5" s="2283"/>
      <c r="T5" s="2283"/>
      <c r="U5" s="2283"/>
      <c r="V5" s="2283"/>
      <c r="W5" s="2283"/>
      <c r="X5" s="2283"/>
      <c r="Y5" s="2283"/>
      <c r="Z5" s="2284"/>
    </row>
    <row r="6" spans="1:42" s="229" customFormat="1" ht="133.5" customHeight="1">
      <c r="A6" s="2296"/>
      <c r="B6" s="2298"/>
      <c r="C6" s="2300"/>
      <c r="D6" s="2300"/>
      <c r="E6" s="1597" t="s">
        <v>595</v>
      </c>
      <c r="F6" s="1598" t="s">
        <v>1648</v>
      </c>
      <c r="G6" s="886" t="s">
        <v>1649</v>
      </c>
      <c r="H6" s="886" t="s">
        <v>1650</v>
      </c>
      <c r="I6" s="886" t="s">
        <v>1651</v>
      </c>
      <c r="J6" s="886" t="s">
        <v>1652</v>
      </c>
      <c r="K6" s="886" t="s">
        <v>1653</v>
      </c>
      <c r="L6" s="1599" t="s">
        <v>1654</v>
      </c>
      <c r="M6" s="1600" t="s">
        <v>1655</v>
      </c>
      <c r="N6" s="1598" t="s">
        <v>1656</v>
      </c>
      <c r="O6" s="2285" t="s">
        <v>1657</v>
      </c>
      <c r="P6" s="2286"/>
      <c r="Q6" s="2286"/>
      <c r="R6" s="2286"/>
      <c r="S6" s="2286"/>
      <c r="T6" s="2286"/>
      <c r="U6" s="2286"/>
      <c r="V6" s="2286"/>
      <c r="W6" s="2286"/>
      <c r="X6" s="2286"/>
      <c r="Y6" s="2286"/>
      <c r="Z6" s="2287"/>
    </row>
    <row r="7" spans="1:42" s="230" customFormat="1" ht="20.25" customHeight="1">
      <c r="A7" s="2289" t="s">
        <v>596</v>
      </c>
      <c r="B7" s="2290"/>
      <c r="C7" s="2290"/>
      <c r="D7" s="2291"/>
      <c r="E7" s="1601"/>
      <c r="F7" s="1602"/>
      <c r="G7" s="887" t="s">
        <v>598</v>
      </c>
      <c r="H7" s="887" t="s">
        <v>598</v>
      </c>
      <c r="I7" s="1603" t="s">
        <v>483</v>
      </c>
      <c r="J7" s="1603" t="s">
        <v>598</v>
      </c>
      <c r="K7" s="1603" t="s">
        <v>598</v>
      </c>
      <c r="L7" s="1604" t="s">
        <v>599</v>
      </c>
      <c r="M7" s="1605"/>
      <c r="N7" s="1606"/>
      <c r="O7" s="1607" t="s">
        <v>597</v>
      </c>
      <c r="P7" s="1607" t="s">
        <v>598</v>
      </c>
      <c r="Q7" s="1607" t="s">
        <v>599</v>
      </c>
      <c r="R7" s="1607" t="s">
        <v>600</v>
      </c>
      <c r="S7" s="1607" t="s">
        <v>481</v>
      </c>
      <c r="T7" s="1607" t="s">
        <v>601</v>
      </c>
      <c r="U7" s="1607" t="s">
        <v>482</v>
      </c>
      <c r="V7" s="1607" t="s">
        <v>483</v>
      </c>
      <c r="W7" s="1607" t="s">
        <v>484</v>
      </c>
      <c r="X7" s="1607" t="s">
        <v>602</v>
      </c>
      <c r="Y7" s="1607" t="s">
        <v>485</v>
      </c>
      <c r="Z7" s="1608" t="s">
        <v>486</v>
      </c>
    </row>
    <row r="8" spans="1:42" s="232" customFormat="1" ht="18" customHeight="1">
      <c r="A8" s="2292" t="s">
        <v>603</v>
      </c>
      <c r="B8" s="2293"/>
      <c r="C8" s="2293"/>
      <c r="D8" s="2294"/>
      <c r="E8" s="1609"/>
      <c r="F8" s="1610"/>
      <c r="G8" s="231" t="s">
        <v>598</v>
      </c>
      <c r="H8" s="231" t="s">
        <v>599</v>
      </c>
      <c r="I8" s="231" t="s">
        <v>484</v>
      </c>
      <c r="J8" s="231" t="s">
        <v>1658</v>
      </c>
      <c r="K8" s="231" t="s">
        <v>598</v>
      </c>
      <c r="L8" s="1611" t="s">
        <v>600</v>
      </c>
      <c r="M8" s="1612"/>
      <c r="N8" s="1613"/>
      <c r="O8" s="1614"/>
      <c r="P8" s="1614"/>
      <c r="Q8" s="1614"/>
      <c r="R8" s="1614"/>
      <c r="S8" s="1614"/>
      <c r="T8" s="1614"/>
      <c r="U8" s="1614"/>
      <c r="V8" s="231"/>
      <c r="W8" s="231"/>
      <c r="X8" s="517"/>
      <c r="Y8" s="517"/>
      <c r="Z8" s="1615"/>
    </row>
    <row r="9" spans="1:42" s="233" customFormat="1" ht="34.15" customHeight="1">
      <c r="A9" s="2288" t="s">
        <v>1659</v>
      </c>
      <c r="B9" s="2288"/>
      <c r="C9" s="2288"/>
      <c r="D9" s="1616">
        <f>SUM(D10:D10)</f>
        <v>5000</v>
      </c>
      <c r="E9" s="1617"/>
      <c r="F9" s="1618">
        <f t="shared" ref="F9:Z9" si="0">SUM(F10:F10)</f>
        <v>5000</v>
      </c>
      <c r="G9" s="1619">
        <f t="shared" si="0"/>
        <v>0</v>
      </c>
      <c r="H9" s="1619">
        <f t="shared" si="0"/>
        <v>5000</v>
      </c>
      <c r="I9" s="1619">
        <f t="shared" si="0"/>
        <v>0</v>
      </c>
      <c r="J9" s="1619">
        <f t="shared" si="0"/>
        <v>0</v>
      </c>
      <c r="K9" s="1619">
        <f t="shared" si="0"/>
        <v>0</v>
      </c>
      <c r="L9" s="1619">
        <f t="shared" si="0"/>
        <v>0</v>
      </c>
      <c r="M9" s="1620">
        <f t="shared" si="0"/>
        <v>0</v>
      </c>
      <c r="N9" s="1621">
        <f t="shared" si="0"/>
        <v>0</v>
      </c>
      <c r="O9" s="1622">
        <f t="shared" si="0"/>
        <v>0</v>
      </c>
      <c r="P9" s="1623">
        <f t="shared" si="0"/>
        <v>0</v>
      </c>
      <c r="Q9" s="1622">
        <f t="shared" si="0"/>
        <v>0</v>
      </c>
      <c r="R9" s="1622">
        <f t="shared" si="0"/>
        <v>0</v>
      </c>
      <c r="S9" s="1622">
        <f t="shared" si="0"/>
        <v>0</v>
      </c>
      <c r="T9" s="1622">
        <f t="shared" si="0"/>
        <v>0</v>
      </c>
      <c r="U9" s="1622">
        <f t="shared" si="0"/>
        <v>0</v>
      </c>
      <c r="V9" s="1622">
        <f t="shared" si="0"/>
        <v>0</v>
      </c>
      <c r="W9" s="1622">
        <f t="shared" si="0"/>
        <v>0</v>
      </c>
      <c r="X9" s="1622">
        <f t="shared" si="0"/>
        <v>0</v>
      </c>
      <c r="Y9" s="1622">
        <f t="shared" si="0"/>
        <v>0</v>
      </c>
      <c r="Z9" s="1622">
        <f t="shared" si="0"/>
        <v>0</v>
      </c>
    </row>
    <row r="10" spans="1:42" s="1641" customFormat="1" ht="18.75" customHeight="1">
      <c r="A10" s="1627">
        <v>1</v>
      </c>
      <c r="B10" s="234"/>
      <c r="C10" s="516" t="s">
        <v>1773</v>
      </c>
      <c r="D10" s="1628">
        <f>SUM(F10,N10)</f>
        <v>5000</v>
      </c>
      <c r="E10" s="1634"/>
      <c r="F10" s="1625">
        <f t="shared" ref="F10" si="1">SUM(G10:M10)</f>
        <v>5000</v>
      </c>
      <c r="G10" s="1629"/>
      <c r="H10" s="1629">
        <v>5000</v>
      </c>
      <c r="I10" s="1629"/>
      <c r="J10" s="1629"/>
      <c r="K10" s="1629"/>
      <c r="L10" s="1630"/>
      <c r="M10" s="1631"/>
      <c r="N10" s="1626">
        <f t="shared" ref="N10" si="2">SUM(O10:Z10)</f>
        <v>0</v>
      </c>
      <c r="O10" s="1635"/>
      <c r="P10" s="1636"/>
      <c r="Q10" s="1637"/>
      <c r="R10" s="1636"/>
      <c r="S10" s="1637"/>
      <c r="T10" s="1637"/>
      <c r="U10" s="1637"/>
      <c r="V10" s="1638"/>
      <c r="W10" s="1639"/>
      <c r="X10" s="1633"/>
      <c r="Y10" s="1636"/>
      <c r="Z10" s="1632"/>
      <c r="AA10" s="1640"/>
      <c r="AB10" s="1640"/>
      <c r="AC10" s="1640"/>
      <c r="AD10" s="1640"/>
      <c r="AE10" s="1640"/>
      <c r="AF10" s="1640"/>
      <c r="AG10" s="1640"/>
      <c r="AH10" s="1640"/>
      <c r="AI10" s="1640"/>
      <c r="AJ10" s="1640"/>
      <c r="AK10" s="1640"/>
      <c r="AL10" s="1640"/>
      <c r="AM10" s="1640"/>
      <c r="AN10" s="1640"/>
      <c r="AO10" s="1640"/>
      <c r="AP10" s="1640"/>
    </row>
    <row r="11" spans="1:42" s="1641" customFormat="1" ht="34.9" customHeight="1">
      <c r="A11" s="2288" t="s">
        <v>1660</v>
      </c>
      <c r="B11" s="2288"/>
      <c r="C11" s="2288"/>
      <c r="D11" s="1616">
        <f t="shared" ref="D11:Z11" si="3">SUM(D12:D12)</f>
        <v>0</v>
      </c>
      <c r="E11" s="1616">
        <f t="shared" si="3"/>
        <v>0</v>
      </c>
      <c r="F11" s="1616">
        <f t="shared" si="3"/>
        <v>0</v>
      </c>
      <c r="G11" s="1616">
        <f t="shared" si="3"/>
        <v>0</v>
      </c>
      <c r="H11" s="1616">
        <f t="shared" si="3"/>
        <v>0</v>
      </c>
      <c r="I11" s="1616">
        <f t="shared" si="3"/>
        <v>0</v>
      </c>
      <c r="J11" s="1616">
        <f t="shared" si="3"/>
        <v>0</v>
      </c>
      <c r="K11" s="1616">
        <f t="shared" si="3"/>
        <v>0</v>
      </c>
      <c r="L11" s="1616">
        <f t="shared" si="3"/>
        <v>0</v>
      </c>
      <c r="M11" s="1616">
        <f t="shared" si="3"/>
        <v>0</v>
      </c>
      <c r="N11" s="1642">
        <f t="shared" si="3"/>
        <v>0</v>
      </c>
      <c r="O11" s="1642">
        <f t="shared" si="3"/>
        <v>0</v>
      </c>
      <c r="P11" s="1642">
        <f t="shared" si="3"/>
        <v>0</v>
      </c>
      <c r="Q11" s="1642">
        <f t="shared" si="3"/>
        <v>0</v>
      </c>
      <c r="R11" s="1642">
        <f t="shared" si="3"/>
        <v>0</v>
      </c>
      <c r="S11" s="1642">
        <f t="shared" si="3"/>
        <v>0</v>
      </c>
      <c r="T11" s="1642">
        <f t="shared" si="3"/>
        <v>0</v>
      </c>
      <c r="U11" s="1642">
        <f t="shared" si="3"/>
        <v>0</v>
      </c>
      <c r="V11" s="1642">
        <f t="shared" si="3"/>
        <v>0</v>
      </c>
      <c r="W11" s="1642">
        <f t="shared" si="3"/>
        <v>0</v>
      </c>
      <c r="X11" s="1642">
        <f t="shared" si="3"/>
        <v>0</v>
      </c>
      <c r="Y11" s="1642">
        <f t="shared" si="3"/>
        <v>0</v>
      </c>
      <c r="Z11" s="1642">
        <f t="shared" si="3"/>
        <v>0</v>
      </c>
      <c r="AA11" s="1640"/>
      <c r="AB11" s="1640"/>
      <c r="AC11" s="1640"/>
      <c r="AD11" s="1640"/>
      <c r="AE11" s="1640"/>
      <c r="AF11" s="1640"/>
      <c r="AG11" s="1640"/>
      <c r="AH11" s="1640"/>
      <c r="AI11" s="1640"/>
      <c r="AJ11" s="1640"/>
      <c r="AK11" s="1640"/>
      <c r="AL11" s="1640"/>
      <c r="AM11" s="1640"/>
      <c r="AN11" s="1640"/>
      <c r="AO11" s="1640"/>
      <c r="AP11" s="1640"/>
    </row>
    <row r="12" spans="1:42" s="1641" customFormat="1" ht="18" customHeight="1">
      <c r="A12" s="1643">
        <v>1</v>
      </c>
      <c r="B12" s="234"/>
      <c r="C12" s="516" t="s">
        <v>1773</v>
      </c>
      <c r="D12" s="1624">
        <f t="shared" ref="D12" si="4">SUM(F12,N12)</f>
        <v>0</v>
      </c>
      <c r="E12" s="1634"/>
      <c r="F12" s="1644">
        <f t="shared" ref="F12" si="5">SUM(G12:M12)</f>
        <v>0</v>
      </c>
      <c r="G12" s="1629"/>
      <c r="H12" s="1629"/>
      <c r="I12" s="1629"/>
      <c r="J12" s="1629"/>
      <c r="K12" s="1629"/>
      <c r="L12" s="1630"/>
      <c r="M12" s="1631"/>
      <c r="N12" s="1645">
        <f t="shared" ref="N12" si="6">SUM(O12:Z12)</f>
        <v>0</v>
      </c>
      <c r="O12" s="1635"/>
      <c r="P12" s="1637"/>
      <c r="Q12" s="1637"/>
      <c r="R12" s="1637"/>
      <c r="S12" s="1637"/>
      <c r="T12" s="1637"/>
      <c r="U12" s="1637"/>
      <c r="V12" s="1633"/>
      <c r="W12" s="1639"/>
      <c r="X12" s="1646"/>
      <c r="Y12" s="1633"/>
      <c r="Z12" s="1632"/>
      <c r="AA12" s="1640"/>
      <c r="AB12" s="1640"/>
      <c r="AC12" s="1640"/>
      <c r="AD12" s="1640"/>
      <c r="AE12" s="1640"/>
      <c r="AF12" s="1640"/>
      <c r="AG12" s="1640"/>
      <c r="AH12" s="1640"/>
      <c r="AI12" s="1640"/>
      <c r="AJ12" s="1640"/>
      <c r="AK12" s="1640"/>
      <c r="AL12" s="1640"/>
      <c r="AM12" s="1640"/>
      <c r="AN12" s="1640"/>
      <c r="AO12" s="1640"/>
      <c r="AP12" s="1640"/>
    </row>
    <row r="13" spans="1:42" s="1649" customFormat="1" ht="23.45" customHeight="1">
      <c r="A13" s="1650"/>
      <c r="B13" s="1650"/>
      <c r="C13" s="1651"/>
      <c r="D13" s="1648"/>
      <c r="E13" s="1648"/>
      <c r="F13" s="1648"/>
      <c r="G13" s="1652"/>
      <c r="H13" s="1652"/>
      <c r="I13" s="1652"/>
      <c r="J13" s="1652"/>
      <c r="K13" s="1652"/>
      <c r="L13" s="1652"/>
      <c r="M13" s="1653"/>
      <c r="N13" s="1654"/>
      <c r="O13" s="1654"/>
      <c r="P13" s="1654"/>
      <c r="Q13" s="1654"/>
      <c r="R13" s="1654"/>
      <c r="S13" s="1654"/>
      <c r="T13" s="1654"/>
      <c r="U13" s="1654"/>
      <c r="V13" s="1654"/>
      <c r="W13" s="1654"/>
    </row>
    <row r="14" spans="1:42" s="1647" customFormat="1" ht="23.45" customHeight="1">
      <c r="C14" s="1651"/>
      <c r="D14" s="1648"/>
      <c r="E14" s="1648"/>
      <c r="F14" s="1648"/>
      <c r="G14" s="1652"/>
      <c r="H14" s="1652"/>
      <c r="I14" s="1652"/>
      <c r="J14" s="1652"/>
      <c r="K14" s="1652"/>
      <c r="L14" s="1652"/>
      <c r="M14" s="1653"/>
      <c r="N14" s="1654"/>
      <c r="O14" s="1654"/>
      <c r="P14" s="1654"/>
      <c r="Q14" s="1654"/>
      <c r="R14" s="1654"/>
      <c r="S14" s="1654"/>
      <c r="T14" s="1654"/>
      <c r="U14" s="1654"/>
      <c r="V14" s="1654"/>
      <c r="W14" s="1654"/>
      <c r="X14" s="1649"/>
      <c r="Y14" s="1649"/>
      <c r="Z14" s="1649"/>
      <c r="AA14" s="1649"/>
      <c r="AB14" s="1649"/>
      <c r="AC14" s="1649"/>
      <c r="AD14" s="1649"/>
      <c r="AE14" s="1649"/>
      <c r="AF14" s="1649"/>
      <c r="AG14" s="1649"/>
      <c r="AH14" s="1649"/>
      <c r="AI14" s="1649"/>
      <c r="AJ14" s="1649"/>
      <c r="AK14" s="1649"/>
      <c r="AL14" s="1649"/>
      <c r="AM14" s="1649"/>
      <c r="AN14" s="1649"/>
      <c r="AO14" s="1649"/>
      <c r="AP14" s="1649"/>
    </row>
    <row r="15" spans="1:42" s="1647" customFormat="1" ht="23.45" customHeight="1">
      <c r="C15" s="1651"/>
      <c r="D15" s="1648"/>
      <c r="E15" s="1648"/>
      <c r="F15" s="1648"/>
      <c r="G15" s="1652"/>
      <c r="H15" s="1652"/>
      <c r="I15" s="1652"/>
      <c r="J15" s="1652"/>
      <c r="K15" s="1652"/>
      <c r="L15" s="1652"/>
      <c r="M15" s="1653"/>
      <c r="N15" s="1654"/>
      <c r="O15" s="1654"/>
      <c r="P15" s="1654"/>
      <c r="Q15" s="1654"/>
      <c r="R15" s="1654"/>
      <c r="S15" s="1654"/>
      <c r="T15" s="1654"/>
      <c r="U15" s="1654"/>
      <c r="V15" s="1654"/>
      <c r="W15" s="1654"/>
      <c r="X15" s="1649"/>
      <c r="Y15" s="1649"/>
      <c r="Z15" s="1649"/>
      <c r="AA15" s="1649"/>
      <c r="AB15" s="1649"/>
      <c r="AC15" s="1649"/>
      <c r="AD15" s="1649"/>
      <c r="AE15" s="1649"/>
      <c r="AF15" s="1649"/>
      <c r="AG15" s="1649"/>
      <c r="AH15" s="1649"/>
      <c r="AI15" s="1649"/>
      <c r="AJ15" s="1649"/>
      <c r="AK15" s="1649"/>
      <c r="AL15" s="1649"/>
      <c r="AM15" s="1649"/>
      <c r="AN15" s="1649"/>
      <c r="AO15" s="1649"/>
      <c r="AP15" s="1649"/>
    </row>
    <row r="16" spans="1:42" s="222" customFormat="1">
      <c r="C16" s="223"/>
      <c r="D16" s="223"/>
      <c r="E16" s="223"/>
      <c r="F16" s="223"/>
      <c r="G16" s="1581"/>
      <c r="H16" s="1581"/>
      <c r="I16" s="1581"/>
      <c r="J16" s="1581"/>
      <c r="K16" s="1581"/>
      <c r="L16" s="1581"/>
      <c r="M16" s="1582"/>
      <c r="N16" s="1583"/>
      <c r="O16" s="1583"/>
      <c r="P16" s="1583"/>
      <c r="Q16" s="1583"/>
      <c r="R16" s="1583"/>
      <c r="S16" s="1583"/>
      <c r="T16" s="1583"/>
      <c r="U16" s="1583"/>
      <c r="V16" s="1583"/>
      <c r="W16" s="1583"/>
      <c r="X16" s="224"/>
      <c r="Y16" s="224"/>
      <c r="Z16" s="224"/>
      <c r="AA16" s="224"/>
      <c r="AB16" s="224"/>
      <c r="AC16" s="224"/>
      <c r="AD16" s="224"/>
      <c r="AE16" s="224"/>
      <c r="AF16" s="224"/>
      <c r="AG16" s="224"/>
      <c r="AH16" s="224"/>
      <c r="AI16" s="224"/>
      <c r="AJ16" s="224"/>
      <c r="AK16" s="224"/>
      <c r="AL16" s="224"/>
      <c r="AM16" s="224"/>
      <c r="AN16" s="224"/>
      <c r="AO16" s="224"/>
      <c r="AP16" s="224"/>
    </row>
    <row r="17" spans="3:42" s="222" customFormat="1">
      <c r="C17" s="223"/>
      <c r="D17" s="223"/>
      <c r="E17" s="223"/>
      <c r="F17" s="223"/>
      <c r="G17" s="1581"/>
      <c r="H17" s="1581"/>
      <c r="I17" s="1581"/>
      <c r="J17" s="1581"/>
      <c r="K17" s="1581"/>
      <c r="L17" s="1581"/>
      <c r="M17" s="1582"/>
      <c r="N17" s="1583"/>
      <c r="O17" s="1583"/>
      <c r="P17" s="1583"/>
      <c r="Q17" s="1583"/>
      <c r="R17" s="1583"/>
      <c r="S17" s="1583"/>
      <c r="T17" s="1583"/>
      <c r="U17" s="1583"/>
      <c r="V17" s="1583"/>
      <c r="W17" s="1583"/>
      <c r="X17" s="224"/>
      <c r="Y17" s="224"/>
      <c r="Z17" s="224"/>
      <c r="AA17" s="224"/>
      <c r="AB17" s="224"/>
      <c r="AC17" s="224"/>
      <c r="AD17" s="224"/>
      <c r="AE17" s="224"/>
      <c r="AF17" s="224"/>
      <c r="AG17" s="224"/>
      <c r="AH17" s="224"/>
      <c r="AI17" s="224"/>
      <c r="AJ17" s="224"/>
      <c r="AK17" s="224"/>
      <c r="AL17" s="224"/>
      <c r="AM17" s="224"/>
      <c r="AN17" s="224"/>
      <c r="AO17" s="224"/>
      <c r="AP17" s="224"/>
    </row>
    <row r="18" spans="3:42" s="222" customFormat="1">
      <c r="C18" s="223"/>
      <c r="D18" s="223"/>
      <c r="E18" s="223"/>
      <c r="F18" s="223"/>
      <c r="G18" s="1581"/>
      <c r="H18" s="1581"/>
      <c r="I18" s="1581"/>
      <c r="J18" s="1581"/>
      <c r="K18" s="1581"/>
      <c r="L18" s="1581"/>
      <c r="M18" s="1582"/>
      <c r="N18" s="1583"/>
      <c r="O18" s="1583"/>
      <c r="P18" s="1583"/>
      <c r="Q18" s="1583"/>
      <c r="R18" s="1583"/>
      <c r="S18" s="1583"/>
      <c r="T18" s="1583"/>
      <c r="U18" s="1583"/>
      <c r="V18" s="1583"/>
      <c r="W18" s="1583"/>
      <c r="X18" s="224"/>
      <c r="Y18" s="224"/>
      <c r="Z18" s="224"/>
      <c r="AA18" s="224"/>
      <c r="AB18" s="224"/>
      <c r="AC18" s="224"/>
      <c r="AD18" s="224"/>
      <c r="AE18" s="224"/>
      <c r="AF18" s="224"/>
      <c r="AG18" s="224"/>
      <c r="AH18" s="224"/>
      <c r="AI18" s="224"/>
      <c r="AJ18" s="224"/>
      <c r="AK18" s="224"/>
      <c r="AL18" s="224"/>
      <c r="AM18" s="224"/>
      <c r="AN18" s="224"/>
      <c r="AO18" s="224"/>
      <c r="AP18" s="224"/>
    </row>
    <row r="19" spans="3:42" s="222" customFormat="1">
      <c r="C19" s="223"/>
      <c r="D19" s="223"/>
      <c r="E19" s="223"/>
      <c r="F19" s="223"/>
      <c r="G19" s="1581"/>
      <c r="H19" s="1581"/>
      <c r="I19" s="1581"/>
      <c r="J19" s="1581"/>
      <c r="K19" s="1581"/>
      <c r="L19" s="1581"/>
      <c r="M19" s="1582"/>
      <c r="N19" s="1583"/>
      <c r="O19" s="1583"/>
      <c r="P19" s="1583"/>
      <c r="Q19" s="1583"/>
      <c r="R19" s="1583"/>
      <c r="S19" s="1583"/>
      <c r="T19" s="1583"/>
      <c r="U19" s="1583"/>
      <c r="V19" s="1583"/>
      <c r="W19" s="1583"/>
      <c r="X19" s="224"/>
      <c r="Y19" s="224"/>
      <c r="Z19" s="224"/>
      <c r="AA19" s="224"/>
      <c r="AB19" s="224"/>
      <c r="AC19" s="224"/>
      <c r="AD19" s="224"/>
      <c r="AE19" s="224"/>
      <c r="AF19" s="224"/>
      <c r="AG19" s="224"/>
      <c r="AH19" s="224"/>
      <c r="AI19" s="224"/>
      <c r="AJ19" s="224"/>
      <c r="AK19" s="224"/>
      <c r="AL19" s="224"/>
      <c r="AM19" s="224"/>
      <c r="AN19" s="224"/>
      <c r="AO19" s="224"/>
      <c r="AP19" s="224"/>
    </row>
    <row r="20" spans="3:42" s="222" customFormat="1">
      <c r="C20" s="223"/>
      <c r="D20" s="223"/>
      <c r="E20" s="223"/>
      <c r="F20" s="223"/>
      <c r="G20" s="1581"/>
      <c r="H20" s="1581"/>
      <c r="I20" s="1581"/>
      <c r="J20" s="1581"/>
      <c r="K20" s="1581"/>
      <c r="L20" s="1581"/>
      <c r="M20" s="1582"/>
      <c r="N20" s="1583"/>
      <c r="O20" s="1583"/>
      <c r="P20" s="1583"/>
      <c r="Q20" s="1583"/>
      <c r="R20" s="1583"/>
      <c r="S20" s="1583"/>
      <c r="T20" s="1583"/>
      <c r="U20" s="1583"/>
      <c r="V20" s="1583"/>
      <c r="W20" s="1583"/>
      <c r="X20" s="224"/>
      <c r="Y20" s="224"/>
      <c r="Z20" s="224"/>
      <c r="AA20" s="224"/>
      <c r="AB20" s="224"/>
      <c r="AC20" s="224"/>
      <c r="AD20" s="224"/>
      <c r="AE20" s="224"/>
      <c r="AF20" s="224"/>
      <c r="AG20" s="224"/>
      <c r="AH20" s="224"/>
      <c r="AI20" s="224"/>
      <c r="AJ20" s="224"/>
      <c r="AK20" s="224"/>
      <c r="AL20" s="224"/>
      <c r="AM20" s="224"/>
      <c r="AN20" s="224"/>
      <c r="AO20" s="224"/>
      <c r="AP20" s="224"/>
    </row>
    <row r="21" spans="3:42" s="222" customFormat="1">
      <c r="C21" s="223"/>
      <c r="D21" s="223"/>
      <c r="E21" s="223"/>
      <c r="F21" s="223"/>
      <c r="G21" s="1581"/>
      <c r="H21" s="1581"/>
      <c r="I21" s="1581"/>
      <c r="J21" s="1581"/>
      <c r="K21" s="1581"/>
      <c r="L21" s="1581"/>
      <c r="M21" s="1582"/>
      <c r="N21" s="1583"/>
      <c r="O21" s="1583"/>
      <c r="P21" s="1583"/>
      <c r="Q21" s="1583"/>
      <c r="R21" s="1583"/>
      <c r="S21" s="1583"/>
      <c r="T21" s="1583"/>
      <c r="U21" s="1583"/>
      <c r="V21" s="1583"/>
      <c r="W21" s="1583"/>
      <c r="X21" s="224"/>
      <c r="Y21" s="224"/>
      <c r="Z21" s="224"/>
      <c r="AA21" s="224"/>
      <c r="AB21" s="224"/>
      <c r="AC21" s="224"/>
      <c r="AD21" s="224"/>
      <c r="AE21" s="224"/>
      <c r="AF21" s="224"/>
      <c r="AG21" s="224"/>
      <c r="AH21" s="224"/>
      <c r="AI21" s="224"/>
      <c r="AJ21" s="224"/>
      <c r="AK21" s="224"/>
      <c r="AL21" s="224"/>
      <c r="AM21" s="224"/>
      <c r="AN21" s="224"/>
      <c r="AO21" s="224"/>
      <c r="AP21" s="224"/>
    </row>
    <row r="22" spans="3:42" s="222" customFormat="1">
      <c r="C22" s="223"/>
      <c r="D22" s="223"/>
      <c r="E22" s="223"/>
      <c r="F22" s="223"/>
      <c r="G22" s="1581"/>
      <c r="H22" s="1581"/>
      <c r="I22" s="1581"/>
      <c r="J22" s="1581"/>
      <c r="K22" s="1581"/>
      <c r="L22" s="1581"/>
      <c r="M22" s="1582"/>
      <c r="N22" s="1583"/>
      <c r="O22" s="1583"/>
      <c r="P22" s="1583"/>
      <c r="Q22" s="1583"/>
      <c r="R22" s="1583"/>
      <c r="S22" s="1583"/>
      <c r="T22" s="1583"/>
      <c r="U22" s="1583"/>
      <c r="V22" s="1583"/>
      <c r="W22" s="1583"/>
      <c r="X22" s="224"/>
      <c r="Y22" s="224"/>
      <c r="Z22" s="224"/>
      <c r="AA22" s="224"/>
      <c r="AB22" s="224"/>
      <c r="AC22" s="224"/>
      <c r="AD22" s="224"/>
      <c r="AE22" s="224"/>
      <c r="AF22" s="224"/>
      <c r="AG22" s="224"/>
      <c r="AH22" s="224"/>
      <c r="AI22" s="224"/>
      <c r="AJ22" s="224"/>
      <c r="AK22" s="224"/>
      <c r="AL22" s="224"/>
      <c r="AM22" s="224"/>
      <c r="AN22" s="224"/>
      <c r="AO22" s="224"/>
      <c r="AP22" s="224"/>
    </row>
    <row r="23" spans="3:42" s="222" customFormat="1">
      <c r="C23" s="223"/>
      <c r="D23" s="223"/>
      <c r="E23" s="223"/>
      <c r="F23" s="223"/>
      <c r="G23" s="1581"/>
      <c r="H23" s="1581"/>
      <c r="I23" s="1581"/>
      <c r="J23" s="1581"/>
      <c r="K23" s="1581"/>
      <c r="L23" s="1581"/>
      <c r="M23" s="1582"/>
      <c r="N23" s="1583"/>
      <c r="O23" s="1583"/>
      <c r="P23" s="1583"/>
      <c r="Q23" s="1583"/>
      <c r="R23" s="1583"/>
      <c r="S23" s="1583"/>
      <c r="T23" s="1583"/>
      <c r="U23" s="1583"/>
      <c r="V23" s="1583"/>
      <c r="W23" s="1583"/>
      <c r="X23" s="224"/>
      <c r="Y23" s="224"/>
      <c r="Z23" s="224"/>
      <c r="AA23" s="224"/>
      <c r="AB23" s="224"/>
      <c r="AC23" s="224"/>
      <c r="AD23" s="224"/>
      <c r="AE23" s="224"/>
      <c r="AF23" s="224"/>
      <c r="AG23" s="224"/>
      <c r="AH23" s="224"/>
      <c r="AI23" s="224"/>
      <c r="AJ23" s="224"/>
      <c r="AK23" s="224"/>
      <c r="AL23" s="224"/>
      <c r="AM23" s="224"/>
      <c r="AN23" s="224"/>
      <c r="AO23" s="224"/>
      <c r="AP23" s="224"/>
    </row>
    <row r="24" spans="3:42" s="222" customFormat="1">
      <c r="C24" s="223"/>
      <c r="D24" s="223"/>
      <c r="E24" s="223"/>
      <c r="F24" s="223"/>
      <c r="G24" s="1581"/>
      <c r="H24" s="1581"/>
      <c r="I24" s="1581"/>
      <c r="J24" s="1581"/>
      <c r="K24" s="1581"/>
      <c r="L24" s="1581"/>
      <c r="M24" s="1582"/>
      <c r="N24" s="1583"/>
      <c r="O24" s="1583"/>
      <c r="P24" s="1583"/>
      <c r="Q24" s="1583"/>
      <c r="R24" s="1583"/>
      <c r="S24" s="1583"/>
      <c r="T24" s="1583"/>
      <c r="U24" s="1583"/>
      <c r="V24" s="1583"/>
      <c r="W24" s="1583"/>
      <c r="X24" s="224"/>
      <c r="Y24" s="224"/>
      <c r="Z24" s="224"/>
      <c r="AA24" s="224"/>
      <c r="AB24" s="224"/>
      <c r="AC24" s="224"/>
      <c r="AD24" s="224"/>
      <c r="AE24" s="224"/>
      <c r="AF24" s="224"/>
      <c r="AG24" s="224"/>
      <c r="AH24" s="224"/>
      <c r="AI24" s="224"/>
      <c r="AJ24" s="224"/>
      <c r="AK24" s="224"/>
      <c r="AL24" s="224"/>
      <c r="AM24" s="224"/>
      <c r="AN24" s="224"/>
      <c r="AO24" s="224"/>
      <c r="AP24" s="224"/>
    </row>
    <row r="25" spans="3:42" s="222" customFormat="1">
      <c r="C25" s="223"/>
      <c r="D25" s="223"/>
      <c r="E25" s="223"/>
      <c r="F25" s="223"/>
      <c r="G25" s="1581"/>
      <c r="H25" s="1581"/>
      <c r="I25" s="1581"/>
      <c r="J25" s="1581"/>
      <c r="K25" s="1581"/>
      <c r="L25" s="1581"/>
      <c r="M25" s="1582"/>
      <c r="N25" s="1583"/>
      <c r="O25" s="1583"/>
      <c r="P25" s="1583"/>
      <c r="Q25" s="1583"/>
      <c r="R25" s="1583"/>
      <c r="S25" s="1583"/>
      <c r="T25" s="1583"/>
      <c r="U25" s="1583"/>
      <c r="V25" s="1583"/>
      <c r="W25" s="1583"/>
      <c r="X25" s="224"/>
      <c r="Y25" s="224"/>
      <c r="Z25" s="224"/>
      <c r="AA25" s="224"/>
      <c r="AB25" s="224"/>
      <c r="AC25" s="224"/>
      <c r="AD25" s="224"/>
      <c r="AE25" s="224"/>
      <c r="AF25" s="224"/>
      <c r="AG25" s="224"/>
      <c r="AH25" s="224"/>
      <c r="AI25" s="224"/>
      <c r="AJ25" s="224"/>
      <c r="AK25" s="224"/>
      <c r="AL25" s="224"/>
      <c r="AM25" s="224"/>
      <c r="AN25" s="224"/>
      <c r="AO25" s="224"/>
      <c r="AP25" s="224"/>
    </row>
    <row r="26" spans="3:42" s="222" customFormat="1">
      <c r="C26" s="223"/>
      <c r="D26" s="223"/>
      <c r="E26" s="223"/>
      <c r="F26" s="223"/>
      <c r="G26" s="1581"/>
      <c r="H26" s="1581"/>
      <c r="I26" s="1581"/>
      <c r="J26" s="1581"/>
      <c r="K26" s="1581"/>
      <c r="L26" s="1581"/>
      <c r="M26" s="1582"/>
      <c r="N26" s="1583"/>
      <c r="O26" s="1583"/>
      <c r="P26" s="1583"/>
      <c r="Q26" s="1583"/>
      <c r="R26" s="1583"/>
      <c r="S26" s="1583"/>
      <c r="T26" s="1583"/>
      <c r="U26" s="1583"/>
      <c r="V26" s="1583"/>
      <c r="W26" s="1583"/>
      <c r="X26" s="224"/>
      <c r="Y26" s="224"/>
      <c r="Z26" s="224"/>
      <c r="AA26" s="224"/>
      <c r="AB26" s="224"/>
      <c r="AC26" s="224"/>
      <c r="AD26" s="224"/>
      <c r="AE26" s="224"/>
      <c r="AF26" s="224"/>
      <c r="AG26" s="224"/>
      <c r="AH26" s="224"/>
      <c r="AI26" s="224"/>
      <c r="AJ26" s="224"/>
      <c r="AK26" s="224"/>
      <c r="AL26" s="224"/>
      <c r="AM26" s="224"/>
      <c r="AN26" s="224"/>
      <c r="AO26" s="224"/>
      <c r="AP26" s="224"/>
    </row>
    <row r="27" spans="3:42" s="222" customFormat="1">
      <c r="C27" s="223"/>
      <c r="D27" s="223"/>
      <c r="E27" s="223"/>
      <c r="F27" s="223"/>
      <c r="G27" s="1581"/>
      <c r="H27" s="1581"/>
      <c r="I27" s="1581"/>
      <c r="J27" s="1581"/>
      <c r="K27" s="1581"/>
      <c r="L27" s="1581"/>
      <c r="M27" s="1582"/>
      <c r="N27" s="1583"/>
      <c r="O27" s="1583"/>
      <c r="P27" s="1583"/>
      <c r="Q27" s="1583"/>
      <c r="R27" s="1583"/>
      <c r="S27" s="1583"/>
      <c r="T27" s="1583"/>
      <c r="U27" s="1583"/>
      <c r="V27" s="1583"/>
      <c r="W27" s="1583"/>
      <c r="X27" s="224"/>
      <c r="Y27" s="224"/>
      <c r="Z27" s="224"/>
      <c r="AA27" s="224"/>
      <c r="AB27" s="224"/>
      <c r="AC27" s="224"/>
      <c r="AD27" s="224"/>
      <c r="AE27" s="224"/>
      <c r="AF27" s="224"/>
      <c r="AG27" s="224"/>
      <c r="AH27" s="224"/>
      <c r="AI27" s="224"/>
      <c r="AJ27" s="224"/>
      <c r="AK27" s="224"/>
      <c r="AL27" s="224"/>
      <c r="AM27" s="224"/>
      <c r="AN27" s="224"/>
      <c r="AO27" s="224"/>
      <c r="AP27" s="224"/>
    </row>
    <row r="28" spans="3:42" s="222" customFormat="1">
      <c r="C28" s="223"/>
      <c r="D28" s="223"/>
      <c r="E28" s="223"/>
      <c r="F28" s="223"/>
      <c r="G28" s="1581"/>
      <c r="H28" s="1581"/>
      <c r="I28" s="1581"/>
      <c r="J28" s="1581"/>
      <c r="K28" s="1581"/>
      <c r="L28" s="1581"/>
      <c r="M28" s="1582"/>
      <c r="N28" s="1583"/>
      <c r="O28" s="1583"/>
      <c r="P28" s="1583"/>
      <c r="Q28" s="1583"/>
      <c r="R28" s="1583"/>
      <c r="S28" s="1583"/>
      <c r="T28" s="1583"/>
      <c r="U28" s="1583"/>
      <c r="V28" s="1583"/>
      <c r="W28" s="1583"/>
      <c r="X28" s="224"/>
      <c r="Y28" s="224"/>
      <c r="Z28" s="224"/>
      <c r="AA28" s="224"/>
      <c r="AB28" s="224"/>
      <c r="AC28" s="224"/>
      <c r="AD28" s="224"/>
      <c r="AE28" s="224"/>
      <c r="AF28" s="224"/>
      <c r="AG28" s="224"/>
      <c r="AH28" s="224"/>
      <c r="AI28" s="224"/>
      <c r="AJ28" s="224"/>
      <c r="AK28" s="224"/>
      <c r="AL28" s="224"/>
      <c r="AM28" s="224"/>
      <c r="AN28" s="224"/>
      <c r="AO28" s="224"/>
      <c r="AP28" s="224"/>
    </row>
    <row r="29" spans="3:42" s="222" customFormat="1">
      <c r="C29" s="223"/>
      <c r="D29" s="223"/>
      <c r="E29" s="223"/>
      <c r="F29" s="223"/>
      <c r="G29" s="1581"/>
      <c r="H29" s="1581"/>
      <c r="I29" s="1581"/>
      <c r="J29" s="1581"/>
      <c r="K29" s="1581"/>
      <c r="L29" s="1581"/>
      <c r="M29" s="1582"/>
      <c r="N29" s="1583"/>
      <c r="O29" s="1583"/>
      <c r="P29" s="1583"/>
      <c r="Q29" s="1583"/>
      <c r="R29" s="1583"/>
      <c r="S29" s="1583"/>
      <c r="T29" s="1583"/>
      <c r="U29" s="1583"/>
      <c r="V29" s="1583"/>
      <c r="W29" s="1583"/>
      <c r="X29" s="224"/>
      <c r="Y29" s="224"/>
      <c r="Z29" s="224"/>
      <c r="AA29" s="224"/>
      <c r="AB29" s="224"/>
      <c r="AC29" s="224"/>
      <c r="AD29" s="224"/>
      <c r="AE29" s="224"/>
      <c r="AF29" s="224"/>
      <c r="AG29" s="224"/>
      <c r="AH29" s="224"/>
      <c r="AI29" s="224"/>
      <c r="AJ29" s="224"/>
      <c r="AK29" s="224"/>
      <c r="AL29" s="224"/>
      <c r="AM29" s="224"/>
      <c r="AN29" s="224"/>
      <c r="AO29" s="224"/>
      <c r="AP29" s="224"/>
    </row>
    <row r="30" spans="3:42" s="222" customFormat="1">
      <c r="C30" s="223"/>
      <c r="D30" s="223"/>
      <c r="E30" s="223"/>
      <c r="F30" s="223"/>
      <c r="G30" s="1581"/>
      <c r="H30" s="1581"/>
      <c r="I30" s="1581"/>
      <c r="J30" s="1581"/>
      <c r="K30" s="1581"/>
      <c r="L30" s="1581"/>
      <c r="M30" s="1582"/>
      <c r="N30" s="1583"/>
      <c r="O30" s="1583"/>
      <c r="P30" s="1583"/>
      <c r="Q30" s="1583"/>
      <c r="R30" s="1583"/>
      <c r="S30" s="1583"/>
      <c r="T30" s="1583"/>
      <c r="U30" s="1583"/>
      <c r="V30" s="1583"/>
      <c r="W30" s="1583"/>
      <c r="X30" s="224"/>
      <c r="Y30" s="224"/>
      <c r="Z30" s="224"/>
      <c r="AA30" s="224"/>
      <c r="AB30" s="224"/>
      <c r="AC30" s="224"/>
      <c r="AD30" s="224"/>
      <c r="AE30" s="224"/>
      <c r="AF30" s="224"/>
      <c r="AG30" s="224"/>
      <c r="AH30" s="224"/>
      <c r="AI30" s="224"/>
      <c r="AJ30" s="224"/>
      <c r="AK30" s="224"/>
      <c r="AL30" s="224"/>
      <c r="AM30" s="224"/>
      <c r="AN30" s="224"/>
      <c r="AO30" s="224"/>
      <c r="AP30" s="224"/>
    </row>
    <row r="31" spans="3:42" s="222" customFormat="1">
      <c r="C31" s="223"/>
      <c r="D31" s="223"/>
      <c r="E31" s="223"/>
      <c r="F31" s="223"/>
      <c r="G31" s="1581"/>
      <c r="H31" s="1581"/>
      <c r="I31" s="1581"/>
      <c r="J31" s="1581"/>
      <c r="K31" s="1581"/>
      <c r="L31" s="1581"/>
      <c r="M31" s="1582"/>
      <c r="N31" s="1583"/>
      <c r="O31" s="1583"/>
      <c r="P31" s="1583"/>
      <c r="Q31" s="1583"/>
      <c r="R31" s="1583"/>
      <c r="S31" s="1583"/>
      <c r="T31" s="1583"/>
      <c r="U31" s="1583"/>
      <c r="V31" s="1583"/>
      <c r="W31" s="1583"/>
      <c r="X31" s="224"/>
      <c r="Y31" s="224"/>
      <c r="Z31" s="224"/>
      <c r="AA31" s="224"/>
      <c r="AB31" s="224"/>
      <c r="AC31" s="224"/>
      <c r="AD31" s="224"/>
      <c r="AE31" s="224"/>
      <c r="AF31" s="224"/>
      <c r="AG31" s="224"/>
      <c r="AH31" s="224"/>
      <c r="AI31" s="224"/>
      <c r="AJ31" s="224"/>
      <c r="AK31" s="224"/>
      <c r="AL31" s="224"/>
      <c r="AM31" s="224"/>
      <c r="AN31" s="224"/>
      <c r="AO31" s="224"/>
      <c r="AP31" s="224"/>
    </row>
    <row r="32" spans="3:42" s="222" customFormat="1">
      <c r="C32" s="223"/>
      <c r="D32" s="223"/>
      <c r="E32" s="223"/>
      <c r="F32" s="223"/>
      <c r="G32" s="1581"/>
      <c r="H32" s="1581"/>
      <c r="I32" s="1581"/>
      <c r="J32" s="1581"/>
      <c r="K32" s="1581"/>
      <c r="L32" s="1581"/>
      <c r="M32" s="1582"/>
      <c r="N32" s="1583"/>
      <c r="O32" s="1583"/>
      <c r="P32" s="1583"/>
      <c r="Q32" s="1583"/>
      <c r="R32" s="1583"/>
      <c r="S32" s="1583"/>
      <c r="T32" s="1583"/>
      <c r="U32" s="1583"/>
      <c r="V32" s="1583"/>
      <c r="W32" s="1583"/>
      <c r="X32" s="224"/>
      <c r="Y32" s="224"/>
      <c r="Z32" s="224"/>
      <c r="AA32" s="224"/>
      <c r="AB32" s="224"/>
      <c r="AC32" s="224"/>
      <c r="AD32" s="224"/>
      <c r="AE32" s="224"/>
      <c r="AF32" s="224"/>
      <c r="AG32" s="224"/>
      <c r="AH32" s="224"/>
      <c r="AI32" s="224"/>
      <c r="AJ32" s="224"/>
      <c r="AK32" s="224"/>
      <c r="AL32" s="224"/>
      <c r="AM32" s="224"/>
      <c r="AN32" s="224"/>
      <c r="AO32" s="224"/>
      <c r="AP32" s="224"/>
    </row>
    <row r="33" spans="3:42" s="222" customFormat="1">
      <c r="C33" s="223"/>
      <c r="D33" s="223"/>
      <c r="E33" s="223"/>
      <c r="F33" s="223"/>
      <c r="G33" s="1581"/>
      <c r="H33" s="1581"/>
      <c r="I33" s="1581"/>
      <c r="J33" s="1581"/>
      <c r="K33" s="1581"/>
      <c r="L33" s="1581"/>
      <c r="M33" s="1582"/>
      <c r="N33" s="1583"/>
      <c r="O33" s="1583"/>
      <c r="P33" s="1583"/>
      <c r="Q33" s="1583"/>
      <c r="R33" s="1583"/>
      <c r="S33" s="1583"/>
      <c r="T33" s="1583"/>
      <c r="U33" s="1583"/>
      <c r="V33" s="1583"/>
      <c r="W33" s="1583"/>
      <c r="X33" s="224"/>
      <c r="Y33" s="224"/>
      <c r="Z33" s="224"/>
      <c r="AA33" s="224"/>
      <c r="AB33" s="224"/>
      <c r="AC33" s="224"/>
      <c r="AD33" s="224"/>
      <c r="AE33" s="224"/>
      <c r="AF33" s="224"/>
      <c r="AG33" s="224"/>
      <c r="AH33" s="224"/>
      <c r="AI33" s="224"/>
      <c r="AJ33" s="224"/>
      <c r="AK33" s="224"/>
      <c r="AL33" s="224"/>
      <c r="AM33" s="224"/>
      <c r="AN33" s="224"/>
      <c r="AO33" s="224"/>
      <c r="AP33" s="224"/>
    </row>
    <row r="34" spans="3:42" s="222" customFormat="1">
      <c r="C34" s="223"/>
      <c r="D34" s="223"/>
      <c r="E34" s="223"/>
      <c r="F34" s="223"/>
      <c r="G34" s="1581"/>
      <c r="H34" s="1581"/>
      <c r="I34" s="1581"/>
      <c r="J34" s="1581"/>
      <c r="K34" s="1581"/>
      <c r="L34" s="1581"/>
      <c r="M34" s="1582"/>
      <c r="N34" s="1583"/>
      <c r="O34" s="1583"/>
      <c r="P34" s="1583"/>
      <c r="Q34" s="1583"/>
      <c r="R34" s="1583"/>
      <c r="S34" s="1583"/>
      <c r="T34" s="1583"/>
      <c r="U34" s="1583"/>
      <c r="V34" s="1583"/>
      <c r="W34" s="1583"/>
      <c r="X34" s="224"/>
      <c r="Y34" s="224"/>
      <c r="Z34" s="224"/>
      <c r="AA34" s="224"/>
      <c r="AB34" s="224"/>
      <c r="AC34" s="224"/>
      <c r="AD34" s="224"/>
      <c r="AE34" s="224"/>
      <c r="AF34" s="224"/>
      <c r="AG34" s="224"/>
      <c r="AH34" s="224"/>
      <c r="AI34" s="224"/>
      <c r="AJ34" s="224"/>
      <c r="AK34" s="224"/>
      <c r="AL34" s="224"/>
      <c r="AM34" s="224"/>
      <c r="AN34" s="224"/>
      <c r="AO34" s="224"/>
      <c r="AP34" s="224"/>
    </row>
    <row r="35" spans="3:42" s="222" customFormat="1">
      <c r="C35" s="223"/>
      <c r="D35" s="223"/>
      <c r="E35" s="223"/>
      <c r="F35" s="223"/>
      <c r="G35" s="1581"/>
      <c r="H35" s="1581"/>
      <c r="I35" s="1581"/>
      <c r="J35" s="1581"/>
      <c r="K35" s="1581"/>
      <c r="L35" s="1581"/>
      <c r="M35" s="1582"/>
      <c r="N35" s="1583"/>
      <c r="O35" s="1583"/>
      <c r="P35" s="1583"/>
      <c r="Q35" s="1583"/>
      <c r="R35" s="1583"/>
      <c r="S35" s="1583"/>
      <c r="T35" s="1583"/>
      <c r="U35" s="1583"/>
      <c r="V35" s="1583"/>
      <c r="W35" s="1583"/>
      <c r="X35" s="224"/>
      <c r="Y35" s="224"/>
      <c r="Z35" s="224"/>
      <c r="AA35" s="224"/>
      <c r="AB35" s="224"/>
      <c r="AC35" s="224"/>
      <c r="AD35" s="224"/>
      <c r="AE35" s="224"/>
      <c r="AF35" s="224"/>
      <c r="AG35" s="224"/>
      <c r="AH35" s="224"/>
      <c r="AI35" s="224"/>
      <c r="AJ35" s="224"/>
      <c r="AK35" s="224"/>
      <c r="AL35" s="224"/>
      <c r="AM35" s="224"/>
      <c r="AN35" s="224"/>
      <c r="AO35" s="224"/>
      <c r="AP35" s="224"/>
    </row>
    <row r="36" spans="3:42" s="222" customFormat="1">
      <c r="C36" s="223"/>
      <c r="D36" s="223"/>
      <c r="E36" s="223"/>
      <c r="F36" s="223"/>
      <c r="G36" s="1581"/>
      <c r="H36" s="1581"/>
      <c r="I36" s="1581"/>
      <c r="J36" s="1581"/>
      <c r="K36" s="1581"/>
      <c r="L36" s="1581"/>
      <c r="M36" s="1582"/>
      <c r="N36" s="1583"/>
      <c r="O36" s="1583"/>
      <c r="P36" s="1583"/>
      <c r="Q36" s="1583"/>
      <c r="R36" s="1583"/>
      <c r="S36" s="1583"/>
      <c r="T36" s="1583"/>
      <c r="U36" s="1583"/>
      <c r="V36" s="1583"/>
      <c r="W36" s="1583"/>
      <c r="X36" s="224"/>
      <c r="Y36" s="224"/>
      <c r="Z36" s="224"/>
      <c r="AA36" s="224"/>
      <c r="AB36" s="224"/>
      <c r="AC36" s="224"/>
      <c r="AD36" s="224"/>
      <c r="AE36" s="224"/>
      <c r="AF36" s="224"/>
      <c r="AG36" s="224"/>
      <c r="AH36" s="224"/>
      <c r="AI36" s="224"/>
      <c r="AJ36" s="224"/>
      <c r="AK36" s="224"/>
      <c r="AL36" s="224"/>
      <c r="AM36" s="224"/>
      <c r="AN36" s="224"/>
      <c r="AO36" s="224"/>
      <c r="AP36" s="224"/>
    </row>
    <row r="37" spans="3:42" s="222" customFormat="1">
      <c r="C37" s="223"/>
      <c r="D37" s="223"/>
      <c r="E37" s="223"/>
      <c r="F37" s="223"/>
      <c r="G37" s="1581"/>
      <c r="H37" s="1581"/>
      <c r="I37" s="1581"/>
      <c r="J37" s="1581"/>
      <c r="K37" s="1581"/>
      <c r="L37" s="1581"/>
      <c r="M37" s="1582"/>
      <c r="N37" s="1583"/>
      <c r="O37" s="1583"/>
      <c r="P37" s="1583"/>
      <c r="Q37" s="1583"/>
      <c r="R37" s="1583"/>
      <c r="S37" s="1583"/>
      <c r="T37" s="1583"/>
      <c r="U37" s="1583"/>
      <c r="V37" s="1583"/>
      <c r="W37" s="1583"/>
      <c r="X37" s="224"/>
      <c r="Y37" s="224"/>
      <c r="Z37" s="224"/>
      <c r="AA37" s="224"/>
      <c r="AB37" s="224"/>
      <c r="AC37" s="224"/>
      <c r="AD37" s="224"/>
      <c r="AE37" s="224"/>
      <c r="AF37" s="224"/>
      <c r="AG37" s="224"/>
      <c r="AH37" s="224"/>
      <c r="AI37" s="224"/>
      <c r="AJ37" s="224"/>
      <c r="AK37" s="224"/>
      <c r="AL37" s="224"/>
      <c r="AM37" s="224"/>
      <c r="AN37" s="224"/>
      <c r="AO37" s="224"/>
      <c r="AP37" s="224"/>
    </row>
    <row r="38" spans="3:42" s="222" customFormat="1">
      <c r="C38" s="223"/>
      <c r="D38" s="223"/>
      <c r="E38" s="223"/>
      <c r="F38" s="223"/>
      <c r="G38" s="1581"/>
      <c r="H38" s="1581"/>
      <c r="I38" s="1581"/>
      <c r="J38" s="1581"/>
      <c r="K38" s="1581"/>
      <c r="L38" s="1581"/>
      <c r="M38" s="1582"/>
      <c r="N38" s="1583"/>
      <c r="O38" s="1583"/>
      <c r="P38" s="1583"/>
      <c r="Q38" s="1583"/>
      <c r="R38" s="1583"/>
      <c r="S38" s="1583"/>
      <c r="T38" s="1583"/>
      <c r="U38" s="1583"/>
      <c r="V38" s="1583"/>
      <c r="W38" s="1583"/>
      <c r="X38" s="224"/>
      <c r="Y38" s="224"/>
      <c r="Z38" s="224"/>
      <c r="AA38" s="224"/>
      <c r="AB38" s="224"/>
      <c r="AC38" s="224"/>
      <c r="AD38" s="224"/>
      <c r="AE38" s="224"/>
      <c r="AF38" s="224"/>
      <c r="AG38" s="224"/>
      <c r="AH38" s="224"/>
      <c r="AI38" s="224"/>
      <c r="AJ38" s="224"/>
      <c r="AK38" s="224"/>
      <c r="AL38" s="224"/>
      <c r="AM38" s="224"/>
      <c r="AN38" s="224"/>
      <c r="AO38" s="224"/>
      <c r="AP38" s="224"/>
    </row>
    <row r="39" spans="3:42" s="222" customFormat="1">
      <c r="C39" s="223"/>
      <c r="D39" s="223"/>
      <c r="E39" s="223"/>
      <c r="F39" s="223"/>
      <c r="G39" s="1581"/>
      <c r="H39" s="1581"/>
      <c r="I39" s="1581"/>
      <c r="J39" s="1581"/>
      <c r="K39" s="1581"/>
      <c r="L39" s="1581"/>
      <c r="M39" s="1582"/>
      <c r="N39" s="1583"/>
      <c r="O39" s="1583"/>
      <c r="P39" s="1583"/>
      <c r="Q39" s="1583"/>
      <c r="R39" s="1583"/>
      <c r="S39" s="1583"/>
      <c r="T39" s="1583"/>
      <c r="U39" s="1583"/>
      <c r="V39" s="1583"/>
      <c r="W39" s="1583"/>
      <c r="X39" s="224"/>
      <c r="Y39" s="224"/>
      <c r="Z39" s="224"/>
      <c r="AA39" s="224"/>
      <c r="AB39" s="224"/>
      <c r="AC39" s="224"/>
      <c r="AD39" s="224"/>
      <c r="AE39" s="224"/>
      <c r="AF39" s="224"/>
      <c r="AG39" s="224"/>
      <c r="AH39" s="224"/>
      <c r="AI39" s="224"/>
      <c r="AJ39" s="224"/>
      <c r="AK39" s="224"/>
      <c r="AL39" s="224"/>
      <c r="AM39" s="224"/>
      <c r="AN39" s="224"/>
      <c r="AO39" s="224"/>
      <c r="AP39" s="224"/>
    </row>
    <row r="40" spans="3:42" s="222" customFormat="1">
      <c r="C40" s="223"/>
      <c r="D40" s="223"/>
      <c r="E40" s="223"/>
      <c r="F40" s="223"/>
      <c r="G40" s="1581"/>
      <c r="H40" s="1581"/>
      <c r="I40" s="1581"/>
      <c r="J40" s="1581"/>
      <c r="K40" s="1581"/>
      <c r="L40" s="1581"/>
      <c r="M40" s="1582"/>
      <c r="N40" s="1583"/>
      <c r="O40" s="1583"/>
      <c r="P40" s="1583"/>
      <c r="Q40" s="1583"/>
      <c r="R40" s="1583"/>
      <c r="S40" s="1583"/>
      <c r="T40" s="1583"/>
      <c r="U40" s="1583"/>
      <c r="V40" s="1583"/>
      <c r="W40" s="1583"/>
      <c r="X40" s="224"/>
      <c r="Y40" s="224"/>
      <c r="Z40" s="224"/>
      <c r="AA40" s="224"/>
      <c r="AB40" s="224"/>
      <c r="AC40" s="224"/>
      <c r="AD40" s="224"/>
      <c r="AE40" s="224"/>
      <c r="AF40" s="224"/>
      <c r="AG40" s="224"/>
      <c r="AH40" s="224"/>
      <c r="AI40" s="224"/>
      <c r="AJ40" s="224"/>
      <c r="AK40" s="224"/>
      <c r="AL40" s="224"/>
      <c r="AM40" s="224"/>
      <c r="AN40" s="224"/>
      <c r="AO40" s="224"/>
      <c r="AP40" s="224"/>
    </row>
    <row r="41" spans="3:42" s="222" customFormat="1">
      <c r="C41" s="223"/>
      <c r="D41" s="223"/>
      <c r="E41" s="223"/>
      <c r="F41" s="223"/>
      <c r="G41" s="1581"/>
      <c r="H41" s="1581"/>
      <c r="I41" s="1581"/>
      <c r="J41" s="1581"/>
      <c r="K41" s="1581"/>
      <c r="L41" s="1581"/>
      <c r="M41" s="1582"/>
      <c r="N41" s="1583"/>
      <c r="O41" s="1583"/>
      <c r="P41" s="1583"/>
      <c r="Q41" s="1583"/>
      <c r="R41" s="1583"/>
      <c r="S41" s="1583"/>
      <c r="T41" s="1583"/>
      <c r="U41" s="1583"/>
      <c r="V41" s="1583"/>
      <c r="W41" s="1583"/>
      <c r="X41" s="224"/>
      <c r="Y41" s="224"/>
      <c r="Z41" s="224"/>
      <c r="AA41" s="224"/>
      <c r="AB41" s="224"/>
      <c r="AC41" s="224"/>
      <c r="AD41" s="224"/>
      <c r="AE41" s="224"/>
      <c r="AF41" s="224"/>
      <c r="AG41" s="224"/>
      <c r="AH41" s="224"/>
      <c r="AI41" s="224"/>
      <c r="AJ41" s="224"/>
      <c r="AK41" s="224"/>
      <c r="AL41" s="224"/>
      <c r="AM41" s="224"/>
      <c r="AN41" s="224"/>
      <c r="AO41" s="224"/>
      <c r="AP41" s="224"/>
    </row>
    <row r="42" spans="3:42" s="222" customFormat="1">
      <c r="C42" s="223"/>
      <c r="D42" s="223"/>
      <c r="E42" s="223"/>
      <c r="F42" s="223"/>
      <c r="G42" s="1581"/>
      <c r="H42" s="1581"/>
      <c r="I42" s="1581"/>
      <c r="J42" s="1581"/>
      <c r="K42" s="1581"/>
      <c r="L42" s="1581"/>
      <c r="M42" s="1582"/>
      <c r="N42" s="1583"/>
      <c r="O42" s="1583"/>
      <c r="P42" s="1583"/>
      <c r="Q42" s="1583"/>
      <c r="R42" s="1583"/>
      <c r="S42" s="1583"/>
      <c r="T42" s="1583"/>
      <c r="U42" s="1583"/>
      <c r="V42" s="1583"/>
      <c r="W42" s="1583"/>
      <c r="X42" s="224"/>
      <c r="Y42" s="224"/>
      <c r="Z42" s="224"/>
      <c r="AA42" s="224"/>
      <c r="AB42" s="224"/>
      <c r="AC42" s="224"/>
      <c r="AD42" s="224"/>
      <c r="AE42" s="224"/>
      <c r="AF42" s="224"/>
      <c r="AG42" s="224"/>
      <c r="AH42" s="224"/>
      <c r="AI42" s="224"/>
      <c r="AJ42" s="224"/>
      <c r="AK42" s="224"/>
      <c r="AL42" s="224"/>
      <c r="AM42" s="224"/>
      <c r="AN42" s="224"/>
      <c r="AO42" s="224"/>
      <c r="AP42" s="224"/>
    </row>
    <row r="43" spans="3:42" s="222" customFormat="1">
      <c r="C43" s="223"/>
      <c r="D43" s="223"/>
      <c r="E43" s="223"/>
      <c r="F43" s="223"/>
      <c r="G43" s="1581"/>
      <c r="H43" s="1581"/>
      <c r="I43" s="1581"/>
      <c r="J43" s="1581"/>
      <c r="K43" s="1581"/>
      <c r="L43" s="1581"/>
      <c r="M43" s="1582"/>
      <c r="N43" s="1583"/>
      <c r="O43" s="1583"/>
      <c r="P43" s="1583"/>
      <c r="Q43" s="1583"/>
      <c r="R43" s="1583"/>
      <c r="S43" s="1583"/>
      <c r="T43" s="1583"/>
      <c r="U43" s="1583"/>
      <c r="V43" s="1583"/>
      <c r="W43" s="1583"/>
      <c r="X43" s="224"/>
      <c r="Y43" s="224"/>
      <c r="Z43" s="224"/>
      <c r="AA43" s="224"/>
      <c r="AB43" s="224"/>
      <c r="AC43" s="224"/>
      <c r="AD43" s="224"/>
      <c r="AE43" s="224"/>
      <c r="AF43" s="224"/>
      <c r="AG43" s="224"/>
      <c r="AH43" s="224"/>
      <c r="AI43" s="224"/>
      <c r="AJ43" s="224"/>
      <c r="AK43" s="224"/>
      <c r="AL43" s="224"/>
      <c r="AM43" s="224"/>
      <c r="AN43" s="224"/>
      <c r="AO43" s="224"/>
      <c r="AP43" s="224"/>
    </row>
    <row r="44" spans="3:42" s="222" customFormat="1">
      <c r="C44" s="223"/>
      <c r="D44" s="223"/>
      <c r="E44" s="223"/>
      <c r="F44" s="223"/>
      <c r="G44" s="1581"/>
      <c r="H44" s="1581"/>
      <c r="I44" s="1581"/>
      <c r="J44" s="1581"/>
      <c r="K44" s="1581"/>
      <c r="L44" s="1581"/>
      <c r="M44" s="1582"/>
      <c r="N44" s="1583"/>
      <c r="O44" s="1583"/>
      <c r="P44" s="1583"/>
      <c r="Q44" s="1583"/>
      <c r="R44" s="1583"/>
      <c r="S44" s="1583"/>
      <c r="T44" s="1583"/>
      <c r="U44" s="1583"/>
      <c r="V44" s="1583"/>
      <c r="W44" s="1583"/>
      <c r="X44" s="224"/>
      <c r="Y44" s="224"/>
      <c r="Z44" s="224"/>
      <c r="AA44" s="224"/>
      <c r="AB44" s="224"/>
      <c r="AC44" s="224"/>
      <c r="AD44" s="224"/>
      <c r="AE44" s="224"/>
      <c r="AF44" s="224"/>
      <c r="AG44" s="224"/>
      <c r="AH44" s="224"/>
      <c r="AI44" s="224"/>
      <c r="AJ44" s="224"/>
      <c r="AK44" s="224"/>
      <c r="AL44" s="224"/>
      <c r="AM44" s="224"/>
      <c r="AN44" s="224"/>
      <c r="AO44" s="224"/>
      <c r="AP44" s="224"/>
    </row>
    <row r="45" spans="3:42" s="222" customFormat="1">
      <c r="C45" s="223"/>
      <c r="D45" s="223"/>
      <c r="E45" s="223"/>
      <c r="F45" s="223"/>
      <c r="G45" s="1581"/>
      <c r="H45" s="1581"/>
      <c r="I45" s="1581"/>
      <c r="J45" s="1581"/>
      <c r="K45" s="1581"/>
      <c r="L45" s="1581"/>
      <c r="M45" s="1582"/>
      <c r="N45" s="1583"/>
      <c r="O45" s="1583"/>
      <c r="P45" s="1583"/>
      <c r="Q45" s="1583"/>
      <c r="R45" s="1583"/>
      <c r="S45" s="1583"/>
      <c r="T45" s="1583"/>
      <c r="U45" s="1583"/>
      <c r="V45" s="1583"/>
      <c r="W45" s="1583"/>
      <c r="X45" s="224"/>
      <c r="Y45" s="224"/>
      <c r="Z45" s="224"/>
      <c r="AA45" s="224"/>
      <c r="AB45" s="224"/>
      <c r="AC45" s="224"/>
      <c r="AD45" s="224"/>
      <c r="AE45" s="224"/>
      <c r="AF45" s="224"/>
      <c r="AG45" s="224"/>
      <c r="AH45" s="224"/>
      <c r="AI45" s="224"/>
      <c r="AJ45" s="224"/>
      <c r="AK45" s="224"/>
      <c r="AL45" s="224"/>
      <c r="AM45" s="224"/>
      <c r="AN45" s="224"/>
      <c r="AO45" s="224"/>
      <c r="AP45" s="224"/>
    </row>
    <row r="46" spans="3:42" s="222" customFormat="1">
      <c r="C46" s="223"/>
      <c r="D46" s="223"/>
      <c r="E46" s="223"/>
      <c r="F46" s="223"/>
      <c r="G46" s="1581"/>
      <c r="H46" s="1581"/>
      <c r="I46" s="1581"/>
      <c r="J46" s="1581"/>
      <c r="K46" s="1581"/>
      <c r="L46" s="1581"/>
      <c r="M46" s="1582"/>
      <c r="N46" s="1583"/>
      <c r="O46" s="1583"/>
      <c r="P46" s="1583"/>
      <c r="Q46" s="1583"/>
      <c r="R46" s="1583"/>
      <c r="S46" s="1583"/>
      <c r="T46" s="1583"/>
      <c r="U46" s="1583"/>
      <c r="V46" s="1583"/>
      <c r="W46" s="1583"/>
      <c r="X46" s="224"/>
      <c r="Y46" s="224"/>
      <c r="Z46" s="224"/>
      <c r="AA46" s="224"/>
      <c r="AB46" s="224"/>
      <c r="AC46" s="224"/>
      <c r="AD46" s="224"/>
      <c r="AE46" s="224"/>
      <c r="AF46" s="224"/>
      <c r="AG46" s="224"/>
      <c r="AH46" s="224"/>
      <c r="AI46" s="224"/>
      <c r="AJ46" s="224"/>
      <c r="AK46" s="224"/>
      <c r="AL46" s="224"/>
      <c r="AM46" s="224"/>
      <c r="AN46" s="224"/>
      <c r="AO46" s="224"/>
      <c r="AP46" s="224"/>
    </row>
    <row r="47" spans="3:42" s="222" customFormat="1">
      <c r="C47" s="223"/>
      <c r="D47" s="223"/>
      <c r="E47" s="223"/>
      <c r="F47" s="223"/>
      <c r="G47" s="1581"/>
      <c r="H47" s="1581"/>
      <c r="I47" s="1581"/>
      <c r="J47" s="1581"/>
      <c r="K47" s="1581"/>
      <c r="L47" s="1581"/>
      <c r="M47" s="1582"/>
      <c r="N47" s="1583"/>
      <c r="O47" s="1583"/>
      <c r="P47" s="1583"/>
      <c r="Q47" s="1583"/>
      <c r="R47" s="1583"/>
      <c r="S47" s="1583"/>
      <c r="T47" s="1583"/>
      <c r="U47" s="1583"/>
      <c r="V47" s="1583"/>
      <c r="W47" s="1583"/>
      <c r="X47" s="224"/>
      <c r="Y47" s="224"/>
      <c r="Z47" s="224"/>
      <c r="AA47" s="224"/>
      <c r="AB47" s="224"/>
      <c r="AC47" s="224"/>
      <c r="AD47" s="224"/>
      <c r="AE47" s="224"/>
      <c r="AF47" s="224"/>
      <c r="AG47" s="224"/>
      <c r="AH47" s="224"/>
      <c r="AI47" s="224"/>
      <c r="AJ47" s="224"/>
      <c r="AK47" s="224"/>
      <c r="AL47" s="224"/>
      <c r="AM47" s="224"/>
      <c r="AN47" s="224"/>
      <c r="AO47" s="224"/>
      <c r="AP47" s="224"/>
    </row>
    <row r="48" spans="3:42" s="222" customFormat="1">
      <c r="C48" s="223"/>
      <c r="D48" s="223"/>
      <c r="E48" s="223"/>
      <c r="F48" s="223"/>
      <c r="G48" s="1581"/>
      <c r="H48" s="1581"/>
      <c r="I48" s="1581"/>
      <c r="J48" s="1581"/>
      <c r="K48" s="1581"/>
      <c r="L48" s="1581"/>
      <c r="M48" s="1582"/>
      <c r="N48" s="1583"/>
      <c r="O48" s="1583"/>
      <c r="P48" s="1583"/>
      <c r="Q48" s="1583"/>
      <c r="R48" s="1583"/>
      <c r="S48" s="1583"/>
      <c r="T48" s="1583"/>
      <c r="U48" s="1583"/>
      <c r="V48" s="1583"/>
      <c r="W48" s="1583"/>
      <c r="X48" s="224"/>
      <c r="Y48" s="224"/>
      <c r="Z48" s="224"/>
      <c r="AA48" s="224"/>
      <c r="AB48" s="224"/>
      <c r="AC48" s="224"/>
      <c r="AD48" s="224"/>
      <c r="AE48" s="224"/>
      <c r="AF48" s="224"/>
      <c r="AG48" s="224"/>
      <c r="AH48" s="224"/>
      <c r="AI48" s="224"/>
      <c r="AJ48" s="224"/>
      <c r="AK48" s="224"/>
      <c r="AL48" s="224"/>
      <c r="AM48" s="224"/>
      <c r="AN48" s="224"/>
      <c r="AO48" s="224"/>
      <c r="AP48" s="224"/>
    </row>
    <row r="49" spans="3:42" s="222" customFormat="1">
      <c r="C49" s="223"/>
      <c r="D49" s="223"/>
      <c r="E49" s="223"/>
      <c r="F49" s="223"/>
      <c r="G49" s="1581"/>
      <c r="H49" s="1581"/>
      <c r="I49" s="1581"/>
      <c r="J49" s="1581"/>
      <c r="K49" s="1581"/>
      <c r="L49" s="1581"/>
      <c r="M49" s="1582"/>
      <c r="N49" s="1583"/>
      <c r="O49" s="1583"/>
      <c r="P49" s="1583"/>
      <c r="Q49" s="1583"/>
      <c r="R49" s="1583"/>
      <c r="S49" s="1583"/>
      <c r="T49" s="1583"/>
      <c r="U49" s="1583"/>
      <c r="V49" s="1583"/>
      <c r="W49" s="1583"/>
      <c r="X49" s="224"/>
      <c r="Y49" s="224"/>
      <c r="Z49" s="224"/>
      <c r="AA49" s="224"/>
      <c r="AB49" s="224"/>
      <c r="AC49" s="224"/>
      <c r="AD49" s="224"/>
      <c r="AE49" s="224"/>
      <c r="AF49" s="224"/>
      <c r="AG49" s="224"/>
      <c r="AH49" s="224"/>
      <c r="AI49" s="224"/>
      <c r="AJ49" s="224"/>
      <c r="AK49" s="224"/>
      <c r="AL49" s="224"/>
      <c r="AM49" s="224"/>
      <c r="AN49" s="224"/>
      <c r="AO49" s="224"/>
      <c r="AP49" s="224"/>
    </row>
    <row r="50" spans="3:42" s="222" customFormat="1">
      <c r="C50" s="223"/>
      <c r="D50" s="223"/>
      <c r="E50" s="223"/>
      <c r="F50" s="223"/>
      <c r="G50" s="1581"/>
      <c r="H50" s="1581"/>
      <c r="I50" s="1581"/>
      <c r="J50" s="1581"/>
      <c r="K50" s="1581"/>
      <c r="L50" s="1581"/>
      <c r="M50" s="1582"/>
      <c r="N50" s="1583"/>
      <c r="O50" s="1583"/>
      <c r="P50" s="1583"/>
      <c r="Q50" s="1583"/>
      <c r="R50" s="1583"/>
      <c r="S50" s="1583"/>
      <c r="T50" s="1583"/>
      <c r="U50" s="1583"/>
      <c r="V50" s="1583"/>
      <c r="W50" s="1583"/>
      <c r="X50" s="224"/>
      <c r="Y50" s="224"/>
      <c r="Z50" s="224"/>
      <c r="AA50" s="224"/>
      <c r="AB50" s="224"/>
      <c r="AC50" s="224"/>
      <c r="AD50" s="224"/>
      <c r="AE50" s="224"/>
      <c r="AF50" s="224"/>
      <c r="AG50" s="224"/>
      <c r="AH50" s="224"/>
      <c r="AI50" s="224"/>
      <c r="AJ50" s="224"/>
      <c r="AK50" s="224"/>
      <c r="AL50" s="224"/>
      <c r="AM50" s="224"/>
      <c r="AN50" s="224"/>
      <c r="AO50" s="224"/>
      <c r="AP50" s="224"/>
    </row>
    <row r="51" spans="3:42" s="222" customFormat="1">
      <c r="C51" s="223"/>
      <c r="D51" s="223"/>
      <c r="E51" s="223"/>
      <c r="F51" s="223"/>
      <c r="G51" s="1581"/>
      <c r="H51" s="1581"/>
      <c r="I51" s="1581"/>
      <c r="J51" s="1581"/>
      <c r="K51" s="1581"/>
      <c r="L51" s="1581"/>
      <c r="M51" s="1582"/>
      <c r="N51" s="1583"/>
      <c r="O51" s="1583"/>
      <c r="P51" s="1583"/>
      <c r="Q51" s="1583"/>
      <c r="R51" s="1583"/>
      <c r="S51" s="1583"/>
      <c r="T51" s="1583"/>
      <c r="U51" s="1583"/>
      <c r="V51" s="1583"/>
      <c r="W51" s="1583"/>
      <c r="X51" s="224"/>
      <c r="Y51" s="224"/>
      <c r="Z51" s="224"/>
      <c r="AA51" s="224"/>
      <c r="AB51" s="224"/>
      <c r="AC51" s="224"/>
      <c r="AD51" s="224"/>
      <c r="AE51" s="224"/>
      <c r="AF51" s="224"/>
      <c r="AG51" s="224"/>
      <c r="AH51" s="224"/>
      <c r="AI51" s="224"/>
      <c r="AJ51" s="224"/>
      <c r="AK51" s="224"/>
      <c r="AL51" s="224"/>
      <c r="AM51" s="224"/>
      <c r="AN51" s="224"/>
      <c r="AO51" s="224"/>
      <c r="AP51" s="224"/>
    </row>
    <row r="52" spans="3:42" s="222" customFormat="1">
      <c r="C52" s="223"/>
      <c r="D52" s="223"/>
      <c r="E52" s="223"/>
      <c r="F52" s="223"/>
      <c r="G52" s="1581"/>
      <c r="H52" s="1581"/>
      <c r="I52" s="1581"/>
      <c r="J52" s="1581"/>
      <c r="K52" s="1581"/>
      <c r="L52" s="1581"/>
      <c r="M52" s="1582"/>
      <c r="N52" s="1583"/>
      <c r="O52" s="1583"/>
      <c r="P52" s="1583"/>
      <c r="Q52" s="1583"/>
      <c r="R52" s="1583"/>
      <c r="S52" s="1583"/>
      <c r="T52" s="1583"/>
      <c r="U52" s="1583"/>
      <c r="V52" s="1583"/>
      <c r="W52" s="1583"/>
      <c r="X52" s="224"/>
      <c r="Y52" s="224"/>
      <c r="Z52" s="224"/>
      <c r="AA52" s="224"/>
      <c r="AB52" s="224"/>
      <c r="AC52" s="224"/>
      <c r="AD52" s="224"/>
      <c r="AE52" s="224"/>
      <c r="AF52" s="224"/>
      <c r="AG52" s="224"/>
      <c r="AH52" s="224"/>
      <c r="AI52" s="224"/>
      <c r="AJ52" s="224"/>
      <c r="AK52" s="224"/>
      <c r="AL52" s="224"/>
      <c r="AM52" s="224"/>
      <c r="AN52" s="224"/>
      <c r="AO52" s="224"/>
      <c r="AP52" s="224"/>
    </row>
    <row r="53" spans="3:42" s="222" customFormat="1">
      <c r="C53" s="223"/>
      <c r="D53" s="223"/>
      <c r="E53" s="223"/>
      <c r="F53" s="223"/>
      <c r="G53" s="1581"/>
      <c r="H53" s="1581"/>
      <c r="I53" s="1581"/>
      <c r="J53" s="1581"/>
      <c r="K53" s="1581"/>
      <c r="L53" s="1581"/>
      <c r="M53" s="1582"/>
      <c r="N53" s="1583"/>
      <c r="O53" s="1583"/>
      <c r="P53" s="1583"/>
      <c r="Q53" s="1583"/>
      <c r="R53" s="1583"/>
      <c r="S53" s="1583"/>
      <c r="T53" s="1583"/>
      <c r="U53" s="1583"/>
      <c r="V53" s="1583"/>
      <c r="W53" s="1583"/>
      <c r="X53" s="224"/>
      <c r="Y53" s="224"/>
      <c r="Z53" s="224"/>
      <c r="AA53" s="224"/>
      <c r="AB53" s="224"/>
      <c r="AC53" s="224"/>
      <c r="AD53" s="224"/>
      <c r="AE53" s="224"/>
      <c r="AF53" s="224"/>
      <c r="AG53" s="224"/>
      <c r="AH53" s="224"/>
      <c r="AI53" s="224"/>
      <c r="AJ53" s="224"/>
      <c r="AK53" s="224"/>
      <c r="AL53" s="224"/>
      <c r="AM53" s="224"/>
      <c r="AN53" s="224"/>
      <c r="AO53" s="224"/>
      <c r="AP53" s="224"/>
    </row>
    <row r="54" spans="3:42" s="222" customFormat="1">
      <c r="C54" s="223"/>
      <c r="D54" s="223"/>
      <c r="E54" s="223"/>
      <c r="F54" s="223"/>
      <c r="G54" s="1581"/>
      <c r="H54" s="1581"/>
      <c r="I54" s="1581"/>
      <c r="J54" s="1581"/>
      <c r="K54" s="1581"/>
      <c r="L54" s="1581"/>
      <c r="M54" s="1582"/>
      <c r="N54" s="1583"/>
      <c r="O54" s="1583"/>
      <c r="P54" s="1583"/>
      <c r="Q54" s="1583"/>
      <c r="R54" s="1583"/>
      <c r="S54" s="1583"/>
      <c r="T54" s="1583"/>
      <c r="U54" s="1583"/>
      <c r="V54" s="1583"/>
      <c r="W54" s="1583"/>
      <c r="X54" s="224"/>
      <c r="Y54" s="224"/>
      <c r="Z54" s="224"/>
      <c r="AA54" s="224"/>
      <c r="AB54" s="224"/>
      <c r="AC54" s="224"/>
      <c r="AD54" s="224"/>
      <c r="AE54" s="224"/>
      <c r="AF54" s="224"/>
      <c r="AG54" s="224"/>
      <c r="AH54" s="224"/>
      <c r="AI54" s="224"/>
      <c r="AJ54" s="224"/>
      <c r="AK54" s="224"/>
      <c r="AL54" s="224"/>
      <c r="AM54" s="224"/>
      <c r="AN54" s="224"/>
      <c r="AO54" s="224"/>
      <c r="AP54" s="224"/>
    </row>
    <row r="55" spans="3:42" s="222" customFormat="1">
      <c r="C55" s="223"/>
      <c r="D55" s="223"/>
      <c r="E55" s="223"/>
      <c r="F55" s="223"/>
      <c r="G55" s="1581"/>
      <c r="H55" s="1581"/>
      <c r="I55" s="1581"/>
      <c r="J55" s="1581"/>
      <c r="K55" s="1581"/>
      <c r="L55" s="1581"/>
      <c r="M55" s="1582"/>
      <c r="N55" s="1583"/>
      <c r="O55" s="1583"/>
      <c r="P55" s="1583"/>
      <c r="Q55" s="1583"/>
      <c r="R55" s="1583"/>
      <c r="S55" s="1583"/>
      <c r="T55" s="1583"/>
      <c r="U55" s="1583"/>
      <c r="V55" s="1583"/>
      <c r="W55" s="1583"/>
      <c r="X55" s="224"/>
      <c r="Y55" s="224"/>
      <c r="Z55" s="224"/>
      <c r="AA55" s="224"/>
      <c r="AB55" s="224"/>
      <c r="AC55" s="224"/>
      <c r="AD55" s="224"/>
      <c r="AE55" s="224"/>
      <c r="AF55" s="224"/>
      <c r="AG55" s="224"/>
      <c r="AH55" s="224"/>
      <c r="AI55" s="224"/>
      <c r="AJ55" s="224"/>
      <c r="AK55" s="224"/>
      <c r="AL55" s="224"/>
      <c r="AM55" s="224"/>
      <c r="AN55" s="224"/>
      <c r="AO55" s="224"/>
      <c r="AP55" s="224"/>
    </row>
    <row r="56" spans="3:42" s="222" customFormat="1">
      <c r="C56" s="223"/>
      <c r="D56" s="223"/>
      <c r="E56" s="223"/>
      <c r="F56" s="223"/>
      <c r="G56" s="1581"/>
      <c r="H56" s="1581"/>
      <c r="I56" s="1581"/>
      <c r="J56" s="1581"/>
      <c r="K56" s="1581"/>
      <c r="L56" s="1581"/>
      <c r="M56" s="1582"/>
      <c r="N56" s="1583"/>
      <c r="O56" s="1583"/>
      <c r="P56" s="1583"/>
      <c r="Q56" s="1583"/>
      <c r="R56" s="1583"/>
      <c r="S56" s="1583"/>
      <c r="T56" s="1583"/>
      <c r="U56" s="1583"/>
      <c r="V56" s="1583"/>
      <c r="W56" s="1583"/>
      <c r="X56" s="224"/>
      <c r="Y56" s="224"/>
      <c r="Z56" s="224"/>
      <c r="AA56" s="224"/>
      <c r="AB56" s="224"/>
      <c r="AC56" s="224"/>
      <c r="AD56" s="224"/>
      <c r="AE56" s="224"/>
      <c r="AF56" s="224"/>
      <c r="AG56" s="224"/>
      <c r="AH56" s="224"/>
      <c r="AI56" s="224"/>
      <c r="AJ56" s="224"/>
      <c r="AK56" s="224"/>
      <c r="AL56" s="224"/>
      <c r="AM56" s="224"/>
      <c r="AN56" s="224"/>
      <c r="AO56" s="224"/>
      <c r="AP56" s="224"/>
    </row>
    <row r="57" spans="3:42" s="222" customFormat="1">
      <c r="C57" s="223"/>
      <c r="D57" s="223"/>
      <c r="E57" s="223"/>
      <c r="F57" s="223"/>
      <c r="G57" s="1581"/>
      <c r="H57" s="1581"/>
      <c r="I57" s="1581"/>
      <c r="J57" s="1581"/>
      <c r="K57" s="1581"/>
      <c r="L57" s="1581"/>
      <c r="M57" s="1582"/>
      <c r="N57" s="1583"/>
      <c r="O57" s="1583"/>
      <c r="P57" s="1583"/>
      <c r="Q57" s="1583"/>
      <c r="R57" s="1583"/>
      <c r="S57" s="1583"/>
      <c r="T57" s="1583"/>
      <c r="U57" s="1583"/>
      <c r="V57" s="1583"/>
      <c r="W57" s="1583"/>
      <c r="X57" s="224"/>
      <c r="Y57" s="224"/>
      <c r="Z57" s="224"/>
      <c r="AA57" s="224"/>
      <c r="AB57" s="224"/>
      <c r="AC57" s="224"/>
      <c r="AD57" s="224"/>
      <c r="AE57" s="224"/>
      <c r="AF57" s="224"/>
      <c r="AG57" s="224"/>
      <c r="AH57" s="224"/>
      <c r="AI57" s="224"/>
      <c r="AJ57" s="224"/>
      <c r="AK57" s="224"/>
      <c r="AL57" s="224"/>
      <c r="AM57" s="224"/>
      <c r="AN57" s="224"/>
      <c r="AO57" s="224"/>
      <c r="AP57" s="224"/>
    </row>
    <row r="58" spans="3:42" s="222" customFormat="1">
      <c r="C58" s="223"/>
      <c r="D58" s="223"/>
      <c r="E58" s="223"/>
      <c r="F58" s="223"/>
      <c r="G58" s="1581"/>
      <c r="H58" s="1581"/>
      <c r="I58" s="1581"/>
      <c r="J58" s="1581"/>
      <c r="K58" s="1581"/>
      <c r="L58" s="1581"/>
      <c r="M58" s="1582"/>
      <c r="N58" s="1583"/>
      <c r="O58" s="1583"/>
      <c r="P58" s="1583"/>
      <c r="Q58" s="1583"/>
      <c r="R58" s="1583"/>
      <c r="S58" s="1583"/>
      <c r="T58" s="1583"/>
      <c r="U58" s="1583"/>
      <c r="V58" s="1583"/>
      <c r="W58" s="1583"/>
      <c r="X58" s="224"/>
      <c r="Y58" s="224"/>
      <c r="Z58" s="224"/>
      <c r="AA58" s="224"/>
      <c r="AB58" s="224"/>
      <c r="AC58" s="224"/>
      <c r="AD58" s="224"/>
      <c r="AE58" s="224"/>
      <c r="AF58" s="224"/>
      <c r="AG58" s="224"/>
      <c r="AH58" s="224"/>
      <c r="AI58" s="224"/>
      <c r="AJ58" s="224"/>
      <c r="AK58" s="224"/>
      <c r="AL58" s="224"/>
      <c r="AM58" s="224"/>
      <c r="AN58" s="224"/>
      <c r="AO58" s="224"/>
      <c r="AP58" s="224"/>
    </row>
    <row r="59" spans="3:42" s="222" customFormat="1">
      <c r="C59" s="223"/>
      <c r="D59" s="223"/>
      <c r="E59" s="223"/>
      <c r="F59" s="223"/>
      <c r="G59" s="1581"/>
      <c r="H59" s="1581"/>
      <c r="I59" s="1581"/>
      <c r="J59" s="1581"/>
      <c r="K59" s="1581"/>
      <c r="L59" s="1581"/>
      <c r="M59" s="1582"/>
      <c r="N59" s="1583"/>
      <c r="O59" s="1583"/>
      <c r="P59" s="1583"/>
      <c r="Q59" s="1583"/>
      <c r="R59" s="1583"/>
      <c r="S59" s="1583"/>
      <c r="T59" s="1583"/>
      <c r="U59" s="1583"/>
      <c r="V59" s="1583"/>
      <c r="W59" s="1583"/>
      <c r="X59" s="224"/>
      <c r="Y59" s="224"/>
      <c r="Z59" s="224"/>
      <c r="AA59" s="224"/>
      <c r="AB59" s="224"/>
      <c r="AC59" s="224"/>
      <c r="AD59" s="224"/>
      <c r="AE59" s="224"/>
      <c r="AF59" s="224"/>
      <c r="AG59" s="224"/>
      <c r="AH59" s="224"/>
      <c r="AI59" s="224"/>
      <c r="AJ59" s="224"/>
      <c r="AK59" s="224"/>
      <c r="AL59" s="224"/>
      <c r="AM59" s="224"/>
      <c r="AN59" s="224"/>
      <c r="AO59" s="224"/>
      <c r="AP59" s="224"/>
    </row>
    <row r="60" spans="3:42" s="222" customFormat="1">
      <c r="C60" s="223"/>
      <c r="D60" s="223"/>
      <c r="E60" s="223"/>
      <c r="F60" s="223"/>
      <c r="G60" s="1581"/>
      <c r="H60" s="1581"/>
      <c r="I60" s="1581"/>
      <c r="J60" s="1581"/>
      <c r="K60" s="1581"/>
      <c r="L60" s="1581"/>
      <c r="M60" s="1582"/>
      <c r="N60" s="1583"/>
      <c r="O60" s="1583"/>
      <c r="P60" s="1583"/>
      <c r="Q60" s="1583"/>
      <c r="R60" s="1583"/>
      <c r="S60" s="1583"/>
      <c r="T60" s="1583"/>
      <c r="U60" s="1583"/>
      <c r="V60" s="1583"/>
      <c r="W60" s="1583"/>
      <c r="X60" s="224"/>
      <c r="Y60" s="224"/>
      <c r="Z60" s="224"/>
      <c r="AA60" s="224"/>
      <c r="AB60" s="224"/>
      <c r="AC60" s="224"/>
      <c r="AD60" s="224"/>
      <c r="AE60" s="224"/>
      <c r="AF60" s="224"/>
      <c r="AG60" s="224"/>
      <c r="AH60" s="224"/>
      <c r="AI60" s="224"/>
      <c r="AJ60" s="224"/>
      <c r="AK60" s="224"/>
      <c r="AL60" s="224"/>
      <c r="AM60" s="224"/>
      <c r="AN60" s="224"/>
      <c r="AO60" s="224"/>
      <c r="AP60" s="224"/>
    </row>
    <row r="61" spans="3:42" s="222" customFormat="1">
      <c r="C61" s="223"/>
      <c r="D61" s="223"/>
      <c r="E61" s="223"/>
      <c r="F61" s="223"/>
      <c r="G61" s="1581"/>
      <c r="H61" s="1581"/>
      <c r="I61" s="1581"/>
      <c r="J61" s="1581"/>
      <c r="K61" s="1581"/>
      <c r="L61" s="1581"/>
      <c r="M61" s="1582"/>
      <c r="N61" s="1583"/>
      <c r="O61" s="1583"/>
      <c r="P61" s="1583"/>
      <c r="Q61" s="1583"/>
      <c r="R61" s="1583"/>
      <c r="S61" s="1583"/>
      <c r="T61" s="1583"/>
      <c r="U61" s="1583"/>
      <c r="V61" s="1583"/>
      <c r="W61" s="1583"/>
      <c r="X61" s="224"/>
      <c r="Y61" s="224"/>
      <c r="Z61" s="224"/>
      <c r="AA61" s="224"/>
      <c r="AB61" s="224"/>
      <c r="AC61" s="224"/>
      <c r="AD61" s="224"/>
      <c r="AE61" s="224"/>
      <c r="AF61" s="224"/>
      <c r="AG61" s="224"/>
      <c r="AH61" s="224"/>
      <c r="AI61" s="224"/>
      <c r="AJ61" s="224"/>
      <c r="AK61" s="224"/>
      <c r="AL61" s="224"/>
      <c r="AM61" s="224"/>
      <c r="AN61" s="224"/>
      <c r="AO61" s="224"/>
      <c r="AP61" s="224"/>
    </row>
    <row r="62" spans="3:42" s="222" customFormat="1">
      <c r="C62" s="223"/>
      <c r="D62" s="223"/>
      <c r="E62" s="223"/>
      <c r="F62" s="223"/>
      <c r="G62" s="1581"/>
      <c r="H62" s="1581"/>
      <c r="I62" s="1581"/>
      <c r="J62" s="1581"/>
      <c r="K62" s="1581"/>
      <c r="L62" s="1581"/>
      <c r="M62" s="1582"/>
      <c r="N62" s="1583"/>
      <c r="O62" s="1583"/>
      <c r="P62" s="1583"/>
      <c r="Q62" s="1583"/>
      <c r="R62" s="1583"/>
      <c r="S62" s="1583"/>
      <c r="T62" s="1583"/>
      <c r="U62" s="1583"/>
      <c r="V62" s="1583"/>
      <c r="W62" s="1583"/>
      <c r="X62" s="224"/>
      <c r="Y62" s="224"/>
      <c r="Z62" s="224"/>
      <c r="AA62" s="224"/>
      <c r="AB62" s="224"/>
      <c r="AC62" s="224"/>
      <c r="AD62" s="224"/>
      <c r="AE62" s="224"/>
      <c r="AF62" s="224"/>
      <c r="AG62" s="224"/>
      <c r="AH62" s="224"/>
      <c r="AI62" s="224"/>
      <c r="AJ62" s="224"/>
      <c r="AK62" s="224"/>
      <c r="AL62" s="224"/>
      <c r="AM62" s="224"/>
      <c r="AN62" s="224"/>
      <c r="AO62" s="224"/>
      <c r="AP62" s="224"/>
    </row>
    <row r="63" spans="3:42" s="222" customFormat="1">
      <c r="C63" s="223"/>
      <c r="D63" s="223"/>
      <c r="E63" s="223"/>
      <c r="F63" s="223"/>
      <c r="G63" s="1581"/>
      <c r="H63" s="1581"/>
      <c r="I63" s="1581"/>
      <c r="J63" s="1581"/>
      <c r="K63" s="1581"/>
      <c r="L63" s="1581"/>
      <c r="M63" s="1582"/>
      <c r="N63" s="1583"/>
      <c r="O63" s="1583"/>
      <c r="P63" s="1583"/>
      <c r="Q63" s="1583"/>
      <c r="R63" s="1583"/>
      <c r="S63" s="1583"/>
      <c r="T63" s="1583"/>
      <c r="U63" s="1583"/>
      <c r="V63" s="1583"/>
      <c r="W63" s="1583"/>
      <c r="X63" s="224"/>
      <c r="Y63" s="224"/>
      <c r="Z63" s="224"/>
      <c r="AA63" s="224"/>
      <c r="AB63" s="224"/>
      <c r="AC63" s="224"/>
      <c r="AD63" s="224"/>
      <c r="AE63" s="224"/>
      <c r="AF63" s="224"/>
      <c r="AG63" s="224"/>
      <c r="AH63" s="224"/>
      <c r="AI63" s="224"/>
      <c r="AJ63" s="224"/>
      <c r="AK63" s="224"/>
      <c r="AL63" s="224"/>
      <c r="AM63" s="224"/>
      <c r="AN63" s="224"/>
      <c r="AO63" s="224"/>
      <c r="AP63" s="224"/>
    </row>
    <row r="64" spans="3:42" s="222" customFormat="1">
      <c r="C64" s="223"/>
      <c r="D64" s="223"/>
      <c r="E64" s="223"/>
      <c r="F64" s="223"/>
      <c r="G64" s="1581"/>
      <c r="H64" s="1581"/>
      <c r="I64" s="1581"/>
      <c r="J64" s="1581"/>
      <c r="K64" s="1581"/>
      <c r="L64" s="1581"/>
      <c r="M64" s="1582"/>
      <c r="N64" s="1583"/>
      <c r="O64" s="1583"/>
      <c r="P64" s="1583"/>
      <c r="Q64" s="1583"/>
      <c r="R64" s="1583"/>
      <c r="S64" s="1583"/>
      <c r="T64" s="1583"/>
      <c r="U64" s="1583"/>
      <c r="V64" s="1583"/>
      <c r="W64" s="1583"/>
      <c r="X64" s="224"/>
      <c r="Y64" s="224"/>
      <c r="Z64" s="224"/>
      <c r="AA64" s="224"/>
      <c r="AB64" s="224"/>
      <c r="AC64" s="224"/>
      <c r="AD64" s="224"/>
      <c r="AE64" s="224"/>
      <c r="AF64" s="224"/>
      <c r="AG64" s="224"/>
      <c r="AH64" s="224"/>
      <c r="AI64" s="224"/>
      <c r="AJ64" s="224"/>
      <c r="AK64" s="224"/>
      <c r="AL64" s="224"/>
      <c r="AM64" s="224"/>
      <c r="AN64" s="224"/>
      <c r="AO64" s="224"/>
      <c r="AP64" s="224"/>
    </row>
    <row r="65" spans="3:42" s="222" customFormat="1">
      <c r="C65" s="223"/>
      <c r="D65" s="223"/>
      <c r="E65" s="223"/>
      <c r="F65" s="223"/>
      <c r="G65" s="1581"/>
      <c r="H65" s="1581"/>
      <c r="I65" s="1581"/>
      <c r="J65" s="1581"/>
      <c r="K65" s="1581"/>
      <c r="L65" s="1581"/>
      <c r="M65" s="1582"/>
      <c r="N65" s="1583"/>
      <c r="O65" s="1583"/>
      <c r="P65" s="1583"/>
      <c r="Q65" s="1583"/>
      <c r="R65" s="1583"/>
      <c r="S65" s="1583"/>
      <c r="T65" s="1583"/>
      <c r="U65" s="1583"/>
      <c r="V65" s="1583"/>
      <c r="W65" s="1583"/>
      <c r="X65" s="224"/>
      <c r="Y65" s="224"/>
      <c r="Z65" s="224"/>
      <c r="AA65" s="224"/>
      <c r="AB65" s="224"/>
      <c r="AC65" s="224"/>
      <c r="AD65" s="224"/>
      <c r="AE65" s="224"/>
      <c r="AF65" s="224"/>
      <c r="AG65" s="224"/>
      <c r="AH65" s="224"/>
      <c r="AI65" s="224"/>
      <c r="AJ65" s="224"/>
      <c r="AK65" s="224"/>
      <c r="AL65" s="224"/>
      <c r="AM65" s="224"/>
      <c r="AN65" s="224"/>
      <c r="AO65" s="224"/>
      <c r="AP65" s="224"/>
    </row>
    <row r="66" spans="3:42" s="222" customFormat="1">
      <c r="C66" s="223"/>
      <c r="D66" s="223"/>
      <c r="E66" s="223"/>
      <c r="F66" s="223"/>
      <c r="G66" s="1581"/>
      <c r="H66" s="1581"/>
      <c r="I66" s="1581"/>
      <c r="J66" s="1581"/>
      <c r="K66" s="1581"/>
      <c r="L66" s="1581"/>
      <c r="M66" s="1582"/>
      <c r="N66" s="1583"/>
      <c r="O66" s="1583"/>
      <c r="P66" s="1583"/>
      <c r="Q66" s="1583"/>
      <c r="R66" s="1583"/>
      <c r="S66" s="1583"/>
      <c r="T66" s="1583"/>
      <c r="U66" s="1583"/>
      <c r="V66" s="1583"/>
      <c r="W66" s="1583"/>
      <c r="X66" s="224"/>
      <c r="Y66" s="224"/>
      <c r="Z66" s="224"/>
      <c r="AA66" s="224"/>
      <c r="AB66" s="224"/>
      <c r="AC66" s="224"/>
      <c r="AD66" s="224"/>
      <c r="AE66" s="224"/>
      <c r="AF66" s="224"/>
      <c r="AG66" s="224"/>
      <c r="AH66" s="224"/>
      <c r="AI66" s="224"/>
      <c r="AJ66" s="224"/>
      <c r="AK66" s="224"/>
      <c r="AL66" s="224"/>
      <c r="AM66" s="224"/>
      <c r="AN66" s="224"/>
      <c r="AO66" s="224"/>
      <c r="AP66" s="224"/>
    </row>
    <row r="67" spans="3:42" s="222" customFormat="1">
      <c r="C67" s="223"/>
      <c r="D67" s="223"/>
      <c r="E67" s="223"/>
      <c r="F67" s="223"/>
      <c r="G67" s="1581"/>
      <c r="H67" s="1581"/>
      <c r="I67" s="1581"/>
      <c r="J67" s="1581"/>
      <c r="K67" s="1581"/>
      <c r="L67" s="1581"/>
      <c r="M67" s="1582"/>
      <c r="N67" s="1583"/>
      <c r="O67" s="1583"/>
      <c r="P67" s="1583"/>
      <c r="Q67" s="1583"/>
      <c r="R67" s="1583"/>
      <c r="S67" s="1583"/>
      <c r="T67" s="1583"/>
      <c r="U67" s="1583"/>
      <c r="V67" s="1583"/>
      <c r="W67" s="1583"/>
      <c r="X67" s="224"/>
      <c r="Y67" s="224"/>
      <c r="Z67" s="224"/>
      <c r="AA67" s="224"/>
      <c r="AB67" s="224"/>
      <c r="AC67" s="224"/>
      <c r="AD67" s="224"/>
      <c r="AE67" s="224"/>
      <c r="AF67" s="224"/>
      <c r="AG67" s="224"/>
      <c r="AH67" s="224"/>
      <c r="AI67" s="224"/>
      <c r="AJ67" s="224"/>
      <c r="AK67" s="224"/>
      <c r="AL67" s="224"/>
      <c r="AM67" s="224"/>
      <c r="AN67" s="224"/>
      <c r="AO67" s="224"/>
      <c r="AP67" s="224"/>
    </row>
    <row r="68" spans="3:42" s="222" customFormat="1">
      <c r="C68" s="223"/>
      <c r="D68" s="223"/>
      <c r="E68" s="223"/>
      <c r="F68" s="223"/>
      <c r="G68" s="1581"/>
      <c r="H68" s="1581"/>
      <c r="I68" s="1581"/>
      <c r="J68" s="1581"/>
      <c r="K68" s="1581"/>
      <c r="L68" s="1581"/>
      <c r="M68" s="1582"/>
      <c r="N68" s="1583"/>
      <c r="O68" s="1583"/>
      <c r="P68" s="1583"/>
      <c r="Q68" s="1583"/>
      <c r="R68" s="1583"/>
      <c r="S68" s="1583"/>
      <c r="T68" s="1583"/>
      <c r="U68" s="1583"/>
      <c r="V68" s="1583"/>
      <c r="W68" s="1583"/>
      <c r="X68" s="224"/>
      <c r="Y68" s="224"/>
      <c r="Z68" s="224"/>
      <c r="AA68" s="224"/>
      <c r="AB68" s="224"/>
      <c r="AC68" s="224"/>
      <c r="AD68" s="224"/>
      <c r="AE68" s="224"/>
      <c r="AF68" s="224"/>
      <c r="AG68" s="224"/>
      <c r="AH68" s="224"/>
      <c r="AI68" s="224"/>
      <c r="AJ68" s="224"/>
      <c r="AK68" s="224"/>
      <c r="AL68" s="224"/>
      <c r="AM68" s="224"/>
      <c r="AN68" s="224"/>
      <c r="AO68" s="224"/>
      <c r="AP68" s="224"/>
    </row>
    <row r="69" spans="3:42" s="222" customFormat="1">
      <c r="C69" s="223"/>
      <c r="D69" s="223"/>
      <c r="E69" s="223"/>
      <c r="F69" s="223"/>
      <c r="G69" s="1581"/>
      <c r="H69" s="1581"/>
      <c r="I69" s="1581"/>
      <c r="J69" s="1581"/>
      <c r="K69" s="1581"/>
      <c r="L69" s="1581"/>
      <c r="M69" s="1582"/>
      <c r="N69" s="1583"/>
      <c r="O69" s="1583"/>
      <c r="P69" s="1583"/>
      <c r="Q69" s="1583"/>
      <c r="R69" s="1583"/>
      <c r="S69" s="1583"/>
      <c r="T69" s="1583"/>
      <c r="U69" s="1583"/>
      <c r="V69" s="1583"/>
      <c r="W69" s="1583"/>
      <c r="X69" s="224"/>
      <c r="Y69" s="224"/>
      <c r="Z69" s="224"/>
      <c r="AA69" s="224"/>
      <c r="AB69" s="224"/>
      <c r="AC69" s="224"/>
      <c r="AD69" s="224"/>
      <c r="AE69" s="224"/>
      <c r="AF69" s="224"/>
      <c r="AG69" s="224"/>
      <c r="AH69" s="224"/>
      <c r="AI69" s="224"/>
      <c r="AJ69" s="224"/>
      <c r="AK69" s="224"/>
      <c r="AL69" s="224"/>
      <c r="AM69" s="224"/>
      <c r="AN69" s="224"/>
      <c r="AO69" s="224"/>
      <c r="AP69" s="224"/>
    </row>
    <row r="70" spans="3:42" s="222" customFormat="1">
      <c r="C70" s="223"/>
      <c r="D70" s="223"/>
      <c r="E70" s="223"/>
      <c r="F70" s="223"/>
      <c r="G70" s="1581"/>
      <c r="H70" s="1581"/>
      <c r="I70" s="1581"/>
      <c r="J70" s="1581"/>
      <c r="K70" s="1581"/>
      <c r="L70" s="1581"/>
      <c r="M70" s="1582"/>
      <c r="N70" s="1583"/>
      <c r="O70" s="1583"/>
      <c r="P70" s="1583"/>
      <c r="Q70" s="1583"/>
      <c r="R70" s="1583"/>
      <c r="S70" s="1583"/>
      <c r="T70" s="1583"/>
      <c r="U70" s="1583"/>
      <c r="V70" s="1583"/>
      <c r="W70" s="1583"/>
      <c r="X70" s="224"/>
      <c r="Y70" s="224"/>
      <c r="Z70" s="224"/>
      <c r="AA70" s="224"/>
      <c r="AB70" s="224"/>
      <c r="AC70" s="224"/>
      <c r="AD70" s="224"/>
      <c r="AE70" s="224"/>
      <c r="AF70" s="224"/>
      <c r="AG70" s="224"/>
      <c r="AH70" s="224"/>
      <c r="AI70" s="224"/>
      <c r="AJ70" s="224"/>
      <c r="AK70" s="224"/>
      <c r="AL70" s="224"/>
      <c r="AM70" s="224"/>
      <c r="AN70" s="224"/>
      <c r="AO70" s="224"/>
      <c r="AP70" s="224"/>
    </row>
    <row r="71" spans="3:42" s="222" customFormat="1">
      <c r="C71" s="223"/>
      <c r="D71" s="223"/>
      <c r="E71" s="223"/>
      <c r="F71" s="223"/>
      <c r="G71" s="1581"/>
      <c r="H71" s="1581"/>
      <c r="I71" s="1581"/>
      <c r="J71" s="1581"/>
      <c r="K71" s="1581"/>
      <c r="L71" s="1581"/>
      <c r="M71" s="1582"/>
      <c r="N71" s="1583"/>
      <c r="O71" s="1583"/>
      <c r="P71" s="1583"/>
      <c r="Q71" s="1583"/>
      <c r="R71" s="1583"/>
      <c r="S71" s="1583"/>
      <c r="T71" s="1583"/>
      <c r="U71" s="1583"/>
      <c r="V71" s="1583"/>
      <c r="W71" s="1583"/>
      <c r="X71" s="224"/>
      <c r="Y71" s="224"/>
      <c r="Z71" s="224"/>
      <c r="AA71" s="224"/>
      <c r="AB71" s="224"/>
      <c r="AC71" s="224"/>
      <c r="AD71" s="224"/>
      <c r="AE71" s="224"/>
      <c r="AF71" s="224"/>
      <c r="AG71" s="224"/>
      <c r="AH71" s="224"/>
      <c r="AI71" s="224"/>
      <c r="AJ71" s="224"/>
      <c r="AK71" s="224"/>
      <c r="AL71" s="224"/>
      <c r="AM71" s="224"/>
      <c r="AN71" s="224"/>
      <c r="AO71" s="224"/>
      <c r="AP71" s="224"/>
    </row>
    <row r="72" spans="3:42" s="222" customFormat="1">
      <c r="C72" s="223"/>
      <c r="D72" s="223"/>
      <c r="E72" s="223"/>
      <c r="F72" s="223"/>
      <c r="G72" s="1581"/>
      <c r="H72" s="1581"/>
      <c r="I72" s="1581"/>
      <c r="J72" s="1581"/>
      <c r="K72" s="1581"/>
      <c r="L72" s="1581"/>
      <c r="M72" s="1582"/>
      <c r="N72" s="1583"/>
      <c r="O72" s="1583"/>
      <c r="P72" s="1583"/>
      <c r="Q72" s="1583"/>
      <c r="R72" s="1583"/>
      <c r="S72" s="1583"/>
      <c r="T72" s="1583"/>
      <c r="U72" s="1583"/>
      <c r="V72" s="1583"/>
      <c r="W72" s="1583"/>
      <c r="X72" s="224"/>
      <c r="Y72" s="224"/>
      <c r="Z72" s="224"/>
      <c r="AA72" s="224"/>
      <c r="AB72" s="224"/>
      <c r="AC72" s="224"/>
      <c r="AD72" s="224"/>
      <c r="AE72" s="224"/>
      <c r="AF72" s="224"/>
      <c r="AG72" s="224"/>
      <c r="AH72" s="224"/>
      <c r="AI72" s="224"/>
      <c r="AJ72" s="224"/>
      <c r="AK72" s="224"/>
      <c r="AL72" s="224"/>
      <c r="AM72" s="224"/>
      <c r="AN72" s="224"/>
      <c r="AO72" s="224"/>
      <c r="AP72" s="224"/>
    </row>
    <row r="73" spans="3:42" s="222" customFormat="1">
      <c r="C73" s="223"/>
      <c r="D73" s="223"/>
      <c r="E73" s="223"/>
      <c r="F73" s="223"/>
      <c r="G73" s="1581"/>
      <c r="H73" s="1581"/>
      <c r="I73" s="1581"/>
      <c r="J73" s="1581"/>
      <c r="K73" s="1581"/>
      <c r="L73" s="1581"/>
      <c r="M73" s="1582"/>
      <c r="N73" s="1583"/>
      <c r="O73" s="1583"/>
      <c r="P73" s="1583"/>
      <c r="Q73" s="1583"/>
      <c r="R73" s="1583"/>
      <c r="S73" s="1583"/>
      <c r="T73" s="1583"/>
      <c r="U73" s="1583"/>
      <c r="V73" s="1583"/>
      <c r="W73" s="1583"/>
      <c r="X73" s="224"/>
      <c r="Y73" s="224"/>
      <c r="Z73" s="224"/>
      <c r="AA73" s="224"/>
      <c r="AB73" s="224"/>
      <c r="AC73" s="224"/>
      <c r="AD73" s="224"/>
      <c r="AE73" s="224"/>
      <c r="AF73" s="224"/>
      <c r="AG73" s="224"/>
      <c r="AH73" s="224"/>
      <c r="AI73" s="224"/>
      <c r="AJ73" s="224"/>
      <c r="AK73" s="224"/>
      <c r="AL73" s="224"/>
      <c r="AM73" s="224"/>
      <c r="AN73" s="224"/>
      <c r="AO73" s="224"/>
      <c r="AP73" s="224"/>
    </row>
    <row r="74" spans="3:42" s="222" customFormat="1">
      <c r="C74" s="223"/>
      <c r="D74" s="223"/>
      <c r="E74" s="223"/>
      <c r="F74" s="223"/>
      <c r="G74" s="1581"/>
      <c r="H74" s="1581"/>
      <c r="I74" s="1581"/>
      <c r="J74" s="1581"/>
      <c r="K74" s="1581"/>
      <c r="L74" s="1581"/>
      <c r="M74" s="1582"/>
      <c r="N74" s="1583"/>
      <c r="O74" s="1583"/>
      <c r="P74" s="1583"/>
      <c r="Q74" s="1583"/>
      <c r="R74" s="1583"/>
      <c r="S74" s="1583"/>
      <c r="T74" s="1583"/>
      <c r="U74" s="1583"/>
      <c r="V74" s="1583"/>
      <c r="W74" s="1583"/>
      <c r="X74" s="224"/>
      <c r="Y74" s="224"/>
      <c r="Z74" s="224"/>
      <c r="AA74" s="224"/>
      <c r="AB74" s="224"/>
      <c r="AC74" s="224"/>
      <c r="AD74" s="224"/>
      <c r="AE74" s="224"/>
      <c r="AF74" s="224"/>
      <c r="AG74" s="224"/>
      <c r="AH74" s="224"/>
      <c r="AI74" s="224"/>
      <c r="AJ74" s="224"/>
      <c r="AK74" s="224"/>
      <c r="AL74" s="224"/>
      <c r="AM74" s="224"/>
      <c r="AN74" s="224"/>
      <c r="AO74" s="224"/>
      <c r="AP74" s="224"/>
    </row>
    <row r="75" spans="3:42" s="222" customFormat="1">
      <c r="C75" s="223"/>
      <c r="D75" s="223"/>
      <c r="E75" s="223"/>
      <c r="F75" s="223"/>
      <c r="G75" s="1581"/>
      <c r="H75" s="1581"/>
      <c r="I75" s="1581"/>
      <c r="J75" s="1581"/>
      <c r="K75" s="1581"/>
      <c r="L75" s="1581"/>
      <c r="M75" s="1582"/>
      <c r="N75" s="1583"/>
      <c r="O75" s="1583"/>
      <c r="P75" s="1583"/>
      <c r="Q75" s="1583"/>
      <c r="R75" s="1583"/>
      <c r="S75" s="1583"/>
      <c r="T75" s="1583"/>
      <c r="U75" s="1583"/>
      <c r="V75" s="1583"/>
      <c r="W75" s="1583"/>
      <c r="X75" s="224"/>
      <c r="Y75" s="224"/>
      <c r="Z75" s="224"/>
      <c r="AA75" s="224"/>
      <c r="AB75" s="224"/>
      <c r="AC75" s="224"/>
      <c r="AD75" s="224"/>
      <c r="AE75" s="224"/>
      <c r="AF75" s="224"/>
      <c r="AG75" s="224"/>
      <c r="AH75" s="224"/>
      <c r="AI75" s="224"/>
      <c r="AJ75" s="224"/>
      <c r="AK75" s="224"/>
      <c r="AL75" s="224"/>
      <c r="AM75" s="224"/>
      <c r="AN75" s="224"/>
      <c r="AO75" s="224"/>
      <c r="AP75" s="224"/>
    </row>
    <row r="76" spans="3:42" s="222" customFormat="1">
      <c r="C76" s="223"/>
      <c r="D76" s="223"/>
      <c r="E76" s="223"/>
      <c r="F76" s="223"/>
      <c r="G76" s="1581"/>
      <c r="H76" s="1581"/>
      <c r="I76" s="1581"/>
      <c r="J76" s="1581"/>
      <c r="K76" s="1581"/>
      <c r="L76" s="1581"/>
      <c r="M76" s="1582"/>
      <c r="N76" s="1583"/>
      <c r="O76" s="1583"/>
      <c r="P76" s="1583"/>
      <c r="Q76" s="1583"/>
      <c r="R76" s="1583"/>
      <c r="S76" s="1583"/>
      <c r="T76" s="1583"/>
      <c r="U76" s="1583"/>
      <c r="V76" s="1583"/>
      <c r="W76" s="1583"/>
      <c r="X76" s="224"/>
      <c r="Y76" s="224"/>
      <c r="Z76" s="224"/>
      <c r="AA76" s="224"/>
      <c r="AB76" s="224"/>
      <c r="AC76" s="224"/>
      <c r="AD76" s="224"/>
      <c r="AE76" s="224"/>
      <c r="AF76" s="224"/>
      <c r="AG76" s="224"/>
      <c r="AH76" s="224"/>
      <c r="AI76" s="224"/>
      <c r="AJ76" s="224"/>
      <c r="AK76" s="224"/>
      <c r="AL76" s="224"/>
      <c r="AM76" s="224"/>
      <c r="AN76" s="224"/>
      <c r="AO76" s="224"/>
      <c r="AP76" s="224"/>
    </row>
    <row r="77" spans="3:42" s="222" customFormat="1">
      <c r="C77" s="223"/>
      <c r="D77" s="223"/>
      <c r="E77" s="223"/>
      <c r="F77" s="223"/>
      <c r="G77" s="1581"/>
      <c r="H77" s="1581"/>
      <c r="I77" s="1581"/>
      <c r="J77" s="1581"/>
      <c r="K77" s="1581"/>
      <c r="L77" s="1581"/>
      <c r="M77" s="1582"/>
      <c r="N77" s="1583"/>
      <c r="O77" s="1583"/>
      <c r="P77" s="1583"/>
      <c r="Q77" s="1583"/>
      <c r="R77" s="1583"/>
      <c r="S77" s="1583"/>
      <c r="T77" s="1583"/>
      <c r="U77" s="1583"/>
      <c r="V77" s="1583"/>
      <c r="W77" s="1583"/>
      <c r="X77" s="224"/>
      <c r="Y77" s="224"/>
      <c r="Z77" s="224"/>
      <c r="AA77" s="224"/>
      <c r="AB77" s="224"/>
      <c r="AC77" s="224"/>
      <c r="AD77" s="224"/>
      <c r="AE77" s="224"/>
      <c r="AF77" s="224"/>
      <c r="AG77" s="224"/>
      <c r="AH77" s="224"/>
      <c r="AI77" s="224"/>
      <c r="AJ77" s="224"/>
      <c r="AK77" s="224"/>
      <c r="AL77" s="224"/>
      <c r="AM77" s="224"/>
      <c r="AN77" s="224"/>
      <c r="AO77" s="224"/>
      <c r="AP77" s="224"/>
    </row>
    <row r="78" spans="3:42" s="222" customFormat="1">
      <c r="C78" s="223"/>
      <c r="D78" s="223"/>
      <c r="E78" s="223"/>
      <c r="F78" s="223"/>
      <c r="G78" s="1581"/>
      <c r="H78" s="1581"/>
      <c r="I78" s="1581"/>
      <c r="J78" s="1581"/>
      <c r="K78" s="1581"/>
      <c r="L78" s="1581"/>
      <c r="M78" s="1582"/>
      <c r="N78" s="1583"/>
      <c r="O78" s="1583"/>
      <c r="P78" s="1583"/>
      <c r="Q78" s="1583"/>
      <c r="R78" s="1583"/>
      <c r="S78" s="1583"/>
      <c r="T78" s="1583"/>
      <c r="U78" s="1583"/>
      <c r="V78" s="1583"/>
      <c r="W78" s="1583"/>
      <c r="X78" s="224"/>
      <c r="Y78" s="224"/>
      <c r="Z78" s="224"/>
      <c r="AA78" s="224"/>
      <c r="AB78" s="224"/>
      <c r="AC78" s="224"/>
      <c r="AD78" s="224"/>
      <c r="AE78" s="224"/>
      <c r="AF78" s="224"/>
      <c r="AG78" s="224"/>
      <c r="AH78" s="224"/>
      <c r="AI78" s="224"/>
      <c r="AJ78" s="224"/>
      <c r="AK78" s="224"/>
      <c r="AL78" s="224"/>
      <c r="AM78" s="224"/>
      <c r="AN78" s="224"/>
      <c r="AO78" s="224"/>
      <c r="AP78" s="224"/>
    </row>
    <row r="79" spans="3:42" s="222" customFormat="1">
      <c r="C79" s="223"/>
      <c r="D79" s="223"/>
      <c r="E79" s="223"/>
      <c r="F79" s="223"/>
      <c r="G79" s="1581"/>
      <c r="H79" s="1581"/>
      <c r="I79" s="1581"/>
      <c r="J79" s="1581"/>
      <c r="K79" s="1581"/>
      <c r="L79" s="1581"/>
      <c r="M79" s="1582"/>
      <c r="N79" s="1583"/>
      <c r="O79" s="1583"/>
      <c r="P79" s="1583"/>
      <c r="Q79" s="1583"/>
      <c r="R79" s="1583"/>
      <c r="S79" s="1583"/>
      <c r="T79" s="1583"/>
      <c r="U79" s="1583"/>
      <c r="V79" s="1583"/>
      <c r="W79" s="1583"/>
      <c r="X79" s="224"/>
      <c r="Y79" s="224"/>
      <c r="Z79" s="224"/>
      <c r="AA79" s="224"/>
      <c r="AB79" s="224"/>
      <c r="AC79" s="224"/>
      <c r="AD79" s="224"/>
      <c r="AE79" s="224"/>
      <c r="AF79" s="224"/>
      <c r="AG79" s="224"/>
      <c r="AH79" s="224"/>
      <c r="AI79" s="224"/>
      <c r="AJ79" s="224"/>
      <c r="AK79" s="224"/>
      <c r="AL79" s="224"/>
      <c r="AM79" s="224"/>
      <c r="AN79" s="224"/>
      <c r="AO79" s="224"/>
      <c r="AP79" s="224"/>
    </row>
    <row r="80" spans="3:42" s="222" customFormat="1">
      <c r="C80" s="223"/>
      <c r="D80" s="223"/>
      <c r="E80" s="223"/>
      <c r="F80" s="223"/>
      <c r="G80" s="1581"/>
      <c r="H80" s="1581"/>
      <c r="I80" s="1581"/>
      <c r="J80" s="1581"/>
      <c r="K80" s="1581"/>
      <c r="L80" s="1581"/>
      <c r="M80" s="1582"/>
      <c r="N80" s="1583"/>
      <c r="O80" s="1583"/>
      <c r="P80" s="1583"/>
      <c r="Q80" s="1583"/>
      <c r="R80" s="1583"/>
      <c r="S80" s="1583"/>
      <c r="T80" s="1583"/>
      <c r="U80" s="1583"/>
      <c r="V80" s="1583"/>
      <c r="W80" s="1583"/>
      <c r="X80" s="224"/>
      <c r="Y80" s="224"/>
      <c r="Z80" s="224"/>
      <c r="AA80" s="224"/>
      <c r="AB80" s="224"/>
      <c r="AC80" s="224"/>
      <c r="AD80" s="224"/>
      <c r="AE80" s="224"/>
      <c r="AF80" s="224"/>
      <c r="AG80" s="224"/>
      <c r="AH80" s="224"/>
      <c r="AI80" s="224"/>
      <c r="AJ80" s="224"/>
      <c r="AK80" s="224"/>
      <c r="AL80" s="224"/>
      <c r="AM80" s="224"/>
      <c r="AN80" s="224"/>
      <c r="AO80" s="224"/>
      <c r="AP80" s="224"/>
    </row>
    <row r="81" spans="3:42" s="222" customFormat="1">
      <c r="C81" s="223"/>
      <c r="D81" s="223"/>
      <c r="E81" s="223"/>
      <c r="F81" s="223"/>
      <c r="G81" s="1581"/>
      <c r="H81" s="1581"/>
      <c r="I81" s="1581"/>
      <c r="J81" s="1581"/>
      <c r="K81" s="1581"/>
      <c r="L81" s="1581"/>
      <c r="M81" s="1582"/>
      <c r="N81" s="1583"/>
      <c r="O81" s="1583"/>
      <c r="P81" s="1583"/>
      <c r="Q81" s="1583"/>
      <c r="R81" s="1583"/>
      <c r="S81" s="1583"/>
      <c r="T81" s="1583"/>
      <c r="U81" s="1583"/>
      <c r="V81" s="1583"/>
      <c r="W81" s="1583"/>
      <c r="X81" s="224"/>
      <c r="Y81" s="224"/>
      <c r="Z81" s="224"/>
      <c r="AA81" s="224"/>
      <c r="AB81" s="224"/>
      <c r="AC81" s="224"/>
      <c r="AD81" s="224"/>
      <c r="AE81" s="224"/>
      <c r="AF81" s="224"/>
      <c r="AG81" s="224"/>
      <c r="AH81" s="224"/>
      <c r="AI81" s="224"/>
      <c r="AJ81" s="224"/>
      <c r="AK81" s="224"/>
      <c r="AL81" s="224"/>
      <c r="AM81" s="224"/>
      <c r="AN81" s="224"/>
      <c r="AO81" s="224"/>
      <c r="AP81" s="224"/>
    </row>
    <row r="82" spans="3:42" s="222" customFormat="1">
      <c r="C82" s="223"/>
      <c r="D82" s="223"/>
      <c r="E82" s="223"/>
      <c r="F82" s="223"/>
      <c r="G82" s="1581"/>
      <c r="H82" s="1581"/>
      <c r="I82" s="1581"/>
      <c r="J82" s="1581"/>
      <c r="K82" s="1581"/>
      <c r="L82" s="1581"/>
      <c r="M82" s="1582"/>
      <c r="N82" s="1583"/>
      <c r="O82" s="1583"/>
      <c r="P82" s="1583"/>
      <c r="Q82" s="1583"/>
      <c r="R82" s="1583"/>
      <c r="S82" s="1583"/>
      <c r="T82" s="1583"/>
      <c r="U82" s="1583"/>
      <c r="V82" s="1583"/>
      <c r="W82" s="1583"/>
      <c r="X82" s="224"/>
      <c r="Y82" s="224"/>
      <c r="Z82" s="224"/>
      <c r="AA82" s="224"/>
      <c r="AB82" s="224"/>
      <c r="AC82" s="224"/>
      <c r="AD82" s="224"/>
      <c r="AE82" s="224"/>
      <c r="AF82" s="224"/>
      <c r="AG82" s="224"/>
      <c r="AH82" s="224"/>
      <c r="AI82" s="224"/>
      <c r="AJ82" s="224"/>
      <c r="AK82" s="224"/>
      <c r="AL82" s="224"/>
      <c r="AM82" s="224"/>
      <c r="AN82" s="224"/>
      <c r="AO82" s="224"/>
      <c r="AP82" s="224"/>
    </row>
    <row r="83" spans="3:42" s="222" customFormat="1">
      <c r="C83" s="223"/>
      <c r="D83" s="223"/>
      <c r="E83" s="223"/>
      <c r="F83" s="223"/>
      <c r="G83" s="1581"/>
      <c r="H83" s="1581"/>
      <c r="I83" s="1581"/>
      <c r="J83" s="1581"/>
      <c r="K83" s="1581"/>
      <c r="L83" s="1581"/>
      <c r="M83" s="1582"/>
      <c r="N83" s="1583"/>
      <c r="O83" s="1583"/>
      <c r="P83" s="1583"/>
      <c r="Q83" s="1583"/>
      <c r="R83" s="1583"/>
      <c r="S83" s="1583"/>
      <c r="T83" s="1583"/>
      <c r="U83" s="1583"/>
      <c r="V83" s="1583"/>
      <c r="W83" s="1583"/>
      <c r="X83" s="224"/>
      <c r="Y83" s="224"/>
      <c r="Z83" s="224"/>
      <c r="AA83" s="224"/>
      <c r="AB83" s="224"/>
      <c r="AC83" s="224"/>
      <c r="AD83" s="224"/>
      <c r="AE83" s="224"/>
      <c r="AF83" s="224"/>
      <c r="AG83" s="224"/>
      <c r="AH83" s="224"/>
      <c r="AI83" s="224"/>
      <c r="AJ83" s="224"/>
      <c r="AK83" s="224"/>
      <c r="AL83" s="224"/>
      <c r="AM83" s="224"/>
      <c r="AN83" s="224"/>
      <c r="AO83" s="224"/>
      <c r="AP83" s="224"/>
    </row>
    <row r="84" spans="3:42" s="222" customFormat="1">
      <c r="C84" s="223"/>
      <c r="D84" s="223"/>
      <c r="E84" s="223"/>
      <c r="F84" s="223"/>
      <c r="G84" s="1581"/>
      <c r="H84" s="1581"/>
      <c r="I84" s="1581"/>
      <c r="J84" s="1581"/>
      <c r="K84" s="1581"/>
      <c r="L84" s="1581"/>
      <c r="M84" s="1582"/>
      <c r="N84" s="1583"/>
      <c r="O84" s="1583"/>
      <c r="P84" s="1583"/>
      <c r="Q84" s="1583"/>
      <c r="R84" s="1583"/>
      <c r="S84" s="1583"/>
      <c r="T84" s="1583"/>
      <c r="U84" s="1583"/>
      <c r="V84" s="1583"/>
      <c r="W84" s="1583"/>
      <c r="X84" s="224"/>
      <c r="Y84" s="224"/>
      <c r="Z84" s="224"/>
      <c r="AA84" s="224"/>
      <c r="AB84" s="224"/>
      <c r="AC84" s="224"/>
      <c r="AD84" s="224"/>
      <c r="AE84" s="224"/>
      <c r="AF84" s="224"/>
      <c r="AG84" s="224"/>
      <c r="AH84" s="224"/>
      <c r="AI84" s="224"/>
      <c r="AJ84" s="224"/>
      <c r="AK84" s="224"/>
      <c r="AL84" s="224"/>
      <c r="AM84" s="224"/>
      <c r="AN84" s="224"/>
      <c r="AO84" s="224"/>
      <c r="AP84" s="224"/>
    </row>
    <row r="85" spans="3:42" s="222" customFormat="1">
      <c r="C85" s="223"/>
      <c r="D85" s="223"/>
      <c r="E85" s="223"/>
      <c r="F85" s="223"/>
      <c r="G85" s="1581"/>
      <c r="H85" s="1581"/>
      <c r="I85" s="1581"/>
      <c r="J85" s="1581"/>
      <c r="K85" s="1581"/>
      <c r="L85" s="1581"/>
      <c r="M85" s="1582"/>
      <c r="N85" s="1583"/>
      <c r="O85" s="1583"/>
      <c r="P85" s="1583"/>
      <c r="Q85" s="1583"/>
      <c r="R85" s="1583"/>
      <c r="S85" s="1583"/>
      <c r="T85" s="1583"/>
      <c r="U85" s="1583"/>
      <c r="V85" s="1583"/>
      <c r="W85" s="1583"/>
      <c r="X85" s="224"/>
      <c r="Y85" s="224"/>
      <c r="Z85" s="224"/>
      <c r="AA85" s="224"/>
      <c r="AB85" s="224"/>
      <c r="AC85" s="224"/>
      <c r="AD85" s="224"/>
      <c r="AE85" s="224"/>
      <c r="AF85" s="224"/>
      <c r="AG85" s="224"/>
      <c r="AH85" s="224"/>
      <c r="AI85" s="224"/>
      <c r="AJ85" s="224"/>
      <c r="AK85" s="224"/>
      <c r="AL85" s="224"/>
      <c r="AM85" s="224"/>
      <c r="AN85" s="224"/>
      <c r="AO85" s="224"/>
      <c r="AP85" s="224"/>
    </row>
    <row r="86" spans="3:42" s="222" customFormat="1">
      <c r="C86" s="223"/>
      <c r="D86" s="223"/>
      <c r="E86" s="223"/>
      <c r="F86" s="223"/>
      <c r="G86" s="1581"/>
      <c r="H86" s="1581"/>
      <c r="I86" s="1581"/>
      <c r="J86" s="1581"/>
      <c r="K86" s="1581"/>
      <c r="L86" s="1581"/>
      <c r="M86" s="1582"/>
      <c r="N86" s="1583"/>
      <c r="O86" s="1583"/>
      <c r="P86" s="1583"/>
      <c r="Q86" s="1583"/>
      <c r="R86" s="1583"/>
      <c r="S86" s="1583"/>
      <c r="T86" s="1583"/>
      <c r="U86" s="1583"/>
      <c r="V86" s="1583"/>
      <c r="W86" s="1583"/>
      <c r="X86" s="224"/>
      <c r="Y86" s="224"/>
      <c r="Z86" s="224"/>
      <c r="AA86" s="224"/>
      <c r="AB86" s="224"/>
      <c r="AC86" s="224"/>
      <c r="AD86" s="224"/>
      <c r="AE86" s="224"/>
      <c r="AF86" s="224"/>
      <c r="AG86" s="224"/>
      <c r="AH86" s="224"/>
      <c r="AI86" s="224"/>
      <c r="AJ86" s="224"/>
      <c r="AK86" s="224"/>
      <c r="AL86" s="224"/>
      <c r="AM86" s="224"/>
      <c r="AN86" s="224"/>
      <c r="AO86" s="224"/>
      <c r="AP86" s="224"/>
    </row>
    <row r="87" spans="3:42" s="222" customFormat="1">
      <c r="C87" s="223"/>
      <c r="D87" s="223"/>
      <c r="E87" s="223"/>
      <c r="F87" s="223"/>
      <c r="G87" s="1581"/>
      <c r="H87" s="1581"/>
      <c r="I87" s="1581"/>
      <c r="J87" s="1581"/>
      <c r="K87" s="1581"/>
      <c r="L87" s="1581"/>
      <c r="M87" s="1582"/>
      <c r="N87" s="1583"/>
      <c r="O87" s="1583"/>
      <c r="P87" s="1583"/>
      <c r="Q87" s="1583"/>
      <c r="R87" s="1583"/>
      <c r="S87" s="1583"/>
      <c r="T87" s="1583"/>
      <c r="U87" s="1583"/>
      <c r="V87" s="1583"/>
      <c r="W87" s="1583"/>
      <c r="X87" s="224"/>
      <c r="Y87" s="224"/>
      <c r="Z87" s="224"/>
      <c r="AA87" s="224"/>
      <c r="AB87" s="224"/>
      <c r="AC87" s="224"/>
      <c r="AD87" s="224"/>
      <c r="AE87" s="224"/>
      <c r="AF87" s="224"/>
      <c r="AG87" s="224"/>
      <c r="AH87" s="224"/>
      <c r="AI87" s="224"/>
      <c r="AJ87" s="224"/>
      <c r="AK87" s="224"/>
      <c r="AL87" s="224"/>
      <c r="AM87" s="224"/>
      <c r="AN87" s="224"/>
      <c r="AO87" s="224"/>
      <c r="AP87" s="224"/>
    </row>
    <row r="88" spans="3:42" s="222" customFormat="1">
      <c r="C88" s="223"/>
      <c r="D88" s="223"/>
      <c r="E88" s="223"/>
      <c r="F88" s="223"/>
      <c r="G88" s="1581"/>
      <c r="H88" s="1581"/>
      <c r="I88" s="1581"/>
      <c r="J88" s="1581"/>
      <c r="K88" s="1581"/>
      <c r="L88" s="1581"/>
      <c r="M88" s="1582"/>
      <c r="N88" s="1583"/>
      <c r="O88" s="1583"/>
      <c r="P88" s="1583"/>
      <c r="Q88" s="1583"/>
      <c r="R88" s="1583"/>
      <c r="S88" s="1583"/>
      <c r="T88" s="1583"/>
      <c r="U88" s="1583"/>
      <c r="V88" s="1583"/>
      <c r="W88" s="1583"/>
      <c r="X88" s="224"/>
      <c r="Y88" s="224"/>
      <c r="Z88" s="224"/>
      <c r="AA88" s="224"/>
      <c r="AB88" s="224"/>
      <c r="AC88" s="224"/>
      <c r="AD88" s="224"/>
      <c r="AE88" s="224"/>
      <c r="AF88" s="224"/>
      <c r="AG88" s="224"/>
      <c r="AH88" s="224"/>
      <c r="AI88" s="224"/>
      <c r="AJ88" s="224"/>
      <c r="AK88" s="224"/>
      <c r="AL88" s="224"/>
      <c r="AM88" s="224"/>
      <c r="AN88" s="224"/>
      <c r="AO88" s="224"/>
      <c r="AP88" s="224"/>
    </row>
    <row r="89" spans="3:42" s="222" customFormat="1">
      <c r="C89" s="223"/>
      <c r="D89" s="223"/>
      <c r="E89" s="223"/>
      <c r="F89" s="223"/>
      <c r="G89" s="1581"/>
      <c r="H89" s="1581"/>
      <c r="I89" s="1581"/>
      <c r="J89" s="1581"/>
      <c r="K89" s="1581"/>
      <c r="L89" s="1581"/>
      <c r="M89" s="1582"/>
      <c r="N89" s="1583"/>
      <c r="O89" s="1583"/>
      <c r="P89" s="1583"/>
      <c r="Q89" s="1583"/>
      <c r="R89" s="1583"/>
      <c r="S89" s="1583"/>
      <c r="T89" s="1583"/>
      <c r="U89" s="1583"/>
      <c r="V89" s="1583"/>
      <c r="W89" s="1583"/>
      <c r="X89" s="224"/>
      <c r="Y89" s="224"/>
      <c r="Z89" s="224"/>
      <c r="AA89" s="224"/>
      <c r="AB89" s="224"/>
      <c r="AC89" s="224"/>
      <c r="AD89" s="224"/>
      <c r="AE89" s="224"/>
      <c r="AF89" s="224"/>
      <c r="AG89" s="224"/>
      <c r="AH89" s="224"/>
      <c r="AI89" s="224"/>
      <c r="AJ89" s="224"/>
      <c r="AK89" s="224"/>
      <c r="AL89" s="224"/>
      <c r="AM89" s="224"/>
      <c r="AN89" s="224"/>
      <c r="AO89" s="224"/>
      <c r="AP89" s="224"/>
    </row>
    <row r="90" spans="3:42" s="222" customFormat="1">
      <c r="C90" s="223"/>
      <c r="D90" s="223"/>
      <c r="E90" s="223"/>
      <c r="F90" s="223"/>
      <c r="G90" s="1581"/>
      <c r="H90" s="1581"/>
      <c r="I90" s="1581"/>
      <c r="J90" s="1581"/>
      <c r="K90" s="1581"/>
      <c r="L90" s="1581"/>
      <c r="M90" s="1582"/>
      <c r="N90" s="1583"/>
      <c r="O90" s="1583"/>
      <c r="P90" s="1583"/>
      <c r="Q90" s="1583"/>
      <c r="R90" s="1583"/>
      <c r="S90" s="1583"/>
      <c r="T90" s="1583"/>
      <c r="U90" s="1583"/>
      <c r="V90" s="1583"/>
      <c r="W90" s="1583"/>
      <c r="X90" s="224"/>
      <c r="Y90" s="224"/>
      <c r="Z90" s="224"/>
      <c r="AA90" s="224"/>
      <c r="AB90" s="224"/>
      <c r="AC90" s="224"/>
      <c r="AD90" s="224"/>
      <c r="AE90" s="224"/>
      <c r="AF90" s="224"/>
      <c r="AG90" s="224"/>
      <c r="AH90" s="224"/>
      <c r="AI90" s="224"/>
      <c r="AJ90" s="224"/>
      <c r="AK90" s="224"/>
      <c r="AL90" s="224"/>
      <c r="AM90" s="224"/>
      <c r="AN90" s="224"/>
      <c r="AO90" s="224"/>
      <c r="AP90" s="224"/>
    </row>
    <row r="91" spans="3:42" s="222" customFormat="1">
      <c r="C91" s="223"/>
      <c r="D91" s="223"/>
      <c r="E91" s="223"/>
      <c r="F91" s="223"/>
      <c r="G91" s="1581"/>
      <c r="H91" s="1581"/>
      <c r="I91" s="1581"/>
      <c r="J91" s="1581"/>
      <c r="K91" s="1581"/>
      <c r="L91" s="1581"/>
      <c r="M91" s="1582"/>
      <c r="N91" s="1583"/>
      <c r="O91" s="1583"/>
      <c r="P91" s="1583"/>
      <c r="Q91" s="1583"/>
      <c r="R91" s="1583"/>
      <c r="S91" s="1583"/>
      <c r="T91" s="1583"/>
      <c r="U91" s="1583"/>
      <c r="V91" s="1583"/>
      <c r="W91" s="1583"/>
      <c r="X91" s="224"/>
      <c r="Y91" s="224"/>
      <c r="Z91" s="224"/>
      <c r="AA91" s="224"/>
      <c r="AB91" s="224"/>
      <c r="AC91" s="224"/>
      <c r="AD91" s="224"/>
      <c r="AE91" s="224"/>
      <c r="AF91" s="224"/>
      <c r="AG91" s="224"/>
      <c r="AH91" s="224"/>
      <c r="AI91" s="224"/>
      <c r="AJ91" s="224"/>
      <c r="AK91" s="224"/>
      <c r="AL91" s="224"/>
      <c r="AM91" s="224"/>
      <c r="AN91" s="224"/>
      <c r="AO91" s="224"/>
      <c r="AP91" s="224"/>
    </row>
    <row r="92" spans="3:42" s="222" customFormat="1">
      <c r="C92" s="223"/>
      <c r="D92" s="223"/>
      <c r="E92" s="223"/>
      <c r="F92" s="223"/>
      <c r="G92" s="1581"/>
      <c r="H92" s="1581"/>
      <c r="I92" s="1581"/>
      <c r="J92" s="1581"/>
      <c r="K92" s="1581"/>
      <c r="L92" s="1581"/>
      <c r="M92" s="1582"/>
      <c r="N92" s="1583"/>
      <c r="O92" s="1583"/>
      <c r="P92" s="1583"/>
      <c r="Q92" s="1583"/>
      <c r="R92" s="1583"/>
      <c r="S92" s="1583"/>
      <c r="T92" s="1583"/>
      <c r="U92" s="1583"/>
      <c r="V92" s="1583"/>
      <c r="W92" s="1583"/>
      <c r="X92" s="224"/>
      <c r="Y92" s="224"/>
      <c r="Z92" s="224"/>
      <c r="AA92" s="224"/>
      <c r="AB92" s="224"/>
      <c r="AC92" s="224"/>
      <c r="AD92" s="224"/>
      <c r="AE92" s="224"/>
      <c r="AF92" s="224"/>
      <c r="AG92" s="224"/>
      <c r="AH92" s="224"/>
      <c r="AI92" s="224"/>
      <c r="AJ92" s="224"/>
      <c r="AK92" s="224"/>
      <c r="AL92" s="224"/>
      <c r="AM92" s="224"/>
      <c r="AN92" s="224"/>
      <c r="AO92" s="224"/>
      <c r="AP92" s="224"/>
    </row>
    <row r="93" spans="3:42" s="222" customFormat="1">
      <c r="C93" s="223"/>
      <c r="D93" s="223"/>
      <c r="E93" s="223"/>
      <c r="F93" s="223"/>
      <c r="G93" s="1581"/>
      <c r="H93" s="1581"/>
      <c r="I93" s="1581"/>
      <c r="J93" s="1581"/>
      <c r="K93" s="1581"/>
      <c r="L93" s="1581"/>
      <c r="M93" s="1582"/>
      <c r="N93" s="1583"/>
      <c r="O93" s="1583"/>
      <c r="P93" s="1583"/>
      <c r="Q93" s="1583"/>
      <c r="R93" s="1583"/>
      <c r="S93" s="1583"/>
      <c r="T93" s="1583"/>
      <c r="U93" s="1583"/>
      <c r="V93" s="1583"/>
      <c r="W93" s="1583"/>
      <c r="X93" s="224"/>
      <c r="Y93" s="224"/>
      <c r="Z93" s="224"/>
      <c r="AA93" s="224"/>
      <c r="AB93" s="224"/>
      <c r="AC93" s="224"/>
      <c r="AD93" s="224"/>
      <c r="AE93" s="224"/>
      <c r="AF93" s="224"/>
      <c r="AG93" s="224"/>
      <c r="AH93" s="224"/>
      <c r="AI93" s="224"/>
      <c r="AJ93" s="224"/>
      <c r="AK93" s="224"/>
      <c r="AL93" s="224"/>
      <c r="AM93" s="224"/>
      <c r="AN93" s="224"/>
      <c r="AO93" s="224"/>
      <c r="AP93" s="224"/>
    </row>
    <row r="94" spans="3:42" s="222" customFormat="1">
      <c r="C94" s="223"/>
      <c r="D94" s="223"/>
      <c r="E94" s="223"/>
      <c r="F94" s="223"/>
      <c r="G94" s="1581"/>
      <c r="H94" s="1581"/>
      <c r="I94" s="1581"/>
      <c r="J94" s="1581"/>
      <c r="K94" s="1581"/>
      <c r="L94" s="1581"/>
      <c r="M94" s="1582"/>
      <c r="N94" s="1583"/>
      <c r="O94" s="1583"/>
      <c r="P94" s="1583"/>
      <c r="Q94" s="1583"/>
      <c r="R94" s="1583"/>
      <c r="S94" s="1583"/>
      <c r="T94" s="1583"/>
      <c r="U94" s="1583"/>
      <c r="V94" s="1583"/>
      <c r="W94" s="1583"/>
      <c r="X94" s="224"/>
      <c r="Y94" s="224"/>
      <c r="Z94" s="224"/>
      <c r="AA94" s="224"/>
      <c r="AB94" s="224"/>
      <c r="AC94" s="224"/>
      <c r="AD94" s="224"/>
      <c r="AE94" s="224"/>
      <c r="AF94" s="224"/>
      <c r="AG94" s="224"/>
      <c r="AH94" s="224"/>
      <c r="AI94" s="224"/>
      <c r="AJ94" s="224"/>
      <c r="AK94" s="224"/>
      <c r="AL94" s="224"/>
      <c r="AM94" s="224"/>
      <c r="AN94" s="224"/>
      <c r="AO94" s="224"/>
      <c r="AP94" s="224"/>
    </row>
    <row r="95" spans="3:42" s="222" customFormat="1">
      <c r="C95" s="223"/>
      <c r="D95" s="223"/>
      <c r="E95" s="223"/>
      <c r="F95" s="223"/>
      <c r="G95" s="1581"/>
      <c r="H95" s="1581"/>
      <c r="I95" s="1581"/>
      <c r="J95" s="1581"/>
      <c r="K95" s="1581"/>
      <c r="L95" s="1581"/>
      <c r="M95" s="1582"/>
      <c r="N95" s="1583"/>
      <c r="O95" s="1583"/>
      <c r="P95" s="1583"/>
      <c r="Q95" s="1583"/>
      <c r="R95" s="1583"/>
      <c r="S95" s="1583"/>
      <c r="T95" s="1583"/>
      <c r="U95" s="1583"/>
      <c r="V95" s="1583"/>
      <c r="W95" s="1583"/>
      <c r="X95" s="224"/>
      <c r="Y95" s="224"/>
      <c r="Z95" s="224"/>
      <c r="AA95" s="224"/>
      <c r="AB95" s="224"/>
      <c r="AC95" s="224"/>
      <c r="AD95" s="224"/>
      <c r="AE95" s="224"/>
      <c r="AF95" s="224"/>
      <c r="AG95" s="224"/>
      <c r="AH95" s="224"/>
      <c r="AI95" s="224"/>
      <c r="AJ95" s="224"/>
      <c r="AK95" s="224"/>
      <c r="AL95" s="224"/>
      <c r="AM95" s="224"/>
      <c r="AN95" s="224"/>
      <c r="AO95" s="224"/>
      <c r="AP95" s="224"/>
    </row>
    <row r="96" spans="3:42" s="222" customFormat="1">
      <c r="C96" s="223"/>
      <c r="D96" s="223"/>
      <c r="E96" s="223"/>
      <c r="F96" s="223"/>
      <c r="G96" s="1581"/>
      <c r="H96" s="1581"/>
      <c r="I96" s="1581"/>
      <c r="J96" s="1581"/>
      <c r="K96" s="1581"/>
      <c r="L96" s="1581"/>
      <c r="M96" s="1582"/>
      <c r="N96" s="1583"/>
      <c r="O96" s="1583"/>
      <c r="P96" s="1583"/>
      <c r="Q96" s="1583"/>
      <c r="R96" s="1583"/>
      <c r="S96" s="1583"/>
      <c r="T96" s="1583"/>
      <c r="U96" s="1583"/>
      <c r="V96" s="1583"/>
      <c r="W96" s="1583"/>
      <c r="X96" s="224"/>
      <c r="Y96" s="224"/>
      <c r="Z96" s="224"/>
      <c r="AA96" s="224"/>
      <c r="AB96" s="224"/>
      <c r="AC96" s="224"/>
      <c r="AD96" s="224"/>
      <c r="AE96" s="224"/>
      <c r="AF96" s="224"/>
      <c r="AG96" s="224"/>
      <c r="AH96" s="224"/>
      <c r="AI96" s="224"/>
      <c r="AJ96" s="224"/>
      <c r="AK96" s="224"/>
      <c r="AL96" s="224"/>
      <c r="AM96" s="224"/>
      <c r="AN96" s="224"/>
      <c r="AO96" s="224"/>
      <c r="AP96" s="224"/>
    </row>
    <row r="97" spans="3:42" s="222" customFormat="1">
      <c r="C97" s="223"/>
      <c r="D97" s="223"/>
      <c r="E97" s="223"/>
      <c r="F97" s="223"/>
      <c r="G97" s="1581"/>
      <c r="H97" s="1581"/>
      <c r="I97" s="1581"/>
      <c r="J97" s="1581"/>
      <c r="K97" s="1581"/>
      <c r="L97" s="1581"/>
      <c r="M97" s="1582"/>
      <c r="N97" s="1583"/>
      <c r="O97" s="1583"/>
      <c r="P97" s="1583"/>
      <c r="Q97" s="1583"/>
      <c r="R97" s="1583"/>
      <c r="S97" s="1583"/>
      <c r="T97" s="1583"/>
      <c r="U97" s="1583"/>
      <c r="V97" s="1583"/>
      <c r="W97" s="1583"/>
      <c r="X97" s="224"/>
      <c r="Y97" s="224"/>
      <c r="Z97" s="224"/>
      <c r="AA97" s="224"/>
      <c r="AB97" s="224"/>
      <c r="AC97" s="224"/>
      <c r="AD97" s="224"/>
      <c r="AE97" s="224"/>
      <c r="AF97" s="224"/>
      <c r="AG97" s="224"/>
      <c r="AH97" s="224"/>
      <c r="AI97" s="224"/>
      <c r="AJ97" s="224"/>
      <c r="AK97" s="224"/>
      <c r="AL97" s="224"/>
      <c r="AM97" s="224"/>
      <c r="AN97" s="224"/>
      <c r="AO97" s="224"/>
      <c r="AP97" s="224"/>
    </row>
    <row r="98" spans="3:42" s="222" customFormat="1">
      <c r="C98" s="223"/>
      <c r="D98" s="223"/>
      <c r="E98" s="223"/>
      <c r="F98" s="223"/>
      <c r="G98" s="1581"/>
      <c r="H98" s="1581"/>
      <c r="I98" s="1581"/>
      <c r="J98" s="1581"/>
      <c r="K98" s="1581"/>
      <c r="L98" s="1581"/>
      <c r="M98" s="1582"/>
      <c r="N98" s="1583"/>
      <c r="O98" s="1583"/>
      <c r="P98" s="1583"/>
      <c r="Q98" s="1583"/>
      <c r="R98" s="1583"/>
      <c r="S98" s="1583"/>
      <c r="T98" s="1583"/>
      <c r="U98" s="1583"/>
      <c r="V98" s="1583"/>
      <c r="W98" s="1583"/>
      <c r="X98" s="224"/>
      <c r="Y98" s="224"/>
      <c r="Z98" s="224"/>
      <c r="AA98" s="224"/>
      <c r="AB98" s="224"/>
      <c r="AC98" s="224"/>
      <c r="AD98" s="224"/>
      <c r="AE98" s="224"/>
      <c r="AF98" s="224"/>
      <c r="AG98" s="224"/>
      <c r="AH98" s="224"/>
      <c r="AI98" s="224"/>
      <c r="AJ98" s="224"/>
      <c r="AK98" s="224"/>
      <c r="AL98" s="224"/>
      <c r="AM98" s="224"/>
      <c r="AN98" s="224"/>
      <c r="AO98" s="224"/>
      <c r="AP98" s="224"/>
    </row>
    <row r="99" spans="3:42" s="222" customFormat="1">
      <c r="C99" s="223"/>
      <c r="D99" s="223"/>
      <c r="E99" s="223"/>
      <c r="F99" s="223"/>
      <c r="G99" s="1581"/>
      <c r="H99" s="1581"/>
      <c r="I99" s="1581"/>
      <c r="J99" s="1581"/>
      <c r="K99" s="1581"/>
      <c r="L99" s="1581"/>
      <c r="M99" s="1582"/>
      <c r="N99" s="1583"/>
      <c r="O99" s="1583"/>
      <c r="P99" s="1583"/>
      <c r="Q99" s="1583"/>
      <c r="R99" s="1583"/>
      <c r="S99" s="1583"/>
      <c r="T99" s="1583"/>
      <c r="U99" s="1583"/>
      <c r="V99" s="1583"/>
      <c r="W99" s="1583"/>
      <c r="X99" s="224"/>
      <c r="Y99" s="224"/>
      <c r="Z99" s="224"/>
      <c r="AA99" s="224"/>
      <c r="AB99" s="224"/>
      <c r="AC99" s="224"/>
      <c r="AD99" s="224"/>
      <c r="AE99" s="224"/>
      <c r="AF99" s="224"/>
      <c r="AG99" s="224"/>
      <c r="AH99" s="224"/>
      <c r="AI99" s="224"/>
      <c r="AJ99" s="224"/>
      <c r="AK99" s="224"/>
      <c r="AL99" s="224"/>
      <c r="AM99" s="224"/>
      <c r="AN99" s="224"/>
      <c r="AO99" s="224"/>
      <c r="AP99" s="224"/>
    </row>
    <row r="100" spans="3:42" s="222" customFormat="1">
      <c r="C100" s="223"/>
      <c r="D100" s="223"/>
      <c r="E100" s="223"/>
      <c r="F100" s="223"/>
      <c r="G100" s="1581"/>
      <c r="H100" s="1581"/>
      <c r="I100" s="1581"/>
      <c r="J100" s="1581"/>
      <c r="K100" s="1581"/>
      <c r="L100" s="1581"/>
      <c r="M100" s="1582"/>
      <c r="N100" s="1583"/>
      <c r="O100" s="1583"/>
      <c r="P100" s="1583"/>
      <c r="Q100" s="1583"/>
      <c r="R100" s="1583"/>
      <c r="S100" s="1583"/>
      <c r="T100" s="1583"/>
      <c r="U100" s="1583"/>
      <c r="V100" s="1583"/>
      <c r="W100" s="1583"/>
      <c r="X100" s="224"/>
      <c r="Y100" s="224"/>
      <c r="Z100" s="224"/>
      <c r="AA100" s="224"/>
      <c r="AB100" s="224"/>
      <c r="AC100" s="224"/>
      <c r="AD100" s="224"/>
      <c r="AE100" s="224"/>
      <c r="AF100" s="224"/>
      <c r="AG100" s="224"/>
      <c r="AH100" s="224"/>
      <c r="AI100" s="224"/>
      <c r="AJ100" s="224"/>
      <c r="AK100" s="224"/>
      <c r="AL100" s="224"/>
      <c r="AM100" s="224"/>
      <c r="AN100" s="224"/>
      <c r="AO100" s="224"/>
      <c r="AP100" s="224"/>
    </row>
    <row r="101" spans="3:42" s="222" customFormat="1">
      <c r="C101" s="223"/>
      <c r="D101" s="223"/>
      <c r="E101" s="223"/>
      <c r="F101" s="223"/>
      <c r="G101" s="1581"/>
      <c r="H101" s="1581"/>
      <c r="I101" s="1581"/>
      <c r="J101" s="1581"/>
      <c r="K101" s="1581"/>
      <c r="L101" s="1581"/>
      <c r="M101" s="1582"/>
      <c r="N101" s="1583"/>
      <c r="O101" s="1583"/>
      <c r="P101" s="1583"/>
      <c r="Q101" s="1583"/>
      <c r="R101" s="1583"/>
      <c r="S101" s="1583"/>
      <c r="T101" s="1583"/>
      <c r="U101" s="1583"/>
      <c r="V101" s="1583"/>
      <c r="W101" s="1583"/>
      <c r="X101" s="224"/>
      <c r="Y101" s="224"/>
      <c r="Z101" s="224"/>
      <c r="AA101" s="224"/>
      <c r="AB101" s="224"/>
      <c r="AC101" s="224"/>
      <c r="AD101" s="224"/>
      <c r="AE101" s="224"/>
      <c r="AF101" s="224"/>
      <c r="AG101" s="224"/>
      <c r="AH101" s="224"/>
      <c r="AI101" s="224"/>
      <c r="AJ101" s="224"/>
      <c r="AK101" s="224"/>
      <c r="AL101" s="224"/>
      <c r="AM101" s="224"/>
      <c r="AN101" s="224"/>
      <c r="AO101" s="224"/>
      <c r="AP101" s="224"/>
    </row>
    <row r="102" spans="3:42" s="222" customFormat="1">
      <c r="C102" s="223"/>
      <c r="D102" s="223"/>
      <c r="E102" s="223"/>
      <c r="F102" s="223"/>
      <c r="G102" s="1581"/>
      <c r="H102" s="1581"/>
      <c r="I102" s="1581"/>
      <c r="J102" s="1581"/>
      <c r="K102" s="1581"/>
      <c r="L102" s="1581"/>
      <c r="M102" s="1582"/>
      <c r="N102" s="1583"/>
      <c r="O102" s="1583"/>
      <c r="P102" s="1583"/>
      <c r="Q102" s="1583"/>
      <c r="R102" s="1583"/>
      <c r="S102" s="1583"/>
      <c r="T102" s="1583"/>
      <c r="U102" s="1583"/>
      <c r="V102" s="1583"/>
      <c r="W102" s="1583"/>
      <c r="X102" s="224"/>
      <c r="Y102" s="224"/>
      <c r="Z102" s="224"/>
      <c r="AA102" s="224"/>
      <c r="AB102" s="224"/>
      <c r="AC102" s="224"/>
      <c r="AD102" s="224"/>
      <c r="AE102" s="224"/>
      <c r="AF102" s="224"/>
      <c r="AG102" s="224"/>
      <c r="AH102" s="224"/>
      <c r="AI102" s="224"/>
      <c r="AJ102" s="224"/>
      <c r="AK102" s="224"/>
      <c r="AL102" s="224"/>
      <c r="AM102" s="224"/>
      <c r="AN102" s="224"/>
      <c r="AO102" s="224"/>
      <c r="AP102" s="224"/>
    </row>
    <row r="103" spans="3:42" s="222" customFormat="1">
      <c r="C103" s="223"/>
      <c r="D103" s="223"/>
      <c r="E103" s="223"/>
      <c r="F103" s="223"/>
      <c r="G103" s="1581"/>
      <c r="H103" s="1581"/>
      <c r="I103" s="1581"/>
      <c r="J103" s="1581"/>
      <c r="K103" s="1581"/>
      <c r="L103" s="1581"/>
      <c r="M103" s="1582"/>
      <c r="N103" s="1583"/>
      <c r="O103" s="1583"/>
      <c r="P103" s="1583"/>
      <c r="Q103" s="1583"/>
      <c r="R103" s="1583"/>
      <c r="S103" s="1583"/>
      <c r="T103" s="1583"/>
      <c r="U103" s="1583"/>
      <c r="V103" s="1583"/>
      <c r="W103" s="1583"/>
      <c r="X103" s="224"/>
      <c r="Y103" s="224"/>
      <c r="Z103" s="224"/>
      <c r="AA103" s="224"/>
      <c r="AB103" s="224"/>
      <c r="AC103" s="224"/>
      <c r="AD103" s="224"/>
      <c r="AE103" s="224"/>
      <c r="AF103" s="224"/>
      <c r="AG103" s="224"/>
      <c r="AH103" s="224"/>
      <c r="AI103" s="224"/>
      <c r="AJ103" s="224"/>
      <c r="AK103" s="224"/>
      <c r="AL103" s="224"/>
      <c r="AM103" s="224"/>
      <c r="AN103" s="224"/>
      <c r="AO103" s="224"/>
      <c r="AP103" s="224"/>
    </row>
    <row r="104" spans="3:42" s="222" customFormat="1">
      <c r="C104" s="223"/>
      <c r="D104" s="223"/>
      <c r="E104" s="223"/>
      <c r="F104" s="223"/>
      <c r="G104" s="1581"/>
      <c r="H104" s="1581"/>
      <c r="I104" s="1581"/>
      <c r="J104" s="1581"/>
      <c r="K104" s="1581"/>
      <c r="L104" s="1581"/>
      <c r="M104" s="1582"/>
      <c r="N104" s="1583"/>
      <c r="O104" s="1583"/>
      <c r="P104" s="1583"/>
      <c r="Q104" s="1583"/>
      <c r="R104" s="1583"/>
      <c r="S104" s="1583"/>
      <c r="T104" s="1583"/>
      <c r="U104" s="1583"/>
      <c r="V104" s="1583"/>
      <c r="W104" s="1583"/>
      <c r="X104" s="224"/>
      <c r="Y104" s="224"/>
      <c r="Z104" s="224"/>
      <c r="AA104" s="224"/>
      <c r="AB104" s="224"/>
      <c r="AC104" s="224"/>
      <c r="AD104" s="224"/>
      <c r="AE104" s="224"/>
      <c r="AF104" s="224"/>
      <c r="AG104" s="224"/>
      <c r="AH104" s="224"/>
      <c r="AI104" s="224"/>
      <c r="AJ104" s="224"/>
      <c r="AK104" s="224"/>
      <c r="AL104" s="224"/>
      <c r="AM104" s="224"/>
      <c r="AN104" s="224"/>
      <c r="AO104" s="224"/>
      <c r="AP104" s="224"/>
    </row>
    <row r="105" spans="3:42" s="222" customFormat="1">
      <c r="C105" s="223"/>
      <c r="D105" s="223"/>
      <c r="E105" s="223"/>
      <c r="F105" s="223"/>
      <c r="G105" s="1581"/>
      <c r="H105" s="1581"/>
      <c r="I105" s="1581"/>
      <c r="J105" s="1581"/>
      <c r="K105" s="1581"/>
      <c r="L105" s="1581"/>
      <c r="M105" s="1582"/>
      <c r="N105" s="1583"/>
      <c r="O105" s="1583"/>
      <c r="P105" s="1583"/>
      <c r="Q105" s="1583"/>
      <c r="R105" s="1583"/>
      <c r="S105" s="1583"/>
      <c r="T105" s="1583"/>
      <c r="U105" s="1583"/>
      <c r="V105" s="1583"/>
      <c r="W105" s="1583"/>
      <c r="X105" s="224"/>
      <c r="Y105" s="224"/>
      <c r="Z105" s="224"/>
      <c r="AA105" s="224"/>
      <c r="AB105" s="224"/>
      <c r="AC105" s="224"/>
      <c r="AD105" s="224"/>
      <c r="AE105" s="224"/>
      <c r="AF105" s="224"/>
      <c r="AG105" s="224"/>
      <c r="AH105" s="224"/>
      <c r="AI105" s="224"/>
      <c r="AJ105" s="224"/>
      <c r="AK105" s="224"/>
      <c r="AL105" s="224"/>
      <c r="AM105" s="224"/>
      <c r="AN105" s="224"/>
      <c r="AO105" s="224"/>
      <c r="AP105" s="224"/>
    </row>
    <row r="106" spans="3:42" s="222" customFormat="1">
      <c r="C106" s="223"/>
      <c r="D106" s="223"/>
      <c r="E106" s="223"/>
      <c r="F106" s="223"/>
      <c r="G106" s="1581"/>
      <c r="H106" s="1581"/>
      <c r="I106" s="1581"/>
      <c r="J106" s="1581"/>
      <c r="K106" s="1581"/>
      <c r="L106" s="1581"/>
      <c r="M106" s="1582"/>
      <c r="N106" s="1583"/>
      <c r="O106" s="1583"/>
      <c r="P106" s="1583"/>
      <c r="Q106" s="1583"/>
      <c r="R106" s="1583"/>
      <c r="S106" s="1583"/>
      <c r="T106" s="1583"/>
      <c r="U106" s="1583"/>
      <c r="V106" s="1583"/>
      <c r="W106" s="1583"/>
      <c r="X106" s="224"/>
      <c r="Y106" s="224"/>
      <c r="Z106" s="224"/>
      <c r="AA106" s="224"/>
      <c r="AB106" s="224"/>
      <c r="AC106" s="224"/>
      <c r="AD106" s="224"/>
      <c r="AE106" s="224"/>
      <c r="AF106" s="224"/>
      <c r="AG106" s="224"/>
      <c r="AH106" s="224"/>
      <c r="AI106" s="224"/>
      <c r="AJ106" s="224"/>
      <c r="AK106" s="224"/>
      <c r="AL106" s="224"/>
      <c r="AM106" s="224"/>
      <c r="AN106" s="224"/>
      <c r="AO106" s="224"/>
      <c r="AP106" s="224"/>
    </row>
    <row r="107" spans="3:42" s="222" customFormat="1">
      <c r="C107" s="223"/>
      <c r="D107" s="223"/>
      <c r="E107" s="223"/>
      <c r="F107" s="223"/>
      <c r="G107" s="1581"/>
      <c r="H107" s="1581"/>
      <c r="I107" s="1581"/>
      <c r="J107" s="1581"/>
      <c r="K107" s="1581"/>
      <c r="L107" s="1581"/>
      <c r="M107" s="1582"/>
      <c r="N107" s="1583"/>
      <c r="O107" s="1583"/>
      <c r="P107" s="1583"/>
      <c r="Q107" s="1583"/>
      <c r="R107" s="1583"/>
      <c r="S107" s="1583"/>
      <c r="T107" s="1583"/>
      <c r="U107" s="1583"/>
      <c r="V107" s="1583"/>
      <c r="W107" s="1583"/>
      <c r="X107" s="224"/>
      <c r="Y107" s="224"/>
      <c r="Z107" s="224"/>
      <c r="AA107" s="224"/>
      <c r="AB107" s="224"/>
      <c r="AC107" s="224"/>
      <c r="AD107" s="224"/>
      <c r="AE107" s="224"/>
      <c r="AF107" s="224"/>
      <c r="AG107" s="224"/>
      <c r="AH107" s="224"/>
      <c r="AI107" s="224"/>
      <c r="AJ107" s="224"/>
      <c r="AK107" s="224"/>
      <c r="AL107" s="224"/>
      <c r="AM107" s="224"/>
      <c r="AN107" s="224"/>
      <c r="AO107" s="224"/>
      <c r="AP107" s="224"/>
    </row>
    <row r="108" spans="3:42" s="222" customFormat="1">
      <c r="C108" s="223"/>
      <c r="D108" s="223"/>
      <c r="E108" s="223"/>
      <c r="F108" s="223"/>
      <c r="G108" s="1581"/>
      <c r="H108" s="1581"/>
      <c r="I108" s="1581"/>
      <c r="J108" s="1581"/>
      <c r="K108" s="1581"/>
      <c r="L108" s="1581"/>
      <c r="M108" s="1582"/>
      <c r="N108" s="1583"/>
      <c r="O108" s="1583"/>
      <c r="P108" s="1583"/>
      <c r="Q108" s="1583"/>
      <c r="R108" s="1583"/>
      <c r="S108" s="1583"/>
      <c r="T108" s="1583"/>
      <c r="U108" s="1583"/>
      <c r="V108" s="1583"/>
      <c r="W108" s="1583"/>
      <c r="X108" s="224"/>
      <c r="Y108" s="224"/>
      <c r="Z108" s="224"/>
      <c r="AA108" s="224"/>
      <c r="AB108" s="224"/>
      <c r="AC108" s="224"/>
      <c r="AD108" s="224"/>
      <c r="AE108" s="224"/>
      <c r="AF108" s="224"/>
      <c r="AG108" s="224"/>
      <c r="AH108" s="224"/>
      <c r="AI108" s="224"/>
      <c r="AJ108" s="224"/>
      <c r="AK108" s="224"/>
      <c r="AL108" s="224"/>
      <c r="AM108" s="224"/>
      <c r="AN108" s="224"/>
      <c r="AO108" s="224"/>
      <c r="AP108" s="224"/>
    </row>
    <row r="109" spans="3:42" s="222" customFormat="1">
      <c r="C109" s="223"/>
      <c r="D109" s="223"/>
      <c r="E109" s="223"/>
      <c r="F109" s="223"/>
      <c r="G109" s="1581"/>
      <c r="H109" s="1581"/>
      <c r="I109" s="1581"/>
      <c r="J109" s="1581"/>
      <c r="K109" s="1581"/>
      <c r="L109" s="1581"/>
      <c r="M109" s="1582"/>
      <c r="N109" s="1583"/>
      <c r="O109" s="1583"/>
      <c r="P109" s="1583"/>
      <c r="Q109" s="1583"/>
      <c r="R109" s="1583"/>
      <c r="S109" s="1583"/>
      <c r="T109" s="1583"/>
      <c r="U109" s="1583"/>
      <c r="V109" s="1583"/>
      <c r="W109" s="1583"/>
      <c r="X109" s="224"/>
      <c r="Y109" s="224"/>
      <c r="Z109" s="224"/>
      <c r="AA109" s="224"/>
      <c r="AB109" s="224"/>
      <c r="AC109" s="224"/>
      <c r="AD109" s="224"/>
      <c r="AE109" s="224"/>
      <c r="AF109" s="224"/>
      <c r="AG109" s="224"/>
      <c r="AH109" s="224"/>
      <c r="AI109" s="224"/>
      <c r="AJ109" s="224"/>
      <c r="AK109" s="224"/>
      <c r="AL109" s="224"/>
      <c r="AM109" s="224"/>
      <c r="AN109" s="224"/>
      <c r="AO109" s="224"/>
      <c r="AP109" s="224"/>
    </row>
    <row r="110" spans="3:42" s="222" customFormat="1">
      <c r="C110" s="223"/>
      <c r="D110" s="223"/>
      <c r="E110" s="223"/>
      <c r="F110" s="223"/>
      <c r="G110" s="1581"/>
      <c r="H110" s="1581"/>
      <c r="I110" s="1581"/>
      <c r="J110" s="1581"/>
      <c r="K110" s="1581"/>
      <c r="L110" s="1581"/>
      <c r="M110" s="1582"/>
      <c r="N110" s="1583"/>
      <c r="O110" s="1583"/>
      <c r="P110" s="1583"/>
      <c r="Q110" s="1583"/>
      <c r="R110" s="1583"/>
      <c r="S110" s="1583"/>
      <c r="T110" s="1583"/>
      <c r="U110" s="1583"/>
      <c r="V110" s="1583"/>
      <c r="W110" s="1583"/>
      <c r="X110" s="224"/>
      <c r="Y110" s="224"/>
      <c r="Z110" s="224"/>
      <c r="AA110" s="224"/>
      <c r="AB110" s="224"/>
      <c r="AC110" s="224"/>
      <c r="AD110" s="224"/>
      <c r="AE110" s="224"/>
      <c r="AF110" s="224"/>
      <c r="AG110" s="224"/>
      <c r="AH110" s="224"/>
      <c r="AI110" s="224"/>
      <c r="AJ110" s="224"/>
      <c r="AK110" s="224"/>
      <c r="AL110" s="224"/>
      <c r="AM110" s="224"/>
      <c r="AN110" s="224"/>
      <c r="AO110" s="224"/>
      <c r="AP110" s="224"/>
    </row>
    <row r="111" spans="3:42" s="222" customFormat="1">
      <c r="C111" s="223"/>
      <c r="D111" s="223"/>
      <c r="E111" s="223"/>
      <c r="F111" s="223"/>
      <c r="G111" s="1581"/>
      <c r="H111" s="1581"/>
      <c r="I111" s="1581"/>
      <c r="J111" s="1581"/>
      <c r="K111" s="1581"/>
      <c r="L111" s="1581"/>
      <c r="M111" s="1582"/>
      <c r="N111" s="1583"/>
      <c r="O111" s="1583"/>
      <c r="P111" s="1583"/>
      <c r="Q111" s="1583"/>
      <c r="R111" s="1583"/>
      <c r="S111" s="1583"/>
      <c r="T111" s="1583"/>
      <c r="U111" s="1583"/>
      <c r="V111" s="1583"/>
      <c r="W111" s="1583"/>
      <c r="X111" s="224"/>
      <c r="Y111" s="224"/>
      <c r="Z111" s="224"/>
      <c r="AA111" s="224"/>
      <c r="AB111" s="224"/>
      <c r="AC111" s="224"/>
      <c r="AD111" s="224"/>
      <c r="AE111" s="224"/>
      <c r="AF111" s="224"/>
      <c r="AG111" s="224"/>
      <c r="AH111" s="224"/>
      <c r="AI111" s="224"/>
      <c r="AJ111" s="224"/>
      <c r="AK111" s="224"/>
      <c r="AL111" s="224"/>
      <c r="AM111" s="224"/>
      <c r="AN111" s="224"/>
      <c r="AO111" s="224"/>
      <c r="AP111" s="224"/>
    </row>
    <row r="112" spans="3:42" s="222" customFormat="1">
      <c r="C112" s="223"/>
      <c r="D112" s="223"/>
      <c r="E112" s="223"/>
      <c r="F112" s="223"/>
      <c r="G112" s="1581"/>
      <c r="H112" s="1581"/>
      <c r="I112" s="1581"/>
      <c r="J112" s="1581"/>
      <c r="K112" s="1581"/>
      <c r="L112" s="1581"/>
      <c r="M112" s="1582"/>
      <c r="N112" s="1583"/>
      <c r="O112" s="1583"/>
      <c r="P112" s="1583"/>
      <c r="Q112" s="1583"/>
      <c r="R112" s="1583"/>
      <c r="S112" s="1583"/>
      <c r="T112" s="1583"/>
      <c r="U112" s="1583"/>
      <c r="V112" s="1583"/>
      <c r="W112" s="1583"/>
      <c r="X112" s="224"/>
      <c r="Y112" s="224"/>
      <c r="Z112" s="224"/>
      <c r="AA112" s="224"/>
      <c r="AB112" s="224"/>
      <c r="AC112" s="224"/>
      <c r="AD112" s="224"/>
      <c r="AE112" s="224"/>
      <c r="AF112" s="224"/>
      <c r="AG112" s="224"/>
      <c r="AH112" s="224"/>
      <c r="AI112" s="224"/>
      <c r="AJ112" s="224"/>
      <c r="AK112" s="224"/>
      <c r="AL112" s="224"/>
      <c r="AM112" s="224"/>
      <c r="AN112" s="224"/>
      <c r="AO112" s="224"/>
      <c r="AP112" s="224"/>
    </row>
    <row r="113" spans="3:42" s="222" customFormat="1">
      <c r="C113" s="223"/>
      <c r="D113" s="223"/>
      <c r="E113" s="223"/>
      <c r="F113" s="223"/>
      <c r="G113" s="1581"/>
      <c r="H113" s="1581"/>
      <c r="I113" s="1581"/>
      <c r="J113" s="1581"/>
      <c r="K113" s="1581"/>
      <c r="L113" s="1581"/>
      <c r="M113" s="1582"/>
      <c r="N113" s="1583"/>
      <c r="O113" s="1583"/>
      <c r="P113" s="1583"/>
      <c r="Q113" s="1583"/>
      <c r="R113" s="1583"/>
      <c r="S113" s="1583"/>
      <c r="T113" s="1583"/>
      <c r="U113" s="1583"/>
      <c r="V113" s="1583"/>
      <c r="W113" s="1583"/>
      <c r="X113" s="224"/>
      <c r="Y113" s="224"/>
      <c r="Z113" s="224"/>
      <c r="AA113" s="224"/>
      <c r="AB113" s="224"/>
      <c r="AC113" s="224"/>
      <c r="AD113" s="224"/>
      <c r="AE113" s="224"/>
      <c r="AF113" s="224"/>
      <c r="AG113" s="224"/>
      <c r="AH113" s="224"/>
      <c r="AI113" s="224"/>
      <c r="AJ113" s="224"/>
      <c r="AK113" s="224"/>
      <c r="AL113" s="224"/>
      <c r="AM113" s="224"/>
      <c r="AN113" s="224"/>
      <c r="AO113" s="224"/>
      <c r="AP113" s="224"/>
    </row>
    <row r="114" spans="3:42" s="222" customFormat="1">
      <c r="C114" s="223"/>
      <c r="D114" s="223"/>
      <c r="E114" s="223"/>
      <c r="F114" s="223"/>
      <c r="G114" s="1581"/>
      <c r="H114" s="1581"/>
      <c r="I114" s="1581"/>
      <c r="J114" s="1581"/>
      <c r="K114" s="1581"/>
      <c r="L114" s="1581"/>
      <c r="M114" s="1582"/>
      <c r="N114" s="1583"/>
      <c r="O114" s="1583"/>
      <c r="P114" s="1583"/>
      <c r="Q114" s="1583"/>
      <c r="R114" s="1583"/>
      <c r="S114" s="1583"/>
      <c r="T114" s="1583"/>
      <c r="U114" s="1583"/>
      <c r="V114" s="1583"/>
      <c r="W114" s="1583"/>
      <c r="X114" s="224"/>
      <c r="Y114" s="224"/>
      <c r="Z114" s="224"/>
      <c r="AA114" s="224"/>
      <c r="AB114" s="224"/>
      <c r="AC114" s="224"/>
      <c r="AD114" s="224"/>
      <c r="AE114" s="224"/>
      <c r="AF114" s="224"/>
      <c r="AG114" s="224"/>
      <c r="AH114" s="224"/>
      <c r="AI114" s="224"/>
      <c r="AJ114" s="224"/>
      <c r="AK114" s="224"/>
      <c r="AL114" s="224"/>
      <c r="AM114" s="224"/>
      <c r="AN114" s="224"/>
      <c r="AO114" s="224"/>
      <c r="AP114" s="224"/>
    </row>
    <row r="115" spans="3:42" s="222" customFormat="1">
      <c r="C115" s="223"/>
      <c r="D115" s="223"/>
      <c r="E115" s="223"/>
      <c r="F115" s="223"/>
      <c r="G115" s="1581"/>
      <c r="H115" s="1581"/>
      <c r="I115" s="1581"/>
      <c r="J115" s="1581"/>
      <c r="K115" s="1581"/>
      <c r="L115" s="1581"/>
      <c r="M115" s="1582"/>
      <c r="N115" s="1583"/>
      <c r="O115" s="1583"/>
      <c r="P115" s="1583"/>
      <c r="Q115" s="1583"/>
      <c r="R115" s="1583"/>
      <c r="S115" s="1583"/>
      <c r="T115" s="1583"/>
      <c r="U115" s="1583"/>
      <c r="V115" s="1583"/>
      <c r="W115" s="1583"/>
      <c r="X115" s="224"/>
      <c r="Y115" s="224"/>
      <c r="Z115" s="224"/>
      <c r="AA115" s="224"/>
      <c r="AB115" s="224"/>
      <c r="AC115" s="224"/>
      <c r="AD115" s="224"/>
      <c r="AE115" s="224"/>
      <c r="AF115" s="224"/>
      <c r="AG115" s="224"/>
      <c r="AH115" s="224"/>
      <c r="AI115" s="224"/>
      <c r="AJ115" s="224"/>
      <c r="AK115" s="224"/>
      <c r="AL115" s="224"/>
      <c r="AM115" s="224"/>
      <c r="AN115" s="224"/>
      <c r="AO115" s="224"/>
      <c r="AP115" s="224"/>
    </row>
    <row r="116" spans="3:42" s="222" customFormat="1">
      <c r="C116" s="223"/>
      <c r="D116" s="223"/>
      <c r="E116" s="223"/>
      <c r="F116" s="223"/>
      <c r="G116" s="1581"/>
      <c r="H116" s="1581"/>
      <c r="I116" s="1581"/>
      <c r="J116" s="1581"/>
      <c r="K116" s="1581"/>
      <c r="L116" s="1581"/>
      <c r="M116" s="1582"/>
      <c r="N116" s="1583"/>
      <c r="O116" s="1583"/>
      <c r="P116" s="1583"/>
      <c r="Q116" s="1583"/>
      <c r="R116" s="1583"/>
      <c r="S116" s="1583"/>
      <c r="T116" s="1583"/>
      <c r="U116" s="1583"/>
      <c r="V116" s="1583"/>
      <c r="W116" s="1583"/>
      <c r="X116" s="224"/>
      <c r="Y116" s="224"/>
      <c r="Z116" s="224"/>
      <c r="AA116" s="224"/>
      <c r="AB116" s="224"/>
      <c r="AC116" s="224"/>
      <c r="AD116" s="224"/>
      <c r="AE116" s="224"/>
      <c r="AF116" s="224"/>
      <c r="AG116" s="224"/>
      <c r="AH116" s="224"/>
      <c r="AI116" s="224"/>
      <c r="AJ116" s="224"/>
      <c r="AK116" s="224"/>
      <c r="AL116" s="224"/>
      <c r="AM116" s="224"/>
      <c r="AN116" s="224"/>
      <c r="AO116" s="224"/>
      <c r="AP116" s="224"/>
    </row>
    <row r="117" spans="3:42" s="222" customFormat="1">
      <c r="C117" s="223"/>
      <c r="D117" s="223"/>
      <c r="E117" s="223"/>
      <c r="F117" s="223"/>
      <c r="G117" s="1581"/>
      <c r="H117" s="1581"/>
      <c r="I117" s="1581"/>
      <c r="J117" s="1581"/>
      <c r="K117" s="1581"/>
      <c r="L117" s="1581"/>
      <c r="M117" s="1582"/>
      <c r="N117" s="1583"/>
      <c r="O117" s="1583"/>
      <c r="P117" s="1583"/>
      <c r="Q117" s="1583"/>
      <c r="R117" s="1583"/>
      <c r="S117" s="1583"/>
      <c r="T117" s="1583"/>
      <c r="U117" s="1583"/>
      <c r="V117" s="1583"/>
      <c r="W117" s="1583"/>
      <c r="X117" s="224"/>
      <c r="Y117" s="224"/>
      <c r="Z117" s="224"/>
      <c r="AA117" s="224"/>
      <c r="AB117" s="224"/>
      <c r="AC117" s="224"/>
      <c r="AD117" s="224"/>
      <c r="AE117" s="224"/>
      <c r="AF117" s="224"/>
      <c r="AG117" s="224"/>
      <c r="AH117" s="224"/>
      <c r="AI117" s="224"/>
      <c r="AJ117" s="224"/>
      <c r="AK117" s="224"/>
      <c r="AL117" s="224"/>
      <c r="AM117" s="224"/>
      <c r="AN117" s="224"/>
      <c r="AO117" s="224"/>
      <c r="AP117" s="224"/>
    </row>
    <row r="118" spans="3:42" s="222" customFormat="1">
      <c r="C118" s="223"/>
      <c r="D118" s="223"/>
      <c r="E118" s="223"/>
      <c r="F118" s="223"/>
      <c r="G118" s="1581"/>
      <c r="H118" s="1581"/>
      <c r="I118" s="1581"/>
      <c r="J118" s="1581"/>
      <c r="K118" s="1581"/>
      <c r="L118" s="1581"/>
      <c r="M118" s="1582"/>
      <c r="N118" s="1583"/>
      <c r="O118" s="1583"/>
      <c r="P118" s="1583"/>
      <c r="Q118" s="1583"/>
      <c r="R118" s="1583"/>
      <c r="S118" s="1583"/>
      <c r="T118" s="1583"/>
      <c r="U118" s="1583"/>
      <c r="V118" s="1583"/>
      <c r="W118" s="1583"/>
      <c r="X118" s="224"/>
      <c r="Y118" s="224"/>
      <c r="Z118" s="224"/>
      <c r="AA118" s="224"/>
      <c r="AB118" s="224"/>
      <c r="AC118" s="224"/>
      <c r="AD118" s="224"/>
      <c r="AE118" s="224"/>
      <c r="AF118" s="224"/>
      <c r="AG118" s="224"/>
      <c r="AH118" s="224"/>
      <c r="AI118" s="224"/>
      <c r="AJ118" s="224"/>
      <c r="AK118" s="224"/>
      <c r="AL118" s="224"/>
      <c r="AM118" s="224"/>
      <c r="AN118" s="224"/>
      <c r="AO118" s="224"/>
      <c r="AP118" s="224"/>
    </row>
    <row r="119" spans="3:42" s="222" customFormat="1">
      <c r="C119" s="223"/>
      <c r="D119" s="223"/>
      <c r="E119" s="223"/>
      <c r="F119" s="223"/>
      <c r="G119" s="1581"/>
      <c r="H119" s="1581"/>
      <c r="I119" s="1581"/>
      <c r="J119" s="1581"/>
      <c r="K119" s="1581"/>
      <c r="L119" s="1581"/>
      <c r="M119" s="1582"/>
      <c r="N119" s="1583"/>
      <c r="O119" s="1583"/>
      <c r="P119" s="1583"/>
      <c r="Q119" s="1583"/>
      <c r="R119" s="1583"/>
      <c r="S119" s="1583"/>
      <c r="T119" s="1583"/>
      <c r="U119" s="1583"/>
      <c r="V119" s="1583"/>
      <c r="W119" s="1583"/>
      <c r="X119" s="224"/>
      <c r="Y119" s="224"/>
      <c r="Z119" s="224"/>
      <c r="AA119" s="224"/>
      <c r="AB119" s="224"/>
      <c r="AC119" s="224"/>
      <c r="AD119" s="224"/>
      <c r="AE119" s="224"/>
      <c r="AF119" s="224"/>
      <c r="AG119" s="224"/>
      <c r="AH119" s="224"/>
      <c r="AI119" s="224"/>
      <c r="AJ119" s="224"/>
      <c r="AK119" s="224"/>
      <c r="AL119" s="224"/>
      <c r="AM119" s="224"/>
      <c r="AN119" s="224"/>
      <c r="AO119" s="224"/>
      <c r="AP119" s="224"/>
    </row>
    <row r="120" spans="3:42" s="222" customFormat="1">
      <c r="C120" s="223"/>
      <c r="D120" s="223"/>
      <c r="E120" s="223"/>
      <c r="F120" s="223"/>
      <c r="G120" s="1581"/>
      <c r="H120" s="1581"/>
      <c r="I120" s="1581"/>
      <c r="J120" s="1581"/>
      <c r="K120" s="1581"/>
      <c r="L120" s="1581"/>
      <c r="M120" s="1582"/>
      <c r="N120" s="1583"/>
      <c r="O120" s="1583"/>
      <c r="P120" s="1583"/>
      <c r="Q120" s="1583"/>
      <c r="R120" s="1583"/>
      <c r="S120" s="1583"/>
      <c r="T120" s="1583"/>
      <c r="U120" s="1583"/>
      <c r="V120" s="1583"/>
      <c r="W120" s="1583"/>
      <c r="X120" s="224"/>
      <c r="Y120" s="224"/>
      <c r="Z120" s="224"/>
      <c r="AA120" s="224"/>
      <c r="AB120" s="224"/>
      <c r="AC120" s="224"/>
      <c r="AD120" s="224"/>
      <c r="AE120" s="224"/>
      <c r="AF120" s="224"/>
      <c r="AG120" s="224"/>
      <c r="AH120" s="224"/>
      <c r="AI120" s="224"/>
      <c r="AJ120" s="224"/>
      <c r="AK120" s="224"/>
      <c r="AL120" s="224"/>
      <c r="AM120" s="224"/>
      <c r="AN120" s="224"/>
      <c r="AO120" s="224"/>
      <c r="AP120" s="224"/>
    </row>
    <row r="121" spans="3:42" s="222" customFormat="1">
      <c r="C121" s="223"/>
      <c r="D121" s="223"/>
      <c r="E121" s="223"/>
      <c r="F121" s="223"/>
      <c r="G121" s="1581"/>
      <c r="H121" s="1581"/>
      <c r="I121" s="1581"/>
      <c r="J121" s="1581"/>
      <c r="K121" s="1581"/>
      <c r="L121" s="1581"/>
      <c r="M121" s="1582"/>
      <c r="N121" s="1583"/>
      <c r="O121" s="1583"/>
      <c r="P121" s="1583"/>
      <c r="Q121" s="1583"/>
      <c r="R121" s="1583"/>
      <c r="S121" s="1583"/>
      <c r="T121" s="1583"/>
      <c r="U121" s="1583"/>
      <c r="V121" s="1583"/>
      <c r="W121" s="1583"/>
      <c r="X121" s="224"/>
      <c r="Y121" s="224"/>
      <c r="Z121" s="224"/>
      <c r="AA121" s="224"/>
      <c r="AB121" s="224"/>
      <c r="AC121" s="224"/>
      <c r="AD121" s="224"/>
      <c r="AE121" s="224"/>
      <c r="AF121" s="224"/>
      <c r="AG121" s="224"/>
      <c r="AH121" s="224"/>
      <c r="AI121" s="224"/>
      <c r="AJ121" s="224"/>
      <c r="AK121" s="224"/>
      <c r="AL121" s="224"/>
      <c r="AM121" s="224"/>
      <c r="AN121" s="224"/>
      <c r="AO121" s="224"/>
      <c r="AP121" s="224"/>
    </row>
    <row r="122" spans="3:42" s="222" customFormat="1">
      <c r="C122" s="223"/>
      <c r="D122" s="223"/>
      <c r="E122" s="223"/>
      <c r="F122" s="223"/>
      <c r="G122" s="1581"/>
      <c r="H122" s="1581"/>
      <c r="I122" s="1581"/>
      <c r="J122" s="1581"/>
      <c r="K122" s="1581"/>
      <c r="L122" s="1581"/>
      <c r="M122" s="1582"/>
      <c r="N122" s="1583"/>
      <c r="O122" s="1583"/>
      <c r="P122" s="1583"/>
      <c r="Q122" s="1583"/>
      <c r="R122" s="1583"/>
      <c r="S122" s="1583"/>
      <c r="T122" s="1583"/>
      <c r="U122" s="1583"/>
      <c r="V122" s="1583"/>
      <c r="W122" s="1583"/>
      <c r="X122" s="224"/>
      <c r="Y122" s="224"/>
      <c r="Z122" s="224"/>
      <c r="AA122" s="224"/>
      <c r="AB122" s="224"/>
      <c r="AC122" s="224"/>
      <c r="AD122" s="224"/>
      <c r="AE122" s="224"/>
      <c r="AF122" s="224"/>
      <c r="AG122" s="224"/>
      <c r="AH122" s="224"/>
      <c r="AI122" s="224"/>
      <c r="AJ122" s="224"/>
      <c r="AK122" s="224"/>
      <c r="AL122" s="224"/>
      <c r="AM122" s="224"/>
      <c r="AN122" s="224"/>
      <c r="AO122" s="224"/>
      <c r="AP122" s="224"/>
    </row>
    <row r="123" spans="3:42" s="222" customFormat="1">
      <c r="C123" s="223"/>
      <c r="D123" s="223"/>
      <c r="E123" s="223"/>
      <c r="F123" s="223"/>
      <c r="G123" s="1581"/>
      <c r="H123" s="1581"/>
      <c r="I123" s="1581"/>
      <c r="J123" s="1581"/>
      <c r="K123" s="1581"/>
      <c r="L123" s="1581"/>
      <c r="M123" s="1582"/>
      <c r="N123" s="1583"/>
      <c r="O123" s="1583"/>
      <c r="P123" s="1583"/>
      <c r="Q123" s="1583"/>
      <c r="R123" s="1583"/>
      <c r="S123" s="1583"/>
      <c r="T123" s="1583"/>
      <c r="U123" s="1583"/>
      <c r="V123" s="1583"/>
      <c r="W123" s="1583"/>
      <c r="X123" s="224"/>
      <c r="Y123" s="224"/>
      <c r="Z123" s="224"/>
      <c r="AA123" s="224"/>
      <c r="AB123" s="224"/>
      <c r="AC123" s="224"/>
      <c r="AD123" s="224"/>
      <c r="AE123" s="224"/>
      <c r="AF123" s="224"/>
      <c r="AG123" s="224"/>
      <c r="AH123" s="224"/>
      <c r="AI123" s="224"/>
      <c r="AJ123" s="224"/>
      <c r="AK123" s="224"/>
      <c r="AL123" s="224"/>
      <c r="AM123" s="224"/>
      <c r="AN123" s="224"/>
      <c r="AO123" s="224"/>
      <c r="AP123" s="224"/>
    </row>
    <row r="124" spans="3:42" s="222" customFormat="1">
      <c r="C124" s="223"/>
      <c r="D124" s="223"/>
      <c r="E124" s="223"/>
      <c r="F124" s="223"/>
      <c r="G124" s="1581"/>
      <c r="H124" s="1581"/>
      <c r="I124" s="1581"/>
      <c r="J124" s="1581"/>
      <c r="K124" s="1581"/>
      <c r="L124" s="1581"/>
      <c r="M124" s="1582"/>
      <c r="N124" s="1583"/>
      <c r="O124" s="1583"/>
      <c r="P124" s="1583"/>
      <c r="Q124" s="1583"/>
      <c r="R124" s="1583"/>
      <c r="S124" s="1583"/>
      <c r="T124" s="1583"/>
      <c r="U124" s="1583"/>
      <c r="V124" s="1583"/>
      <c r="W124" s="1583"/>
      <c r="X124" s="224"/>
      <c r="Y124" s="224"/>
      <c r="Z124" s="224"/>
      <c r="AA124" s="224"/>
      <c r="AB124" s="224"/>
      <c r="AC124" s="224"/>
      <c r="AD124" s="224"/>
      <c r="AE124" s="224"/>
      <c r="AF124" s="224"/>
      <c r="AG124" s="224"/>
      <c r="AH124" s="224"/>
      <c r="AI124" s="224"/>
      <c r="AJ124" s="224"/>
      <c r="AK124" s="224"/>
      <c r="AL124" s="224"/>
      <c r="AM124" s="224"/>
      <c r="AN124" s="224"/>
      <c r="AO124" s="224"/>
      <c r="AP124" s="224"/>
    </row>
    <row r="125" spans="3:42" s="222" customFormat="1">
      <c r="C125" s="223"/>
      <c r="D125" s="223"/>
      <c r="E125" s="223"/>
      <c r="F125" s="223"/>
      <c r="G125" s="1581"/>
      <c r="H125" s="1581"/>
      <c r="I125" s="1581"/>
      <c r="J125" s="1581"/>
      <c r="K125" s="1581"/>
      <c r="L125" s="1581"/>
      <c r="M125" s="1582"/>
      <c r="N125" s="1583"/>
      <c r="O125" s="1583"/>
      <c r="P125" s="1583"/>
      <c r="Q125" s="1583"/>
      <c r="R125" s="1583"/>
      <c r="S125" s="1583"/>
      <c r="T125" s="1583"/>
      <c r="U125" s="1583"/>
      <c r="V125" s="1583"/>
      <c r="W125" s="1583"/>
      <c r="X125" s="224"/>
      <c r="Y125" s="224"/>
      <c r="Z125" s="224"/>
      <c r="AA125" s="224"/>
      <c r="AB125" s="224"/>
      <c r="AC125" s="224"/>
      <c r="AD125" s="224"/>
      <c r="AE125" s="224"/>
      <c r="AF125" s="224"/>
      <c r="AG125" s="224"/>
      <c r="AH125" s="224"/>
      <c r="AI125" s="224"/>
      <c r="AJ125" s="224"/>
      <c r="AK125" s="224"/>
      <c r="AL125" s="224"/>
      <c r="AM125" s="224"/>
      <c r="AN125" s="224"/>
      <c r="AO125" s="224"/>
      <c r="AP125" s="224"/>
    </row>
    <row r="126" spans="3:42" s="222" customFormat="1">
      <c r="C126" s="223"/>
      <c r="D126" s="223"/>
      <c r="E126" s="223"/>
      <c r="F126" s="223"/>
      <c r="G126" s="1581"/>
      <c r="H126" s="1581"/>
      <c r="I126" s="1581"/>
      <c r="J126" s="1581"/>
      <c r="K126" s="1581"/>
      <c r="L126" s="1581"/>
      <c r="M126" s="1582"/>
      <c r="N126" s="1583"/>
      <c r="O126" s="1583"/>
      <c r="P126" s="1583"/>
      <c r="Q126" s="1583"/>
      <c r="R126" s="1583"/>
      <c r="S126" s="1583"/>
      <c r="T126" s="1583"/>
      <c r="U126" s="1583"/>
      <c r="V126" s="1583"/>
      <c r="W126" s="1583"/>
      <c r="X126" s="224"/>
      <c r="Y126" s="224"/>
      <c r="Z126" s="224"/>
      <c r="AA126" s="224"/>
      <c r="AB126" s="224"/>
      <c r="AC126" s="224"/>
      <c r="AD126" s="224"/>
      <c r="AE126" s="224"/>
      <c r="AF126" s="224"/>
      <c r="AG126" s="224"/>
      <c r="AH126" s="224"/>
      <c r="AI126" s="224"/>
      <c r="AJ126" s="224"/>
      <c r="AK126" s="224"/>
      <c r="AL126" s="224"/>
      <c r="AM126" s="224"/>
      <c r="AN126" s="224"/>
      <c r="AO126" s="224"/>
      <c r="AP126" s="224"/>
    </row>
    <row r="127" spans="3:42" s="222" customFormat="1">
      <c r="C127" s="223"/>
      <c r="D127" s="223"/>
      <c r="E127" s="223"/>
      <c r="F127" s="223"/>
      <c r="G127" s="1581"/>
      <c r="H127" s="1581"/>
      <c r="I127" s="1581"/>
      <c r="J127" s="1581"/>
      <c r="K127" s="1581"/>
      <c r="L127" s="1581"/>
      <c r="M127" s="1582"/>
      <c r="N127" s="1583"/>
      <c r="O127" s="1583"/>
      <c r="P127" s="1583"/>
      <c r="Q127" s="1583"/>
      <c r="R127" s="1583"/>
      <c r="S127" s="1583"/>
      <c r="T127" s="1583"/>
      <c r="U127" s="1583"/>
      <c r="V127" s="1583"/>
      <c r="W127" s="1583"/>
      <c r="X127" s="224"/>
      <c r="Y127" s="224"/>
      <c r="Z127" s="224"/>
      <c r="AA127" s="224"/>
      <c r="AB127" s="224"/>
      <c r="AC127" s="224"/>
      <c r="AD127" s="224"/>
      <c r="AE127" s="224"/>
      <c r="AF127" s="224"/>
      <c r="AG127" s="224"/>
      <c r="AH127" s="224"/>
      <c r="AI127" s="224"/>
      <c r="AJ127" s="224"/>
      <c r="AK127" s="224"/>
      <c r="AL127" s="224"/>
      <c r="AM127" s="224"/>
      <c r="AN127" s="224"/>
      <c r="AO127" s="224"/>
      <c r="AP127" s="224"/>
    </row>
    <row r="128" spans="3:42" s="222" customFormat="1">
      <c r="C128" s="223"/>
      <c r="D128" s="223"/>
      <c r="E128" s="223"/>
      <c r="F128" s="223"/>
      <c r="G128" s="1581"/>
      <c r="H128" s="1581"/>
      <c r="I128" s="1581"/>
      <c r="J128" s="1581"/>
      <c r="K128" s="1581"/>
      <c r="L128" s="1581"/>
      <c r="M128" s="1582"/>
      <c r="N128" s="1583"/>
      <c r="O128" s="1583"/>
      <c r="P128" s="1583"/>
      <c r="Q128" s="1583"/>
      <c r="R128" s="1583"/>
      <c r="S128" s="1583"/>
      <c r="T128" s="1583"/>
      <c r="U128" s="1583"/>
      <c r="V128" s="1583"/>
      <c r="W128" s="1583"/>
      <c r="X128" s="224"/>
      <c r="Y128" s="224"/>
      <c r="Z128" s="224"/>
      <c r="AA128" s="224"/>
      <c r="AB128" s="224"/>
      <c r="AC128" s="224"/>
      <c r="AD128" s="224"/>
      <c r="AE128" s="224"/>
      <c r="AF128" s="224"/>
      <c r="AG128" s="224"/>
      <c r="AH128" s="224"/>
      <c r="AI128" s="224"/>
      <c r="AJ128" s="224"/>
      <c r="AK128" s="224"/>
      <c r="AL128" s="224"/>
      <c r="AM128" s="224"/>
      <c r="AN128" s="224"/>
      <c r="AO128" s="224"/>
      <c r="AP128" s="224"/>
    </row>
    <row r="129" spans="3:42" s="222" customFormat="1">
      <c r="C129" s="223"/>
      <c r="D129" s="223"/>
      <c r="E129" s="223"/>
      <c r="F129" s="223"/>
      <c r="G129" s="1581"/>
      <c r="H129" s="1581"/>
      <c r="I129" s="1581"/>
      <c r="J129" s="1581"/>
      <c r="K129" s="1581"/>
      <c r="L129" s="1581"/>
      <c r="M129" s="1582"/>
      <c r="N129" s="1583"/>
      <c r="O129" s="1583"/>
      <c r="P129" s="1583"/>
      <c r="Q129" s="1583"/>
      <c r="R129" s="1583"/>
      <c r="S129" s="1583"/>
      <c r="T129" s="1583"/>
      <c r="U129" s="1583"/>
      <c r="V129" s="1583"/>
      <c r="W129" s="1583"/>
      <c r="X129" s="224"/>
      <c r="Y129" s="224"/>
      <c r="Z129" s="224"/>
      <c r="AA129" s="224"/>
      <c r="AB129" s="224"/>
      <c r="AC129" s="224"/>
      <c r="AD129" s="224"/>
      <c r="AE129" s="224"/>
      <c r="AF129" s="224"/>
      <c r="AG129" s="224"/>
      <c r="AH129" s="224"/>
      <c r="AI129" s="224"/>
      <c r="AJ129" s="224"/>
      <c r="AK129" s="224"/>
      <c r="AL129" s="224"/>
      <c r="AM129" s="224"/>
      <c r="AN129" s="224"/>
      <c r="AO129" s="224"/>
      <c r="AP129" s="224"/>
    </row>
    <row r="130" spans="3:42" s="222" customFormat="1">
      <c r="C130" s="223"/>
      <c r="D130" s="223"/>
      <c r="E130" s="223"/>
      <c r="F130" s="223"/>
      <c r="G130" s="1581"/>
      <c r="H130" s="1581"/>
      <c r="I130" s="1581"/>
      <c r="J130" s="1581"/>
      <c r="K130" s="1581"/>
      <c r="L130" s="1581"/>
      <c r="M130" s="1582"/>
      <c r="N130" s="1583"/>
      <c r="O130" s="1583"/>
      <c r="P130" s="1583"/>
      <c r="Q130" s="1583"/>
      <c r="R130" s="1583"/>
      <c r="S130" s="1583"/>
      <c r="T130" s="1583"/>
      <c r="U130" s="1583"/>
      <c r="V130" s="1583"/>
      <c r="W130" s="1583"/>
      <c r="X130" s="224"/>
      <c r="Y130" s="224"/>
      <c r="Z130" s="224"/>
      <c r="AA130" s="224"/>
      <c r="AB130" s="224"/>
      <c r="AC130" s="224"/>
      <c r="AD130" s="224"/>
      <c r="AE130" s="224"/>
      <c r="AF130" s="224"/>
      <c r="AG130" s="224"/>
      <c r="AH130" s="224"/>
      <c r="AI130" s="224"/>
      <c r="AJ130" s="224"/>
      <c r="AK130" s="224"/>
      <c r="AL130" s="224"/>
      <c r="AM130" s="224"/>
      <c r="AN130" s="224"/>
      <c r="AO130" s="224"/>
      <c r="AP130" s="224"/>
    </row>
    <row r="131" spans="3:42" s="222" customFormat="1">
      <c r="C131" s="223"/>
      <c r="D131" s="223"/>
      <c r="E131" s="223"/>
      <c r="F131" s="223"/>
      <c r="G131" s="1581"/>
      <c r="H131" s="1581"/>
      <c r="I131" s="1581"/>
      <c r="J131" s="1581"/>
      <c r="K131" s="1581"/>
      <c r="L131" s="1581"/>
      <c r="M131" s="1582"/>
      <c r="N131" s="1583"/>
      <c r="O131" s="1583"/>
      <c r="P131" s="1583"/>
      <c r="Q131" s="1583"/>
      <c r="R131" s="1583"/>
      <c r="S131" s="1583"/>
      <c r="T131" s="1583"/>
      <c r="U131" s="1583"/>
      <c r="V131" s="1583"/>
      <c r="W131" s="1583"/>
      <c r="X131" s="224"/>
      <c r="Y131" s="224"/>
      <c r="Z131" s="224"/>
      <c r="AA131" s="224"/>
      <c r="AB131" s="224"/>
      <c r="AC131" s="224"/>
      <c r="AD131" s="224"/>
      <c r="AE131" s="224"/>
      <c r="AF131" s="224"/>
      <c r="AG131" s="224"/>
      <c r="AH131" s="224"/>
      <c r="AI131" s="224"/>
      <c r="AJ131" s="224"/>
      <c r="AK131" s="224"/>
      <c r="AL131" s="224"/>
      <c r="AM131" s="224"/>
      <c r="AN131" s="224"/>
      <c r="AO131" s="224"/>
      <c r="AP131" s="224"/>
    </row>
    <row r="132" spans="3:42" s="222" customFormat="1">
      <c r="C132" s="223"/>
      <c r="D132" s="223"/>
      <c r="E132" s="223"/>
      <c r="F132" s="223"/>
      <c r="G132" s="1581"/>
      <c r="H132" s="1581"/>
      <c r="I132" s="1581"/>
      <c r="J132" s="1581"/>
      <c r="K132" s="1581"/>
      <c r="L132" s="1581"/>
      <c r="M132" s="1582"/>
      <c r="N132" s="1583"/>
      <c r="O132" s="1583"/>
      <c r="P132" s="1583"/>
      <c r="Q132" s="1583"/>
      <c r="R132" s="1583"/>
      <c r="S132" s="1583"/>
      <c r="T132" s="1583"/>
      <c r="U132" s="1583"/>
      <c r="V132" s="1583"/>
      <c r="W132" s="1583"/>
      <c r="X132" s="224"/>
      <c r="Y132" s="224"/>
      <c r="Z132" s="224"/>
      <c r="AA132" s="224"/>
      <c r="AB132" s="224"/>
      <c r="AC132" s="224"/>
      <c r="AD132" s="224"/>
      <c r="AE132" s="224"/>
      <c r="AF132" s="224"/>
      <c r="AG132" s="224"/>
      <c r="AH132" s="224"/>
      <c r="AI132" s="224"/>
      <c r="AJ132" s="224"/>
      <c r="AK132" s="224"/>
      <c r="AL132" s="224"/>
      <c r="AM132" s="224"/>
      <c r="AN132" s="224"/>
      <c r="AO132" s="224"/>
      <c r="AP132" s="224"/>
    </row>
    <row r="133" spans="3:42" s="222" customFormat="1">
      <c r="C133" s="223"/>
      <c r="D133" s="223"/>
      <c r="E133" s="223"/>
      <c r="F133" s="223"/>
      <c r="G133" s="1581"/>
      <c r="H133" s="1581"/>
      <c r="I133" s="1581"/>
      <c r="J133" s="1581"/>
      <c r="K133" s="1581"/>
      <c r="L133" s="1581"/>
      <c r="M133" s="1582"/>
      <c r="N133" s="1583"/>
      <c r="O133" s="1583"/>
      <c r="P133" s="1583"/>
      <c r="Q133" s="1583"/>
      <c r="R133" s="1583"/>
      <c r="S133" s="1583"/>
      <c r="T133" s="1583"/>
      <c r="U133" s="1583"/>
      <c r="V133" s="1583"/>
      <c r="W133" s="1583"/>
      <c r="X133" s="224"/>
      <c r="Y133" s="224"/>
      <c r="Z133" s="224"/>
      <c r="AA133" s="224"/>
      <c r="AB133" s="224"/>
      <c r="AC133" s="224"/>
      <c r="AD133" s="224"/>
      <c r="AE133" s="224"/>
      <c r="AF133" s="224"/>
      <c r="AG133" s="224"/>
      <c r="AH133" s="224"/>
      <c r="AI133" s="224"/>
      <c r="AJ133" s="224"/>
      <c r="AK133" s="224"/>
      <c r="AL133" s="224"/>
      <c r="AM133" s="224"/>
      <c r="AN133" s="224"/>
      <c r="AO133" s="224"/>
      <c r="AP133" s="224"/>
    </row>
    <row r="134" spans="3:42" s="222" customFormat="1">
      <c r="C134" s="223"/>
      <c r="D134" s="223"/>
      <c r="E134" s="223"/>
      <c r="F134" s="223"/>
      <c r="G134" s="1581"/>
      <c r="H134" s="1581"/>
      <c r="I134" s="1581"/>
      <c r="J134" s="1581"/>
      <c r="K134" s="1581"/>
      <c r="L134" s="1581"/>
      <c r="M134" s="1582"/>
      <c r="N134" s="1583"/>
      <c r="O134" s="1583"/>
      <c r="P134" s="1583"/>
      <c r="Q134" s="1583"/>
      <c r="R134" s="1583"/>
      <c r="S134" s="1583"/>
      <c r="T134" s="1583"/>
      <c r="U134" s="1583"/>
      <c r="V134" s="1583"/>
      <c r="W134" s="1583"/>
      <c r="X134" s="224"/>
      <c r="Y134" s="224"/>
      <c r="Z134" s="224"/>
      <c r="AA134" s="224"/>
      <c r="AB134" s="224"/>
      <c r="AC134" s="224"/>
      <c r="AD134" s="224"/>
      <c r="AE134" s="224"/>
      <c r="AF134" s="224"/>
      <c r="AG134" s="224"/>
      <c r="AH134" s="224"/>
      <c r="AI134" s="224"/>
      <c r="AJ134" s="224"/>
      <c r="AK134" s="224"/>
      <c r="AL134" s="224"/>
      <c r="AM134" s="224"/>
      <c r="AN134" s="224"/>
      <c r="AO134" s="224"/>
      <c r="AP134" s="224"/>
    </row>
    <row r="135" spans="3:42" s="222" customFormat="1">
      <c r="C135" s="223"/>
      <c r="D135" s="223"/>
      <c r="E135" s="223"/>
      <c r="F135" s="223"/>
      <c r="G135" s="1581"/>
      <c r="H135" s="1581"/>
      <c r="I135" s="1581"/>
      <c r="J135" s="1581"/>
      <c r="K135" s="1581"/>
      <c r="L135" s="1581"/>
      <c r="M135" s="1582"/>
      <c r="N135" s="1583"/>
      <c r="O135" s="1583"/>
      <c r="P135" s="1583"/>
      <c r="Q135" s="1583"/>
      <c r="R135" s="1583"/>
      <c r="S135" s="1583"/>
      <c r="T135" s="1583"/>
      <c r="U135" s="1583"/>
      <c r="V135" s="1583"/>
      <c r="W135" s="1583"/>
      <c r="X135" s="224"/>
      <c r="Y135" s="224"/>
      <c r="Z135" s="224"/>
      <c r="AA135" s="224"/>
      <c r="AB135" s="224"/>
      <c r="AC135" s="224"/>
      <c r="AD135" s="224"/>
      <c r="AE135" s="224"/>
      <c r="AF135" s="224"/>
      <c r="AG135" s="224"/>
      <c r="AH135" s="224"/>
      <c r="AI135" s="224"/>
      <c r="AJ135" s="224"/>
      <c r="AK135" s="224"/>
      <c r="AL135" s="224"/>
      <c r="AM135" s="224"/>
      <c r="AN135" s="224"/>
      <c r="AO135" s="224"/>
      <c r="AP135" s="224"/>
    </row>
    <row r="136" spans="3:42" s="222" customFormat="1">
      <c r="C136" s="223"/>
      <c r="D136" s="223"/>
      <c r="E136" s="223"/>
      <c r="F136" s="223"/>
      <c r="G136" s="1581"/>
      <c r="H136" s="1581"/>
      <c r="I136" s="1581"/>
      <c r="J136" s="1581"/>
      <c r="K136" s="1581"/>
      <c r="L136" s="1581"/>
      <c r="M136" s="1582"/>
      <c r="N136" s="1583"/>
      <c r="O136" s="1583"/>
      <c r="P136" s="1583"/>
      <c r="Q136" s="1583"/>
      <c r="R136" s="1583"/>
      <c r="S136" s="1583"/>
      <c r="T136" s="1583"/>
      <c r="U136" s="1583"/>
      <c r="V136" s="1583"/>
      <c r="W136" s="1583"/>
      <c r="X136" s="224"/>
      <c r="Y136" s="224"/>
      <c r="Z136" s="224"/>
      <c r="AA136" s="224"/>
      <c r="AB136" s="224"/>
      <c r="AC136" s="224"/>
      <c r="AD136" s="224"/>
      <c r="AE136" s="224"/>
      <c r="AF136" s="224"/>
      <c r="AG136" s="224"/>
      <c r="AH136" s="224"/>
      <c r="AI136" s="224"/>
      <c r="AJ136" s="224"/>
      <c r="AK136" s="224"/>
      <c r="AL136" s="224"/>
      <c r="AM136" s="224"/>
      <c r="AN136" s="224"/>
      <c r="AO136" s="224"/>
      <c r="AP136" s="224"/>
    </row>
    <row r="137" spans="3:42" s="222" customFormat="1">
      <c r="C137" s="223"/>
      <c r="D137" s="223"/>
      <c r="E137" s="223"/>
      <c r="F137" s="223"/>
      <c r="G137" s="1581"/>
      <c r="H137" s="1581"/>
      <c r="I137" s="1581"/>
      <c r="J137" s="1581"/>
      <c r="K137" s="1581"/>
      <c r="L137" s="1581"/>
      <c r="M137" s="1582"/>
      <c r="N137" s="1583"/>
      <c r="O137" s="1583"/>
      <c r="P137" s="1583"/>
      <c r="Q137" s="1583"/>
      <c r="R137" s="1583"/>
      <c r="S137" s="1583"/>
      <c r="T137" s="1583"/>
      <c r="U137" s="1583"/>
      <c r="V137" s="1583"/>
      <c r="W137" s="1583"/>
      <c r="X137" s="224"/>
      <c r="Y137" s="224"/>
      <c r="Z137" s="224"/>
      <c r="AA137" s="224"/>
      <c r="AB137" s="224"/>
      <c r="AC137" s="224"/>
      <c r="AD137" s="224"/>
      <c r="AE137" s="224"/>
      <c r="AF137" s="224"/>
      <c r="AG137" s="224"/>
      <c r="AH137" s="224"/>
      <c r="AI137" s="224"/>
      <c r="AJ137" s="224"/>
      <c r="AK137" s="224"/>
      <c r="AL137" s="224"/>
      <c r="AM137" s="224"/>
      <c r="AN137" s="224"/>
      <c r="AO137" s="224"/>
      <c r="AP137" s="224"/>
    </row>
    <row r="138" spans="3:42" s="222" customFormat="1">
      <c r="C138" s="223"/>
      <c r="D138" s="223"/>
      <c r="E138" s="223"/>
      <c r="F138" s="223"/>
      <c r="G138" s="1581"/>
      <c r="H138" s="1581"/>
      <c r="I138" s="1581"/>
      <c r="J138" s="1581"/>
      <c r="K138" s="1581"/>
      <c r="L138" s="1581"/>
      <c r="M138" s="1582"/>
      <c r="N138" s="1583"/>
      <c r="O138" s="1583"/>
      <c r="P138" s="1583"/>
      <c r="Q138" s="1583"/>
      <c r="R138" s="1583"/>
      <c r="S138" s="1583"/>
      <c r="T138" s="1583"/>
      <c r="U138" s="1583"/>
      <c r="V138" s="1583"/>
      <c r="W138" s="1583"/>
      <c r="X138" s="224"/>
      <c r="Y138" s="224"/>
      <c r="Z138" s="224"/>
      <c r="AA138" s="224"/>
      <c r="AB138" s="224"/>
      <c r="AC138" s="224"/>
      <c r="AD138" s="224"/>
      <c r="AE138" s="224"/>
      <c r="AF138" s="224"/>
      <c r="AG138" s="224"/>
      <c r="AH138" s="224"/>
      <c r="AI138" s="224"/>
      <c r="AJ138" s="224"/>
      <c r="AK138" s="224"/>
      <c r="AL138" s="224"/>
      <c r="AM138" s="224"/>
      <c r="AN138" s="224"/>
      <c r="AO138" s="224"/>
      <c r="AP138" s="224"/>
    </row>
    <row r="139" spans="3:42" s="222" customFormat="1">
      <c r="C139" s="223"/>
      <c r="D139" s="223"/>
      <c r="E139" s="223"/>
      <c r="F139" s="223"/>
      <c r="G139" s="1581"/>
      <c r="H139" s="1581"/>
      <c r="I139" s="1581"/>
      <c r="J139" s="1581"/>
      <c r="K139" s="1581"/>
      <c r="L139" s="1581"/>
      <c r="M139" s="1582"/>
      <c r="N139" s="1583"/>
      <c r="O139" s="1583"/>
      <c r="P139" s="1583"/>
      <c r="Q139" s="1583"/>
      <c r="R139" s="1583"/>
      <c r="S139" s="1583"/>
      <c r="T139" s="1583"/>
      <c r="U139" s="1583"/>
      <c r="V139" s="1583"/>
      <c r="W139" s="1583"/>
      <c r="X139" s="224"/>
      <c r="Y139" s="224"/>
      <c r="Z139" s="224"/>
      <c r="AA139" s="224"/>
      <c r="AB139" s="224"/>
      <c r="AC139" s="224"/>
      <c r="AD139" s="224"/>
      <c r="AE139" s="224"/>
      <c r="AF139" s="224"/>
      <c r="AG139" s="224"/>
      <c r="AH139" s="224"/>
      <c r="AI139" s="224"/>
      <c r="AJ139" s="224"/>
      <c r="AK139" s="224"/>
      <c r="AL139" s="224"/>
      <c r="AM139" s="224"/>
      <c r="AN139" s="224"/>
      <c r="AO139" s="224"/>
      <c r="AP139" s="224"/>
    </row>
    <row r="140" spans="3:42" s="222" customFormat="1">
      <c r="C140" s="223"/>
      <c r="D140" s="223"/>
      <c r="E140" s="223"/>
      <c r="F140" s="223"/>
      <c r="G140" s="1581"/>
      <c r="H140" s="1581"/>
      <c r="I140" s="1581"/>
      <c r="J140" s="1581"/>
      <c r="K140" s="1581"/>
      <c r="L140" s="1581"/>
      <c r="M140" s="1582"/>
      <c r="N140" s="1583"/>
      <c r="O140" s="1583"/>
      <c r="P140" s="1583"/>
      <c r="Q140" s="1583"/>
      <c r="R140" s="1583"/>
      <c r="S140" s="1583"/>
      <c r="T140" s="1583"/>
      <c r="U140" s="1583"/>
      <c r="V140" s="1583"/>
      <c r="W140" s="1583"/>
      <c r="X140" s="224"/>
      <c r="Y140" s="224"/>
      <c r="Z140" s="224"/>
      <c r="AA140" s="224"/>
      <c r="AB140" s="224"/>
      <c r="AC140" s="224"/>
      <c r="AD140" s="224"/>
      <c r="AE140" s="224"/>
      <c r="AF140" s="224"/>
      <c r="AG140" s="224"/>
      <c r="AH140" s="224"/>
      <c r="AI140" s="224"/>
      <c r="AJ140" s="224"/>
      <c r="AK140" s="224"/>
      <c r="AL140" s="224"/>
      <c r="AM140" s="224"/>
      <c r="AN140" s="224"/>
      <c r="AO140" s="224"/>
      <c r="AP140" s="224"/>
    </row>
    <row r="141" spans="3:42" s="222" customFormat="1">
      <c r="C141" s="223"/>
      <c r="D141" s="223"/>
      <c r="E141" s="223"/>
      <c r="F141" s="223"/>
      <c r="G141" s="1581"/>
      <c r="H141" s="1581"/>
      <c r="I141" s="1581"/>
      <c r="J141" s="1581"/>
      <c r="K141" s="1581"/>
      <c r="L141" s="1581"/>
      <c r="M141" s="1582"/>
      <c r="N141" s="1583"/>
      <c r="O141" s="1583"/>
      <c r="P141" s="1583"/>
      <c r="Q141" s="1583"/>
      <c r="R141" s="1583"/>
      <c r="S141" s="1583"/>
      <c r="T141" s="1583"/>
      <c r="U141" s="1583"/>
      <c r="V141" s="1583"/>
      <c r="W141" s="1583"/>
      <c r="X141" s="224"/>
      <c r="Y141" s="224"/>
      <c r="Z141" s="224"/>
      <c r="AA141" s="224"/>
      <c r="AB141" s="224"/>
      <c r="AC141" s="224"/>
      <c r="AD141" s="224"/>
      <c r="AE141" s="224"/>
      <c r="AF141" s="224"/>
      <c r="AG141" s="224"/>
      <c r="AH141" s="224"/>
      <c r="AI141" s="224"/>
      <c r="AJ141" s="224"/>
      <c r="AK141" s="224"/>
      <c r="AL141" s="224"/>
      <c r="AM141" s="224"/>
      <c r="AN141" s="224"/>
      <c r="AO141" s="224"/>
      <c r="AP141" s="224"/>
    </row>
  </sheetData>
  <mergeCells count="11">
    <mergeCell ref="F5:M5"/>
    <mergeCell ref="N5:Z5"/>
    <mergeCell ref="O6:Z6"/>
    <mergeCell ref="A9:C9"/>
    <mergeCell ref="A11:C11"/>
    <mergeCell ref="A7:D7"/>
    <mergeCell ref="A8:D8"/>
    <mergeCell ref="A5:A6"/>
    <mergeCell ref="B5:B6"/>
    <mergeCell ref="C5:C6"/>
    <mergeCell ref="D5:D6"/>
  </mergeCells>
  <pageMargins left="0" right="0" top="0.27559055118110237" bottom="0.31496062992125984" header="0.51181102362204722" footer="0.51181102362204722"/>
  <pageSetup paperSize="9" scale="64" fitToHeight="2" orientation="landscape" r:id="rId1"/>
  <headerFooter alignWithMargins="0"/>
</worksheet>
</file>

<file path=xl/worksheets/sheet18.xml><?xml version="1.0" encoding="utf-8"?>
<worksheet xmlns="http://schemas.openxmlformats.org/spreadsheetml/2006/main" xmlns:r="http://schemas.openxmlformats.org/officeDocument/2006/relationships">
  <sheetPr filterMode="1">
    <tabColor theme="5" tint="0.39997558519241921"/>
    <pageSetUpPr fitToPage="1"/>
  </sheetPr>
  <dimension ref="A1:ID377"/>
  <sheetViews>
    <sheetView topLeftCell="A361" zoomScale="60" zoomScaleNormal="60" workbookViewId="0">
      <selection activeCell="A23" sqref="A23:XFD366"/>
    </sheetView>
  </sheetViews>
  <sheetFormatPr defaultColWidth="9.140625" defaultRowHeight="15"/>
  <cols>
    <col min="1" max="1" width="9.140625" style="870"/>
    <col min="2" max="2" width="44" style="870" customWidth="1"/>
    <col min="3" max="3" width="9.140625" style="870" customWidth="1"/>
    <col min="4" max="4" width="16" style="870" customWidth="1"/>
    <col min="5" max="5" width="12.42578125" style="870" customWidth="1"/>
    <col min="6" max="6" width="9.140625" style="870" customWidth="1"/>
    <col min="7" max="7" width="11.5703125" style="870" customWidth="1"/>
    <col min="8" max="8" width="14.85546875" style="870" bestFit="1" customWidth="1"/>
    <col min="9" max="9" width="11.7109375" style="870" customWidth="1"/>
    <col min="10" max="10" width="11.85546875" style="870" customWidth="1"/>
    <col min="11" max="11" width="18" style="870" customWidth="1"/>
    <col min="12" max="12" width="16" style="870" customWidth="1"/>
    <col min="13" max="15" width="9.140625" style="869" customWidth="1"/>
    <col min="16" max="16" width="11.28515625" style="869" bestFit="1" customWidth="1"/>
    <col min="17" max="16384" width="9.140625" style="869"/>
  </cols>
  <sheetData>
    <row r="1" spans="1:12" s="865" customFormat="1" ht="15.75" customHeight="1">
      <c r="A1" s="864"/>
      <c r="B1" s="864"/>
      <c r="C1" s="864"/>
      <c r="D1" s="864"/>
      <c r="E1" s="864"/>
      <c r="F1" s="864"/>
      <c r="G1" s="2301" t="s">
        <v>1119</v>
      </c>
      <c r="H1" s="2302"/>
      <c r="I1" s="2302"/>
      <c r="J1" s="2302"/>
      <c r="K1" s="864"/>
      <c r="L1" s="864"/>
    </row>
    <row r="2" spans="1:12" s="865" customFormat="1" ht="15.75" customHeight="1">
      <c r="A2" s="864"/>
      <c r="B2" s="864"/>
      <c r="C2" s="864"/>
      <c r="D2" s="864"/>
      <c r="E2" s="864"/>
      <c r="F2" s="864"/>
      <c r="G2" s="2301" t="s">
        <v>1100</v>
      </c>
      <c r="H2" s="2302"/>
      <c r="I2" s="2302"/>
      <c r="J2" s="2302"/>
      <c r="K2" s="864"/>
      <c r="L2" s="864"/>
    </row>
    <row r="3" spans="1:12" s="865" customFormat="1" ht="15.75" customHeight="1">
      <c r="A3" s="864"/>
      <c r="B3" s="864"/>
      <c r="C3" s="864"/>
      <c r="D3" s="864"/>
      <c r="E3" s="864"/>
      <c r="F3" s="864"/>
      <c r="G3" s="2301" t="s">
        <v>1101</v>
      </c>
      <c r="H3" s="2302"/>
      <c r="I3" s="2302"/>
      <c r="J3" s="2302"/>
      <c r="K3" s="864"/>
      <c r="L3" s="864"/>
    </row>
    <row r="4" spans="1:12" s="865" customFormat="1" ht="15.75">
      <c r="A4" s="864"/>
      <c r="B4" s="864"/>
      <c r="C4" s="864"/>
      <c r="D4" s="864"/>
      <c r="E4" s="864"/>
      <c r="F4" s="864"/>
      <c r="G4" s="864"/>
      <c r="H4" s="864"/>
      <c r="I4" s="864"/>
      <c r="J4" s="864"/>
      <c r="K4" s="864"/>
      <c r="L4" s="864"/>
    </row>
    <row r="5" spans="1:12" s="865" customFormat="1" ht="15.75" customHeight="1">
      <c r="A5" s="864"/>
      <c r="B5" s="864"/>
      <c r="C5" s="864"/>
      <c r="D5" s="864"/>
      <c r="E5" s="864"/>
      <c r="F5" s="864"/>
      <c r="G5" s="2301" t="s">
        <v>1120</v>
      </c>
      <c r="H5" s="2301"/>
      <c r="I5" s="2301"/>
      <c r="J5" s="2301"/>
      <c r="K5" s="2301"/>
      <c r="L5" s="864"/>
    </row>
    <row r="6" spans="1:12" s="865" customFormat="1" ht="15.75" customHeight="1">
      <c r="A6" s="864"/>
      <c r="B6" s="864"/>
      <c r="C6" s="864"/>
      <c r="D6" s="864"/>
      <c r="E6" s="864"/>
      <c r="F6" s="864"/>
      <c r="G6" s="2301" t="s">
        <v>1103</v>
      </c>
      <c r="H6" s="2301"/>
      <c r="I6" s="2301"/>
      <c r="J6" s="2301"/>
      <c r="K6" s="2301"/>
      <c r="L6" s="864"/>
    </row>
    <row r="7" spans="1:12" s="865" customFormat="1" ht="15.75" customHeight="1">
      <c r="A7" s="864"/>
      <c r="B7" s="864"/>
      <c r="C7" s="864"/>
      <c r="D7" s="864"/>
      <c r="E7" s="864"/>
      <c r="F7" s="864"/>
      <c r="G7" s="2301" t="s">
        <v>1104</v>
      </c>
      <c r="H7" s="2301"/>
      <c r="I7" s="2301"/>
      <c r="J7" s="2301"/>
      <c r="K7" s="2301"/>
      <c r="L7" s="864"/>
    </row>
    <row r="8" spans="1:12" s="865" customFormat="1" ht="15.75" customHeight="1">
      <c r="A8" s="864"/>
      <c r="B8" s="864"/>
      <c r="C8" s="864"/>
      <c r="D8" s="864"/>
      <c r="E8" s="864"/>
      <c r="F8" s="864"/>
      <c r="G8" s="2301" t="s">
        <v>1105</v>
      </c>
      <c r="H8" s="2301"/>
      <c r="I8" s="2301"/>
      <c r="J8" s="2301"/>
      <c r="K8" s="2301"/>
      <c r="L8" s="864"/>
    </row>
    <row r="9" spans="1:12" s="865" customFormat="1" ht="15.75" customHeight="1">
      <c r="A9" s="864"/>
      <c r="B9" s="864"/>
      <c r="C9" s="864"/>
      <c r="D9" s="864"/>
      <c r="E9" s="864"/>
      <c r="F9" s="864"/>
      <c r="G9" s="2301" t="s">
        <v>1106</v>
      </c>
      <c r="H9" s="2301"/>
      <c r="I9" s="2301"/>
      <c r="J9" s="2301"/>
      <c r="K9" s="2301"/>
      <c r="L9" s="864"/>
    </row>
    <row r="10" spans="1:12" s="865" customFormat="1" ht="15.75" customHeight="1">
      <c r="A10" s="864"/>
      <c r="B10" s="864"/>
      <c r="C10" s="864"/>
      <c r="D10" s="864"/>
      <c r="E10" s="864"/>
      <c r="F10" s="864"/>
      <c r="G10" s="2301" t="s">
        <v>1107</v>
      </c>
      <c r="H10" s="2301"/>
      <c r="I10" s="2301"/>
      <c r="J10" s="2301"/>
      <c r="K10" s="2301"/>
      <c r="L10" s="864"/>
    </row>
    <row r="11" spans="1:12" s="865" customFormat="1" ht="15.75" customHeight="1">
      <c r="A11" s="864"/>
      <c r="B11" s="864"/>
      <c r="C11" s="864"/>
      <c r="D11" s="864"/>
      <c r="E11" s="864"/>
      <c r="F11" s="864"/>
      <c r="G11" s="2301" t="s">
        <v>1108</v>
      </c>
      <c r="H11" s="2301"/>
      <c r="I11" s="2301"/>
      <c r="J11" s="2301"/>
      <c r="K11" s="2301"/>
      <c r="L11" s="864"/>
    </row>
    <row r="12" spans="1:12" s="865" customFormat="1" ht="15.75">
      <c r="A12" s="864"/>
      <c r="B12" s="864"/>
      <c r="C12" s="864"/>
      <c r="D12" s="864"/>
      <c r="E12" s="864"/>
      <c r="F12" s="864"/>
      <c r="G12" s="864"/>
      <c r="H12" s="864"/>
      <c r="I12" s="866"/>
      <c r="J12" s="866"/>
      <c r="K12" s="864"/>
      <c r="L12" s="864"/>
    </row>
    <row r="13" spans="1:12" s="865" customFormat="1" ht="15.75">
      <c r="A13" s="864"/>
      <c r="B13" s="864"/>
      <c r="C13" s="864"/>
      <c r="D13" s="864"/>
      <c r="E13" s="864"/>
      <c r="F13" s="864"/>
      <c r="G13" s="864"/>
      <c r="H13" s="864"/>
      <c r="I13" s="866"/>
      <c r="J13" s="866"/>
      <c r="K13" s="864"/>
      <c r="L13" s="864"/>
    </row>
    <row r="14" spans="1:12" s="865" customFormat="1" ht="18.75" customHeight="1">
      <c r="A14" s="2303" t="s">
        <v>1121</v>
      </c>
      <c r="B14" s="2303"/>
      <c r="C14" s="2303"/>
      <c r="D14" s="2303"/>
      <c r="E14" s="2303"/>
      <c r="F14" s="2303"/>
      <c r="G14" s="2303"/>
      <c r="H14" s="2303"/>
      <c r="I14" s="2303"/>
      <c r="J14" s="2303"/>
      <c r="K14" s="864"/>
      <c r="L14" s="864"/>
    </row>
    <row r="15" spans="1:12" s="865" customFormat="1" ht="18.75" customHeight="1">
      <c r="A15" s="867"/>
      <c r="B15" s="867"/>
      <c r="C15" s="867"/>
      <c r="D15" s="867"/>
      <c r="E15" s="867"/>
      <c r="F15" s="867"/>
      <c r="G15" s="867"/>
      <c r="H15" s="867"/>
      <c r="I15" s="867"/>
      <c r="J15" s="867"/>
      <c r="K15" s="864"/>
      <c r="L15" s="864"/>
    </row>
    <row r="16" spans="1:12" s="865" customFormat="1" ht="18.75" customHeight="1">
      <c r="A16" s="868"/>
      <c r="B16" s="868"/>
      <c r="C16" s="868"/>
      <c r="D16" s="868"/>
      <c r="E16" s="868"/>
      <c r="F16" s="868"/>
      <c r="G16" s="868"/>
      <c r="H16" s="868"/>
      <c r="I16" s="1533"/>
      <c r="J16" s="1533"/>
    </row>
    <row r="17" spans="1:8" s="1494" customFormat="1" ht="39.75" customHeight="1">
      <c r="A17" s="2307" t="s">
        <v>588</v>
      </c>
      <c r="B17" s="2307" t="s">
        <v>1122</v>
      </c>
      <c r="C17" s="1551"/>
      <c r="D17" s="1551"/>
      <c r="E17" s="1551"/>
      <c r="F17" s="1551"/>
      <c r="G17" s="2306" t="s">
        <v>1062</v>
      </c>
      <c r="H17" s="2306" t="s">
        <v>1063</v>
      </c>
    </row>
    <row r="18" spans="1:8" s="1494" customFormat="1" ht="15.75" customHeight="1">
      <c r="A18" s="2307"/>
      <c r="B18" s="2307"/>
      <c r="C18" s="1551"/>
      <c r="D18" s="1551"/>
      <c r="E18" s="1551"/>
      <c r="F18" s="1551"/>
      <c r="G18" s="2306"/>
      <c r="H18" s="2306"/>
    </row>
    <row r="19" spans="1:8" s="1494" customFormat="1" ht="15" customHeight="1">
      <c r="A19" s="2307"/>
      <c r="B19" s="2307"/>
      <c r="C19" s="2311" t="s">
        <v>365</v>
      </c>
      <c r="D19" s="2311"/>
      <c r="E19" s="2311"/>
      <c r="F19" s="2311"/>
      <c r="G19" s="2306"/>
      <c r="H19" s="2306"/>
    </row>
    <row r="20" spans="1:8" s="1494" customFormat="1" ht="63" customHeight="1">
      <c r="A20" s="2307"/>
      <c r="B20" s="2307"/>
      <c r="C20" s="2311" t="s">
        <v>1111</v>
      </c>
      <c r="D20" s="2311" t="s">
        <v>1112</v>
      </c>
      <c r="E20" s="2306" t="s">
        <v>1123</v>
      </c>
      <c r="F20" s="2306"/>
      <c r="G20" s="2306"/>
      <c r="H20" s="2306"/>
    </row>
    <row r="21" spans="1:8" s="1494" customFormat="1" ht="31.5">
      <c r="A21" s="2307"/>
      <c r="B21" s="2307"/>
      <c r="C21" s="2311"/>
      <c r="D21" s="2311"/>
      <c r="E21" s="1552" t="s">
        <v>1124</v>
      </c>
      <c r="F21" s="1552" t="s">
        <v>1125</v>
      </c>
      <c r="G21" s="2306"/>
      <c r="H21" s="2306"/>
    </row>
    <row r="22" spans="1:8" s="1553" customFormat="1" ht="15.75">
      <c r="A22" s="1492">
        <v>1</v>
      </c>
      <c r="B22" s="1492">
        <v>2</v>
      </c>
      <c r="C22" s="1492">
        <v>20</v>
      </c>
      <c r="D22" s="1492">
        <v>21</v>
      </c>
      <c r="E22" s="1492">
        <v>22</v>
      </c>
      <c r="F22" s="1492">
        <v>23</v>
      </c>
      <c r="G22" s="1492">
        <v>28</v>
      </c>
      <c r="H22" s="1492">
        <v>29</v>
      </c>
    </row>
    <row r="23" spans="1:8" s="1521" customFormat="1" ht="15.75">
      <c r="A23" s="1490">
        <v>16</v>
      </c>
      <c r="B23" s="1491" t="s">
        <v>1729</v>
      </c>
      <c r="C23" s="1492"/>
      <c r="D23" s="1492"/>
      <c r="E23" s="1492"/>
      <c r="F23" s="1492"/>
      <c r="G23" s="1493"/>
      <c r="H23" s="1493"/>
    </row>
    <row r="24" spans="1:8" s="1498" customFormat="1" ht="45" customHeight="1">
      <c r="A24" s="1495" t="s">
        <v>1069</v>
      </c>
      <c r="B24" s="1496" t="s">
        <v>875</v>
      </c>
      <c r="C24" s="1506">
        <v>2</v>
      </c>
      <c r="D24" s="1506"/>
      <c r="E24" s="1497">
        <v>50</v>
      </c>
      <c r="F24" s="1497">
        <v>0</v>
      </c>
      <c r="G24" s="1497">
        <v>0</v>
      </c>
      <c r="H24" s="1497">
        <v>0</v>
      </c>
    </row>
    <row r="25" spans="1:8" s="1494" customFormat="1" ht="16.5">
      <c r="A25" s="1499"/>
      <c r="B25" s="1507" t="s">
        <v>1730</v>
      </c>
      <c r="C25" s="863">
        <v>2</v>
      </c>
      <c r="D25" s="863">
        <v>25000</v>
      </c>
      <c r="E25" s="1501">
        <v>50</v>
      </c>
      <c r="F25" s="1501"/>
      <c r="G25" s="1501"/>
      <c r="H25" s="1501"/>
    </row>
    <row r="26" spans="1:8" s="1494" customFormat="1" ht="16.5" hidden="1">
      <c r="A26" s="1499"/>
      <c r="B26" s="1500"/>
      <c r="C26" s="863"/>
      <c r="D26" s="863"/>
      <c r="E26" s="1501">
        <v>0</v>
      </c>
      <c r="F26" s="1501"/>
      <c r="G26" s="1501"/>
      <c r="H26" s="1501"/>
    </row>
    <row r="27" spans="1:8" s="1494" customFormat="1" ht="16.5" hidden="1">
      <c r="A27" s="1499"/>
      <c r="B27" s="1500"/>
      <c r="C27" s="863"/>
      <c r="D27" s="863"/>
      <c r="E27" s="1501">
        <v>0</v>
      </c>
      <c r="F27" s="1501"/>
      <c r="G27" s="1501"/>
      <c r="H27" s="1501"/>
    </row>
    <row r="28" spans="1:8" s="1494" customFormat="1" ht="16.5" hidden="1">
      <c r="A28" s="1499"/>
      <c r="B28" s="1500"/>
      <c r="C28" s="863"/>
      <c r="D28" s="863"/>
      <c r="E28" s="1501">
        <v>0</v>
      </c>
      <c r="F28" s="1501"/>
      <c r="G28" s="1501"/>
      <c r="H28" s="1501"/>
    </row>
    <row r="29" spans="1:8" s="1494" customFormat="1" ht="16.5" hidden="1">
      <c r="A29" s="1499"/>
      <c r="B29" s="1500"/>
      <c r="C29" s="863"/>
      <c r="D29" s="863"/>
      <c r="E29" s="1501">
        <v>0</v>
      </c>
      <c r="F29" s="1501"/>
      <c r="G29" s="1501"/>
      <c r="H29" s="1501"/>
    </row>
    <row r="30" spans="1:8" s="1494" customFormat="1" ht="16.5" hidden="1">
      <c r="A30" s="1499"/>
      <c r="B30" s="1500"/>
      <c r="C30" s="863"/>
      <c r="D30" s="863"/>
      <c r="E30" s="1501">
        <v>0</v>
      </c>
      <c r="F30" s="1501"/>
      <c r="G30" s="1501"/>
      <c r="H30" s="1501"/>
    </row>
    <row r="31" spans="1:8" s="1494" customFormat="1" ht="16.5" hidden="1">
      <c r="A31" s="1499"/>
      <c r="B31" s="1500"/>
      <c r="C31" s="863"/>
      <c r="D31" s="863"/>
      <c r="E31" s="1501">
        <v>0</v>
      </c>
      <c r="F31" s="1501"/>
      <c r="G31" s="1501"/>
      <c r="H31" s="1501"/>
    </row>
    <row r="32" spans="1:8" s="1494" customFormat="1" ht="16.5" hidden="1">
      <c r="A32" s="1499"/>
      <c r="B32" s="1500"/>
      <c r="C32" s="863"/>
      <c r="D32" s="863"/>
      <c r="E32" s="1501">
        <v>0</v>
      </c>
      <c r="F32" s="1501"/>
      <c r="G32" s="1501"/>
      <c r="H32" s="1501"/>
    </row>
    <row r="33" spans="1:8" s="1494" customFormat="1" ht="16.5" hidden="1">
      <c r="A33" s="1499"/>
      <c r="B33" s="1500"/>
      <c r="C33" s="863"/>
      <c r="D33" s="863"/>
      <c r="E33" s="1501">
        <v>0</v>
      </c>
      <c r="F33" s="1501"/>
      <c r="G33" s="1501"/>
      <c r="H33" s="1501"/>
    </row>
    <row r="34" spans="1:8" s="1494" customFormat="1" ht="16.5" hidden="1">
      <c r="A34" s="1499"/>
      <c r="B34" s="1500"/>
      <c r="C34" s="863"/>
      <c r="D34" s="863"/>
      <c r="E34" s="1501">
        <v>0</v>
      </c>
      <c r="F34" s="1501"/>
      <c r="G34" s="1501"/>
      <c r="H34" s="1501"/>
    </row>
    <row r="35" spans="1:8" s="1494" customFormat="1" ht="16.5" hidden="1">
      <c r="A35" s="1499"/>
      <c r="B35" s="1500"/>
      <c r="C35" s="863"/>
      <c r="D35" s="863"/>
      <c r="E35" s="1501">
        <v>0</v>
      </c>
      <c r="F35" s="1501"/>
      <c r="G35" s="1501"/>
      <c r="H35" s="1501"/>
    </row>
    <row r="36" spans="1:8" s="1494" customFormat="1" ht="16.5" hidden="1">
      <c r="A36" s="1499"/>
      <c r="B36" s="1500"/>
      <c r="C36" s="863"/>
      <c r="D36" s="863"/>
      <c r="E36" s="1501">
        <v>0</v>
      </c>
      <c r="F36" s="1501"/>
      <c r="G36" s="1501"/>
      <c r="H36" s="1501"/>
    </row>
    <row r="37" spans="1:8" s="1494" customFormat="1" ht="16.5" hidden="1">
      <c r="A37" s="1499"/>
      <c r="B37" s="1500"/>
      <c r="C37" s="863"/>
      <c r="D37" s="863"/>
      <c r="E37" s="1501">
        <v>0</v>
      </c>
      <c r="F37" s="1501"/>
      <c r="G37" s="1501"/>
      <c r="H37" s="1501"/>
    </row>
    <row r="38" spans="1:8" s="1494" customFormat="1" ht="16.5" hidden="1">
      <c r="A38" s="1499"/>
      <c r="B38" s="1500"/>
      <c r="C38" s="863"/>
      <c r="D38" s="863"/>
      <c r="E38" s="1501">
        <v>0</v>
      </c>
      <c r="F38" s="1501"/>
      <c r="G38" s="1501"/>
      <c r="H38" s="1501"/>
    </row>
    <row r="39" spans="1:8" s="1494" customFormat="1" ht="16.5" hidden="1">
      <c r="A39" s="1499"/>
      <c r="B39" s="1500"/>
      <c r="C39" s="863"/>
      <c r="D39" s="863"/>
      <c r="E39" s="1501">
        <v>0</v>
      </c>
      <c r="F39" s="1501"/>
      <c r="G39" s="1501"/>
      <c r="H39" s="1501"/>
    </row>
    <row r="40" spans="1:8" s="1494" customFormat="1" ht="16.5" hidden="1">
      <c r="A40" s="1499"/>
      <c r="B40" s="1500"/>
      <c r="C40" s="863"/>
      <c r="D40" s="863"/>
      <c r="E40" s="1501">
        <v>0</v>
      </c>
      <c r="F40" s="1501"/>
      <c r="G40" s="1501"/>
      <c r="H40" s="1501"/>
    </row>
    <row r="41" spans="1:8" s="1494" customFormat="1" ht="16.5" hidden="1">
      <c r="A41" s="1499"/>
      <c r="B41" s="1500"/>
      <c r="C41" s="863"/>
      <c r="D41" s="863"/>
      <c r="E41" s="1501">
        <v>0</v>
      </c>
      <c r="F41" s="1501"/>
      <c r="G41" s="1501"/>
      <c r="H41" s="1501"/>
    </row>
    <row r="42" spans="1:8" s="1494" customFormat="1" ht="16.5" hidden="1">
      <c r="A42" s="1499"/>
      <c r="B42" s="1500"/>
      <c r="C42" s="863"/>
      <c r="D42" s="863"/>
      <c r="E42" s="1501">
        <v>0</v>
      </c>
      <c r="F42" s="1501"/>
      <c r="G42" s="1501"/>
      <c r="H42" s="1501"/>
    </row>
    <row r="43" spans="1:8" s="1494" customFormat="1" ht="16.5" hidden="1">
      <c r="A43" s="1499"/>
      <c r="B43" s="1500"/>
      <c r="C43" s="863"/>
      <c r="D43" s="863"/>
      <c r="E43" s="1501">
        <v>0</v>
      </c>
      <c r="F43" s="1501"/>
      <c r="G43" s="1501"/>
      <c r="H43" s="1501"/>
    </row>
    <row r="44" spans="1:8" s="1494" customFormat="1" ht="16.5" hidden="1">
      <c r="A44" s="1499"/>
      <c r="B44" s="1500"/>
      <c r="C44" s="863"/>
      <c r="D44" s="863"/>
      <c r="E44" s="1501">
        <v>0</v>
      </c>
      <c r="F44" s="1501"/>
      <c r="G44" s="1501"/>
      <c r="H44" s="1501"/>
    </row>
    <row r="45" spans="1:8" s="1494" customFormat="1" ht="47.25">
      <c r="A45" s="1502" t="s">
        <v>1071</v>
      </c>
      <c r="B45" s="1503" t="s">
        <v>1126</v>
      </c>
      <c r="C45" s="1504"/>
      <c r="D45" s="1504"/>
      <c r="E45" s="1505">
        <v>0</v>
      </c>
      <c r="F45" s="1505">
        <v>0</v>
      </c>
      <c r="G45" s="1497">
        <v>0</v>
      </c>
      <c r="H45" s="1497">
        <v>0</v>
      </c>
    </row>
    <row r="46" spans="1:8" s="1494" customFormat="1" ht="16.5" hidden="1">
      <c r="A46" s="1499"/>
      <c r="B46" s="1507"/>
      <c r="C46" s="863"/>
      <c r="D46" s="863"/>
      <c r="E46" s="1501">
        <v>0</v>
      </c>
      <c r="F46" s="1501"/>
      <c r="G46" s="1501"/>
      <c r="H46" s="1501"/>
    </row>
    <row r="47" spans="1:8" s="1494" customFormat="1" ht="16.5" hidden="1">
      <c r="A47" s="1499"/>
      <c r="B47" s="1507"/>
      <c r="C47" s="863"/>
      <c r="D47" s="863"/>
      <c r="E47" s="1501">
        <v>0</v>
      </c>
      <c r="F47" s="1501"/>
      <c r="G47" s="1501"/>
      <c r="H47" s="1501"/>
    </row>
    <row r="48" spans="1:8" s="1494" customFormat="1" ht="16.5" hidden="1">
      <c r="A48" s="1499"/>
      <c r="B48" s="1507"/>
      <c r="C48" s="863"/>
      <c r="D48" s="863"/>
      <c r="E48" s="1501">
        <v>0</v>
      </c>
      <c r="F48" s="1501"/>
      <c r="G48" s="1501"/>
      <c r="H48" s="1501"/>
    </row>
    <row r="49" spans="1:8" s="1494" customFormat="1" ht="16.5" hidden="1">
      <c r="A49" s="1499"/>
      <c r="B49" s="1507"/>
      <c r="C49" s="863"/>
      <c r="D49" s="863"/>
      <c r="E49" s="1501">
        <v>0</v>
      </c>
      <c r="F49" s="1501"/>
      <c r="G49" s="1501"/>
      <c r="H49" s="1501"/>
    </row>
    <row r="50" spans="1:8" s="1494" customFormat="1" ht="16.5" hidden="1">
      <c r="A50" s="1499"/>
      <c r="B50" s="1507"/>
      <c r="C50" s="863"/>
      <c r="D50" s="863"/>
      <c r="E50" s="1501">
        <v>0</v>
      </c>
      <c r="F50" s="1501"/>
      <c r="G50" s="1501"/>
      <c r="H50" s="1501"/>
    </row>
    <row r="51" spans="1:8" s="1494" customFormat="1" ht="16.5" hidden="1">
      <c r="A51" s="1499"/>
      <c r="B51" s="1507"/>
      <c r="C51" s="863"/>
      <c r="D51" s="863"/>
      <c r="E51" s="1501">
        <v>0</v>
      </c>
      <c r="F51" s="1501"/>
      <c r="G51" s="1501"/>
      <c r="H51" s="1501"/>
    </row>
    <row r="52" spans="1:8" s="1494" customFormat="1" ht="16.5" hidden="1">
      <c r="A52" s="1499"/>
      <c r="B52" s="1507"/>
      <c r="C52" s="863"/>
      <c r="D52" s="863"/>
      <c r="E52" s="1501">
        <v>0</v>
      </c>
      <c r="F52" s="1501"/>
      <c r="G52" s="1501"/>
      <c r="H52" s="1501"/>
    </row>
    <row r="53" spans="1:8" s="1494" customFormat="1" ht="16.5" hidden="1">
      <c r="A53" s="1499"/>
      <c r="B53" s="1507"/>
      <c r="C53" s="863"/>
      <c r="D53" s="863"/>
      <c r="E53" s="1501">
        <v>0</v>
      </c>
      <c r="F53" s="1501"/>
      <c r="G53" s="1501"/>
      <c r="H53" s="1501"/>
    </row>
    <row r="54" spans="1:8" s="1494" customFormat="1" ht="16.5" hidden="1">
      <c r="A54" s="1499"/>
      <c r="B54" s="1507"/>
      <c r="C54" s="863"/>
      <c r="D54" s="863"/>
      <c r="E54" s="1501">
        <v>0</v>
      </c>
      <c r="F54" s="1501"/>
      <c r="G54" s="1501"/>
      <c r="H54" s="1501"/>
    </row>
    <row r="55" spans="1:8" s="1494" customFormat="1" ht="16.5" hidden="1">
      <c r="A55" s="1499"/>
      <c r="B55" s="1507"/>
      <c r="C55" s="863"/>
      <c r="D55" s="863"/>
      <c r="E55" s="1501">
        <v>0</v>
      </c>
      <c r="F55" s="1501"/>
      <c r="G55" s="1501"/>
      <c r="H55" s="1501"/>
    </row>
    <row r="56" spans="1:8" s="1494" customFormat="1" ht="16.5" hidden="1">
      <c r="A56" s="1499"/>
      <c r="B56" s="1507"/>
      <c r="C56" s="863"/>
      <c r="D56" s="863"/>
      <c r="E56" s="1501">
        <v>0</v>
      </c>
      <c r="F56" s="1501"/>
      <c r="G56" s="1501"/>
      <c r="H56" s="1501"/>
    </row>
    <row r="57" spans="1:8" s="1494" customFormat="1" ht="16.5" hidden="1">
      <c r="A57" s="1499"/>
      <c r="B57" s="1507"/>
      <c r="C57" s="863"/>
      <c r="D57" s="863"/>
      <c r="E57" s="1501">
        <v>0</v>
      </c>
      <c r="F57" s="1501"/>
      <c r="G57" s="1501"/>
      <c r="H57" s="1501"/>
    </row>
    <row r="58" spans="1:8" s="1494" customFormat="1" ht="16.5" hidden="1">
      <c r="A58" s="1499"/>
      <c r="B58" s="1507"/>
      <c r="C58" s="863"/>
      <c r="D58" s="863"/>
      <c r="E58" s="1501">
        <v>0</v>
      </c>
      <c r="F58" s="1501"/>
      <c r="G58" s="1501"/>
      <c r="H58" s="1501"/>
    </row>
    <row r="59" spans="1:8" s="1494" customFormat="1" ht="16.5" hidden="1">
      <c r="A59" s="1499"/>
      <c r="B59" s="1507"/>
      <c r="C59" s="863"/>
      <c r="D59" s="863"/>
      <c r="E59" s="1501">
        <v>0</v>
      </c>
      <c r="F59" s="1501"/>
      <c r="G59" s="1501"/>
      <c r="H59" s="1501"/>
    </row>
    <row r="60" spans="1:8" s="1494" customFormat="1" ht="16.5" hidden="1">
      <c r="A60" s="1499"/>
      <c r="B60" s="1507"/>
      <c r="C60" s="863"/>
      <c r="D60" s="863"/>
      <c r="E60" s="1501">
        <v>0</v>
      </c>
      <c r="F60" s="1501"/>
      <c r="G60" s="1501"/>
      <c r="H60" s="1501"/>
    </row>
    <row r="61" spans="1:8" s="1494" customFormat="1" ht="16.5" hidden="1">
      <c r="A61" s="1499"/>
      <c r="B61" s="1507"/>
      <c r="C61" s="863"/>
      <c r="D61" s="863"/>
      <c r="E61" s="1501">
        <v>0</v>
      </c>
      <c r="F61" s="1501"/>
      <c r="G61" s="1501"/>
      <c r="H61" s="1501"/>
    </row>
    <row r="62" spans="1:8" s="1494" customFormat="1" ht="16.5" hidden="1">
      <c r="A62" s="1499"/>
      <c r="B62" s="1507"/>
      <c r="C62" s="863"/>
      <c r="D62" s="863"/>
      <c r="E62" s="1501">
        <v>0</v>
      </c>
      <c r="F62" s="1501"/>
      <c r="G62" s="1501"/>
      <c r="H62" s="1501"/>
    </row>
    <row r="63" spans="1:8" s="1494" customFormat="1" ht="16.5" hidden="1">
      <c r="A63" s="1499"/>
      <c r="B63" s="1507"/>
      <c r="C63" s="863"/>
      <c r="D63" s="863"/>
      <c r="E63" s="1501">
        <v>0</v>
      </c>
      <c r="F63" s="1501"/>
      <c r="G63" s="1501"/>
      <c r="H63" s="1501"/>
    </row>
    <row r="64" spans="1:8" s="1494" customFormat="1" ht="16.5" hidden="1">
      <c r="A64" s="1499"/>
      <c r="B64" s="1507"/>
      <c r="C64" s="863"/>
      <c r="D64" s="863"/>
      <c r="E64" s="1501">
        <v>0</v>
      </c>
      <c r="F64" s="1501"/>
      <c r="G64" s="1501"/>
      <c r="H64" s="1501"/>
    </row>
    <row r="65" spans="1:8" s="1494" customFormat="1" ht="16.5" hidden="1">
      <c r="A65" s="1499"/>
      <c r="B65" s="1507"/>
      <c r="C65" s="863"/>
      <c r="D65" s="863"/>
      <c r="E65" s="1501">
        <v>0</v>
      </c>
      <c r="F65" s="1501"/>
      <c r="G65" s="1501"/>
      <c r="H65" s="1501"/>
    </row>
    <row r="66" spans="1:8" s="1494" customFormat="1" ht="16.5" hidden="1">
      <c r="A66" s="1499"/>
      <c r="B66" s="1507"/>
      <c r="C66" s="863"/>
      <c r="D66" s="863"/>
      <c r="E66" s="1501">
        <v>0</v>
      </c>
      <c r="F66" s="1501"/>
      <c r="G66" s="1501"/>
      <c r="H66" s="1501"/>
    </row>
    <row r="67" spans="1:8" s="1494" customFormat="1" ht="16.5" hidden="1">
      <c r="A67" s="1499"/>
      <c r="B67" s="1507"/>
      <c r="C67" s="863"/>
      <c r="D67" s="863"/>
      <c r="E67" s="1501">
        <v>0</v>
      </c>
      <c r="F67" s="1501"/>
      <c r="G67" s="1501"/>
      <c r="H67" s="1501"/>
    </row>
    <row r="68" spans="1:8" s="1494" customFormat="1" ht="16.5" hidden="1">
      <c r="A68" s="1499"/>
      <c r="B68" s="1507"/>
      <c r="C68" s="863"/>
      <c r="D68" s="863"/>
      <c r="E68" s="1501">
        <v>0</v>
      </c>
      <c r="F68" s="1501"/>
      <c r="G68" s="1501"/>
      <c r="H68" s="1501"/>
    </row>
    <row r="69" spans="1:8" s="1494" customFormat="1" ht="16.5" hidden="1">
      <c r="A69" s="1499"/>
      <c r="B69" s="1507"/>
      <c r="C69" s="863"/>
      <c r="D69" s="863"/>
      <c r="E69" s="1501">
        <v>0</v>
      </c>
      <c r="F69" s="1501"/>
      <c r="G69" s="1501"/>
      <c r="H69" s="1501"/>
    </row>
    <row r="70" spans="1:8" s="1494" customFormat="1" ht="16.5" hidden="1">
      <c r="A70" s="1499"/>
      <c r="B70" s="1500"/>
      <c r="C70" s="863"/>
      <c r="D70" s="863"/>
      <c r="E70" s="1501">
        <v>0</v>
      </c>
      <c r="F70" s="1501"/>
      <c r="G70" s="1501"/>
      <c r="H70" s="1501"/>
    </row>
    <row r="71" spans="1:8" s="1494" customFormat="1" ht="63">
      <c r="A71" s="1495" t="s">
        <v>1073</v>
      </c>
      <c r="B71" s="1491" t="s">
        <v>1127</v>
      </c>
      <c r="C71" s="1506"/>
      <c r="D71" s="1506"/>
      <c r="E71" s="1497">
        <v>107</v>
      </c>
      <c r="F71" s="1497">
        <v>0</v>
      </c>
      <c r="G71" s="1497">
        <v>0</v>
      </c>
      <c r="H71" s="1497">
        <v>0</v>
      </c>
    </row>
    <row r="72" spans="1:8" s="1494" customFormat="1" ht="16.5">
      <c r="A72" s="1499"/>
      <c r="B72" s="1507" t="s">
        <v>1731</v>
      </c>
      <c r="C72" s="1506">
        <v>1</v>
      </c>
      <c r="D72" s="1506">
        <v>26000</v>
      </c>
      <c r="E72" s="1501">
        <v>26</v>
      </c>
      <c r="F72" s="1501"/>
      <c r="G72" s="1501"/>
      <c r="H72" s="1501"/>
    </row>
    <row r="73" spans="1:8" s="1494" customFormat="1" ht="16.5">
      <c r="A73" s="1499"/>
      <c r="B73" s="1507" t="s">
        <v>1732</v>
      </c>
      <c r="C73" s="1506">
        <v>3</v>
      </c>
      <c r="D73" s="1506">
        <v>11000</v>
      </c>
      <c r="E73" s="1501">
        <v>33</v>
      </c>
      <c r="F73" s="1501"/>
      <c r="G73" s="1501"/>
      <c r="H73" s="1501"/>
    </row>
    <row r="74" spans="1:8" s="1494" customFormat="1" ht="16.5">
      <c r="A74" s="1499"/>
      <c r="B74" s="1507" t="s">
        <v>1733</v>
      </c>
      <c r="C74" s="1506">
        <v>4</v>
      </c>
      <c r="D74" s="1506">
        <v>12000</v>
      </c>
      <c r="E74" s="1501">
        <v>48</v>
      </c>
      <c r="F74" s="1501"/>
      <c r="G74" s="1501"/>
      <c r="H74" s="1501"/>
    </row>
    <row r="75" spans="1:8" s="1494" customFormat="1" ht="16.5" hidden="1">
      <c r="A75" s="1499"/>
      <c r="B75" s="1507"/>
      <c r="C75" s="1506"/>
      <c r="D75" s="1506"/>
      <c r="E75" s="1501">
        <v>0</v>
      </c>
      <c r="F75" s="1501"/>
      <c r="G75" s="1501"/>
      <c r="H75" s="1501"/>
    </row>
    <row r="76" spans="1:8" s="1494" customFormat="1" ht="16.5" hidden="1">
      <c r="A76" s="1499"/>
      <c r="B76" s="1500"/>
      <c r="C76" s="863"/>
      <c r="D76" s="863"/>
      <c r="E76" s="1501">
        <v>0</v>
      </c>
      <c r="F76" s="1501"/>
      <c r="G76" s="1501"/>
      <c r="H76" s="1501"/>
    </row>
    <row r="77" spans="1:8" s="1494" customFormat="1" ht="16.5" hidden="1">
      <c r="A77" s="1499"/>
      <c r="B77" s="1500"/>
      <c r="C77" s="863"/>
      <c r="D77" s="863"/>
      <c r="E77" s="1501">
        <v>0</v>
      </c>
      <c r="F77" s="1501"/>
      <c r="G77" s="1501"/>
      <c r="H77" s="1501"/>
    </row>
    <row r="78" spans="1:8" s="1494" customFormat="1" ht="16.5" hidden="1">
      <c r="A78" s="1499"/>
      <c r="B78" s="1500"/>
      <c r="C78" s="863"/>
      <c r="D78" s="863"/>
      <c r="E78" s="1501">
        <v>0</v>
      </c>
      <c r="F78" s="1501"/>
      <c r="G78" s="1501"/>
      <c r="H78" s="1501"/>
    </row>
    <row r="79" spans="1:8" s="1494" customFormat="1" ht="16.5" hidden="1">
      <c r="A79" s="1499"/>
      <c r="B79" s="1500"/>
      <c r="C79" s="863"/>
      <c r="D79" s="863"/>
      <c r="E79" s="1501">
        <v>0</v>
      </c>
      <c r="F79" s="1501"/>
      <c r="G79" s="1501"/>
      <c r="H79" s="1501"/>
    </row>
    <row r="80" spans="1:8" s="1494" customFormat="1" ht="16.5" hidden="1">
      <c r="A80" s="1499"/>
      <c r="B80" s="1500"/>
      <c r="C80" s="863"/>
      <c r="D80" s="863"/>
      <c r="E80" s="1501">
        <v>0</v>
      </c>
      <c r="F80" s="1501"/>
      <c r="G80" s="1501"/>
      <c r="H80" s="1501"/>
    </row>
    <row r="81" spans="1:8" s="1494" customFormat="1" ht="16.5" hidden="1">
      <c r="A81" s="1499"/>
      <c r="B81" s="1500"/>
      <c r="C81" s="863"/>
      <c r="D81" s="863"/>
      <c r="E81" s="1501">
        <v>0</v>
      </c>
      <c r="F81" s="1501"/>
      <c r="G81" s="1501"/>
      <c r="H81" s="1501"/>
    </row>
    <row r="82" spans="1:8" s="1494" customFormat="1" ht="16.5" hidden="1">
      <c r="A82" s="1499"/>
      <c r="B82" s="1500"/>
      <c r="C82" s="863"/>
      <c r="D82" s="863"/>
      <c r="E82" s="1501">
        <v>0</v>
      </c>
      <c r="F82" s="1501"/>
      <c r="G82" s="1501"/>
      <c r="H82" s="1501"/>
    </row>
    <row r="83" spans="1:8" s="1494" customFormat="1" ht="16.5" hidden="1">
      <c r="A83" s="1499"/>
      <c r="B83" s="1500"/>
      <c r="C83" s="863"/>
      <c r="D83" s="863"/>
      <c r="E83" s="1501">
        <v>0</v>
      </c>
      <c r="F83" s="1501"/>
      <c r="G83" s="1501"/>
      <c r="H83" s="1501"/>
    </row>
    <row r="84" spans="1:8" s="1494" customFormat="1" ht="16.5" hidden="1">
      <c r="A84" s="1499"/>
      <c r="B84" s="1500"/>
      <c r="C84" s="863"/>
      <c r="D84" s="863"/>
      <c r="E84" s="1501">
        <v>0</v>
      </c>
      <c r="F84" s="1501"/>
      <c r="G84" s="1501"/>
      <c r="H84" s="1501"/>
    </row>
    <row r="85" spans="1:8" s="1494" customFormat="1" ht="16.5" hidden="1">
      <c r="A85" s="1499"/>
      <c r="B85" s="1500"/>
      <c r="C85" s="863"/>
      <c r="D85" s="863"/>
      <c r="E85" s="1501">
        <v>0</v>
      </c>
      <c r="F85" s="1501"/>
      <c r="G85" s="1501"/>
      <c r="H85" s="1501"/>
    </row>
    <row r="86" spans="1:8" s="1494" customFormat="1" ht="16.5" hidden="1">
      <c r="A86" s="1499"/>
      <c r="B86" s="1500"/>
      <c r="C86" s="863"/>
      <c r="D86" s="863"/>
      <c r="E86" s="1501">
        <v>0</v>
      </c>
      <c r="F86" s="1501"/>
      <c r="G86" s="1501"/>
      <c r="H86" s="1501"/>
    </row>
    <row r="87" spans="1:8" s="1494" customFormat="1" ht="16.5" hidden="1">
      <c r="A87" s="1499"/>
      <c r="B87" s="1500"/>
      <c r="C87" s="863"/>
      <c r="D87" s="863"/>
      <c r="E87" s="1501">
        <v>0</v>
      </c>
      <c r="F87" s="1501"/>
      <c r="G87" s="1501"/>
      <c r="H87" s="1501"/>
    </row>
    <row r="88" spans="1:8" s="1494" customFormat="1" ht="16.5" hidden="1">
      <c r="A88" s="1499"/>
      <c r="B88" s="1500"/>
      <c r="C88" s="863"/>
      <c r="D88" s="863"/>
      <c r="E88" s="1501">
        <v>0</v>
      </c>
      <c r="F88" s="1501"/>
      <c r="G88" s="1501"/>
      <c r="H88" s="1501"/>
    </row>
    <row r="89" spans="1:8" s="1494" customFormat="1" ht="16.5" hidden="1">
      <c r="A89" s="1499"/>
      <c r="B89" s="1500"/>
      <c r="C89" s="863"/>
      <c r="D89" s="863"/>
      <c r="E89" s="1501">
        <v>0</v>
      </c>
      <c r="F89" s="1501"/>
      <c r="G89" s="1501"/>
      <c r="H89" s="1501"/>
    </row>
    <row r="90" spans="1:8" s="1494" customFormat="1" ht="16.5" hidden="1">
      <c r="A90" s="1499"/>
      <c r="B90" s="1500"/>
      <c r="C90" s="863"/>
      <c r="D90" s="863"/>
      <c r="E90" s="1501">
        <v>0</v>
      </c>
      <c r="F90" s="1501"/>
      <c r="G90" s="1501"/>
      <c r="H90" s="1501"/>
    </row>
    <row r="91" spans="1:8" s="1494" customFormat="1" ht="16.5" hidden="1">
      <c r="A91" s="1499"/>
      <c r="B91" s="1500"/>
      <c r="C91" s="863"/>
      <c r="D91" s="863"/>
      <c r="E91" s="1501">
        <v>0</v>
      </c>
      <c r="F91" s="1501"/>
      <c r="G91" s="1501"/>
      <c r="H91" s="1501"/>
    </row>
    <row r="92" spans="1:8" s="1494" customFormat="1" ht="16.5" hidden="1">
      <c r="A92" s="1499"/>
      <c r="B92" s="1500"/>
      <c r="C92" s="863"/>
      <c r="D92" s="863"/>
      <c r="E92" s="1501">
        <v>0</v>
      </c>
      <c r="F92" s="1501"/>
      <c r="G92" s="1501"/>
      <c r="H92" s="1501"/>
    </row>
    <row r="93" spans="1:8" s="1494" customFormat="1" ht="16.5" hidden="1">
      <c r="A93" s="1499"/>
      <c r="B93" s="1500"/>
      <c r="C93" s="863"/>
      <c r="D93" s="863"/>
      <c r="E93" s="1501">
        <v>0</v>
      </c>
      <c r="F93" s="1501"/>
      <c r="G93" s="1501"/>
      <c r="H93" s="1501"/>
    </row>
    <row r="94" spans="1:8" s="1494" customFormat="1" ht="16.5" hidden="1">
      <c r="A94" s="1499"/>
      <c r="B94" s="1500"/>
      <c r="C94" s="863"/>
      <c r="D94" s="863"/>
      <c r="E94" s="1501">
        <v>0</v>
      </c>
      <c r="F94" s="1501"/>
      <c r="G94" s="1501"/>
      <c r="H94" s="1501"/>
    </row>
    <row r="95" spans="1:8" s="1494" customFormat="1" ht="16.5" hidden="1">
      <c r="A95" s="1499"/>
      <c r="B95" s="1500"/>
      <c r="C95" s="863"/>
      <c r="D95" s="863"/>
      <c r="E95" s="1501">
        <v>0</v>
      </c>
      <c r="F95" s="1501"/>
      <c r="G95" s="1501"/>
      <c r="H95" s="1501"/>
    </row>
    <row r="96" spans="1:8" s="1494" customFormat="1" ht="16.5" hidden="1">
      <c r="A96" s="1499"/>
      <c r="B96" s="1500"/>
      <c r="C96" s="863"/>
      <c r="D96" s="863"/>
      <c r="E96" s="1501">
        <v>0</v>
      </c>
      <c r="F96" s="1501"/>
      <c r="G96" s="1501"/>
      <c r="H96" s="1501"/>
    </row>
    <row r="97" spans="1:8" s="1494" customFormat="1" ht="16.5" hidden="1">
      <c r="A97" s="1499"/>
      <c r="B97" s="1500"/>
      <c r="C97" s="863"/>
      <c r="D97" s="863"/>
      <c r="E97" s="1501">
        <v>0</v>
      </c>
      <c r="F97" s="1501"/>
      <c r="G97" s="1501"/>
      <c r="H97" s="1501"/>
    </row>
    <row r="98" spans="1:8" s="1494" customFormat="1" ht="16.5" hidden="1">
      <c r="A98" s="1499"/>
      <c r="B98" s="1500"/>
      <c r="C98" s="863"/>
      <c r="D98" s="863"/>
      <c r="E98" s="1501">
        <v>0</v>
      </c>
      <c r="F98" s="1501"/>
      <c r="G98" s="1501"/>
      <c r="H98" s="1501"/>
    </row>
    <row r="99" spans="1:8" s="1494" customFormat="1" ht="16.5" hidden="1">
      <c r="A99" s="1499"/>
      <c r="B99" s="1500"/>
      <c r="C99" s="863"/>
      <c r="D99" s="863"/>
      <c r="E99" s="1501">
        <v>0</v>
      </c>
      <c r="F99" s="1501"/>
      <c r="G99" s="1501"/>
      <c r="H99" s="1501"/>
    </row>
    <row r="100" spans="1:8" s="1494" customFormat="1" ht="16.5" hidden="1">
      <c r="A100" s="1499"/>
      <c r="B100" s="1507"/>
      <c r="C100" s="1506"/>
      <c r="D100" s="1506"/>
      <c r="E100" s="1501">
        <v>0</v>
      </c>
      <c r="F100" s="1501"/>
      <c r="G100" s="1501"/>
      <c r="H100" s="1501"/>
    </row>
    <row r="101" spans="1:8" s="1494" customFormat="1" ht="16.5" hidden="1">
      <c r="A101" s="1499"/>
      <c r="B101" s="1507"/>
      <c r="C101" s="1506"/>
      <c r="D101" s="1506"/>
      <c r="E101" s="1501">
        <v>0</v>
      </c>
      <c r="F101" s="1501"/>
      <c r="G101" s="1501"/>
      <c r="H101" s="1501"/>
    </row>
    <row r="102" spans="1:8" s="1494" customFormat="1" ht="16.5" hidden="1">
      <c r="A102" s="1499"/>
      <c r="B102" s="1507"/>
      <c r="C102" s="1506"/>
      <c r="D102" s="1506"/>
      <c r="E102" s="1501">
        <v>0</v>
      </c>
      <c r="F102" s="1501"/>
      <c r="G102" s="1501"/>
      <c r="H102" s="1501"/>
    </row>
    <row r="103" spans="1:8" s="1494" customFormat="1" ht="16.5" hidden="1">
      <c r="A103" s="1499"/>
      <c r="B103" s="1500"/>
      <c r="C103" s="863"/>
      <c r="D103" s="863"/>
      <c r="E103" s="1501">
        <v>0</v>
      </c>
      <c r="F103" s="1501"/>
      <c r="G103" s="1501"/>
      <c r="H103" s="1501"/>
    </row>
    <row r="104" spans="1:8" s="1494" customFormat="1" ht="31.5">
      <c r="A104" s="1495" t="s">
        <v>1075</v>
      </c>
      <c r="B104" s="1508" t="s">
        <v>1128</v>
      </c>
      <c r="C104" s="1506"/>
      <c r="D104" s="1506"/>
      <c r="E104" s="1497">
        <v>34</v>
      </c>
      <c r="F104" s="1497">
        <v>0</v>
      </c>
      <c r="G104" s="1497"/>
      <c r="H104" s="1497"/>
    </row>
    <row r="105" spans="1:8" s="1494" customFormat="1" ht="16.5">
      <c r="A105" s="1499"/>
      <c r="B105" s="1507" t="s">
        <v>1734</v>
      </c>
      <c r="C105" s="1506">
        <v>5</v>
      </c>
      <c r="D105" s="1506">
        <v>6000</v>
      </c>
      <c r="E105" s="1501">
        <v>30</v>
      </c>
      <c r="F105" s="1509"/>
      <c r="G105" s="1501"/>
      <c r="H105" s="1501"/>
    </row>
    <row r="106" spans="1:8" s="1494" customFormat="1" ht="16.5">
      <c r="A106" s="1499"/>
      <c r="B106" s="1507" t="s">
        <v>1735</v>
      </c>
      <c r="C106" s="1506">
        <v>2</v>
      </c>
      <c r="D106" s="1506">
        <v>2000</v>
      </c>
      <c r="E106" s="1501">
        <v>4</v>
      </c>
      <c r="F106" s="1509"/>
      <c r="G106" s="1501"/>
      <c r="H106" s="1501"/>
    </row>
    <row r="107" spans="1:8" s="1494" customFormat="1" ht="16.5" hidden="1">
      <c r="A107" s="1499"/>
      <c r="B107" s="1500"/>
      <c r="C107" s="863"/>
      <c r="D107" s="863"/>
      <c r="E107" s="1501">
        <v>0</v>
      </c>
      <c r="F107" s="1501"/>
      <c r="G107" s="1501"/>
      <c r="H107" s="1501"/>
    </row>
    <row r="108" spans="1:8" s="1494" customFormat="1" ht="16.5" hidden="1">
      <c r="A108" s="1499"/>
      <c r="B108" s="1500"/>
      <c r="C108" s="863"/>
      <c r="D108" s="863"/>
      <c r="E108" s="1501">
        <v>0</v>
      </c>
      <c r="F108" s="1501"/>
      <c r="G108" s="1501"/>
      <c r="H108" s="1501"/>
    </row>
    <row r="109" spans="1:8" s="1494" customFormat="1" ht="16.5" hidden="1">
      <c r="A109" s="1499"/>
      <c r="B109" s="1500"/>
      <c r="C109" s="863"/>
      <c r="D109" s="863"/>
      <c r="E109" s="1501">
        <v>0</v>
      </c>
      <c r="F109" s="1501"/>
      <c r="G109" s="1501"/>
      <c r="H109" s="1501"/>
    </row>
    <row r="110" spans="1:8" s="1494" customFormat="1" ht="16.5" hidden="1">
      <c r="A110" s="1499"/>
      <c r="B110" s="1500"/>
      <c r="C110" s="863"/>
      <c r="D110" s="863"/>
      <c r="E110" s="1501">
        <v>0</v>
      </c>
      <c r="F110" s="1501"/>
      <c r="G110" s="1501"/>
      <c r="H110" s="1501"/>
    </row>
    <row r="111" spans="1:8" s="1494" customFormat="1" ht="16.5" hidden="1">
      <c r="A111" s="1499"/>
      <c r="B111" s="1500"/>
      <c r="C111" s="863"/>
      <c r="D111" s="863"/>
      <c r="E111" s="1501">
        <v>0</v>
      </c>
      <c r="F111" s="1501"/>
      <c r="G111" s="1501"/>
      <c r="H111" s="1501"/>
    </row>
    <row r="112" spans="1:8" s="1494" customFormat="1" ht="16.5" hidden="1">
      <c r="A112" s="1499"/>
      <c r="B112" s="1500"/>
      <c r="C112" s="863"/>
      <c r="D112" s="863"/>
      <c r="E112" s="1501">
        <v>0</v>
      </c>
      <c r="F112" s="1501"/>
      <c r="G112" s="1501"/>
      <c r="H112" s="1501"/>
    </row>
    <row r="113" spans="1:8" s="1494" customFormat="1" ht="16.5" hidden="1">
      <c r="A113" s="1499"/>
      <c r="B113" s="1500"/>
      <c r="C113" s="863"/>
      <c r="D113" s="863"/>
      <c r="E113" s="1501">
        <v>0</v>
      </c>
      <c r="F113" s="1501"/>
      <c r="G113" s="1501"/>
      <c r="H113" s="1501"/>
    </row>
    <row r="114" spans="1:8" s="1494" customFormat="1" ht="16.5" hidden="1">
      <c r="A114" s="1499"/>
      <c r="B114" s="1500"/>
      <c r="C114" s="863"/>
      <c r="D114" s="863"/>
      <c r="E114" s="1501">
        <v>0</v>
      </c>
      <c r="F114" s="1501"/>
      <c r="G114" s="1501"/>
      <c r="H114" s="1501"/>
    </row>
    <row r="115" spans="1:8" s="1494" customFormat="1" ht="16.5" hidden="1">
      <c r="A115" s="1499"/>
      <c r="B115" s="1500"/>
      <c r="C115" s="863"/>
      <c r="D115" s="863"/>
      <c r="E115" s="1501">
        <v>0</v>
      </c>
      <c r="F115" s="1501"/>
      <c r="G115" s="1501"/>
      <c r="H115" s="1501"/>
    </row>
    <row r="116" spans="1:8" s="1494" customFormat="1" ht="16.5" hidden="1">
      <c r="A116" s="1499"/>
      <c r="B116" s="1500"/>
      <c r="C116" s="863"/>
      <c r="D116" s="863"/>
      <c r="E116" s="1501">
        <v>0</v>
      </c>
      <c r="F116" s="1501"/>
      <c r="G116" s="1501"/>
      <c r="H116" s="1501"/>
    </row>
    <row r="117" spans="1:8" s="1494" customFormat="1" ht="16.5" hidden="1">
      <c r="A117" s="1499"/>
      <c r="B117" s="1500"/>
      <c r="C117" s="863"/>
      <c r="D117" s="863"/>
      <c r="E117" s="1501">
        <v>0</v>
      </c>
      <c r="F117" s="1501"/>
      <c r="G117" s="1501"/>
      <c r="H117" s="1501"/>
    </row>
    <row r="118" spans="1:8" s="1494" customFormat="1" ht="16.5" hidden="1">
      <c r="A118" s="1499"/>
      <c r="B118" s="1500"/>
      <c r="C118" s="863"/>
      <c r="D118" s="863"/>
      <c r="E118" s="1501">
        <v>0</v>
      </c>
      <c r="F118" s="1501"/>
      <c r="G118" s="1501"/>
      <c r="H118" s="1501"/>
    </row>
    <row r="119" spans="1:8" s="1494" customFormat="1" ht="16.5" hidden="1">
      <c r="A119" s="1499"/>
      <c r="B119" s="1500"/>
      <c r="C119" s="863"/>
      <c r="D119" s="863"/>
      <c r="E119" s="1501">
        <v>0</v>
      </c>
      <c r="F119" s="1501"/>
      <c r="G119" s="1501"/>
      <c r="H119" s="1501"/>
    </row>
    <row r="120" spans="1:8" s="1494" customFormat="1" ht="16.5" hidden="1">
      <c r="A120" s="1499"/>
      <c r="B120" s="1500"/>
      <c r="C120" s="863"/>
      <c r="D120" s="863"/>
      <c r="E120" s="1501">
        <v>0</v>
      </c>
      <c r="F120" s="1501"/>
      <c r="G120" s="1501"/>
      <c r="H120" s="1501"/>
    </row>
    <row r="121" spans="1:8" s="1494" customFormat="1" ht="16.5" hidden="1">
      <c r="A121" s="1499"/>
      <c r="B121" s="1500"/>
      <c r="C121" s="863"/>
      <c r="D121" s="863"/>
      <c r="E121" s="1501">
        <v>0</v>
      </c>
      <c r="F121" s="1501"/>
      <c r="G121" s="1501"/>
      <c r="H121" s="1501"/>
    </row>
    <row r="122" spans="1:8" s="1494" customFormat="1" ht="16.5" hidden="1">
      <c r="A122" s="1499"/>
      <c r="B122" s="1500"/>
      <c r="C122" s="863"/>
      <c r="D122" s="863"/>
      <c r="E122" s="1501">
        <v>0</v>
      </c>
      <c r="F122" s="1501"/>
      <c r="G122" s="1501"/>
      <c r="H122" s="1501"/>
    </row>
    <row r="123" spans="1:8" s="1494" customFormat="1" ht="16.5" hidden="1">
      <c r="A123" s="1499"/>
      <c r="B123" s="1500"/>
      <c r="C123" s="863"/>
      <c r="D123" s="863"/>
      <c r="E123" s="1501">
        <v>0</v>
      </c>
      <c r="F123" s="1501"/>
      <c r="G123" s="1501"/>
      <c r="H123" s="1501"/>
    </row>
    <row r="124" spans="1:8" s="1494" customFormat="1" ht="78.75">
      <c r="A124" s="1495" t="s">
        <v>1077</v>
      </c>
      <c r="B124" s="1508" t="s">
        <v>1129</v>
      </c>
      <c r="C124" s="1506"/>
      <c r="D124" s="1506"/>
      <c r="E124" s="1497">
        <v>0</v>
      </c>
      <c r="F124" s="1497">
        <v>0</v>
      </c>
      <c r="G124" s="1497">
        <v>0</v>
      </c>
      <c r="H124" s="1497">
        <v>0</v>
      </c>
    </row>
    <row r="125" spans="1:8" s="1494" customFormat="1" ht="16.5" hidden="1">
      <c r="A125" s="1499"/>
      <c r="B125" s="1500"/>
      <c r="C125" s="1506"/>
      <c r="D125" s="1506"/>
      <c r="E125" s="1501">
        <v>0</v>
      </c>
      <c r="F125" s="1501"/>
      <c r="G125" s="1501"/>
      <c r="H125" s="1501"/>
    </row>
    <row r="126" spans="1:8" s="1494" customFormat="1" ht="16.5" hidden="1">
      <c r="A126" s="1499"/>
      <c r="B126" s="1500"/>
      <c r="C126" s="1506"/>
      <c r="D126" s="1506"/>
      <c r="E126" s="1501">
        <v>0</v>
      </c>
      <c r="F126" s="1501"/>
      <c r="G126" s="1501"/>
      <c r="H126" s="1501"/>
    </row>
    <row r="127" spans="1:8" s="1494" customFormat="1" ht="16.5" hidden="1">
      <c r="A127" s="1499"/>
      <c r="B127" s="1500"/>
      <c r="C127" s="1506"/>
      <c r="D127" s="1506"/>
      <c r="E127" s="1501">
        <v>0</v>
      </c>
      <c r="F127" s="1501"/>
      <c r="G127" s="1501"/>
      <c r="H127" s="1501"/>
    </row>
    <row r="128" spans="1:8" s="1494" customFormat="1" ht="16.5" hidden="1">
      <c r="A128" s="1499"/>
      <c r="B128" s="1500"/>
      <c r="C128" s="1506"/>
      <c r="D128" s="1506"/>
      <c r="E128" s="1501">
        <v>0</v>
      </c>
      <c r="F128" s="1501"/>
      <c r="G128" s="1501"/>
      <c r="H128" s="1501"/>
    </row>
    <row r="129" spans="1:8" s="1494" customFormat="1" ht="16.5" hidden="1">
      <c r="A129" s="1499"/>
      <c r="B129" s="1500"/>
      <c r="C129" s="1506"/>
      <c r="D129" s="1506"/>
      <c r="E129" s="1501">
        <v>0</v>
      </c>
      <c r="F129" s="1501"/>
      <c r="G129" s="1501"/>
      <c r="H129" s="1501"/>
    </row>
    <row r="130" spans="1:8" s="1494" customFormat="1" ht="16.5" hidden="1">
      <c r="A130" s="1499"/>
      <c r="B130" s="1500"/>
      <c r="C130" s="1506"/>
      <c r="D130" s="1506"/>
      <c r="E130" s="1501">
        <v>0</v>
      </c>
      <c r="F130" s="1501"/>
      <c r="G130" s="1501"/>
      <c r="H130" s="1501"/>
    </row>
    <row r="131" spans="1:8" s="1494" customFormat="1" ht="16.5" hidden="1">
      <c r="A131" s="1499"/>
      <c r="B131" s="1500"/>
      <c r="C131" s="1506"/>
      <c r="D131" s="1506"/>
      <c r="E131" s="1501">
        <v>0</v>
      </c>
      <c r="F131" s="1501"/>
      <c r="G131" s="1501"/>
      <c r="H131" s="1501"/>
    </row>
    <row r="132" spans="1:8" s="1494" customFormat="1" ht="16.5" hidden="1">
      <c r="A132" s="1499"/>
      <c r="B132" s="1500"/>
      <c r="C132" s="1506"/>
      <c r="D132" s="1506"/>
      <c r="E132" s="1501">
        <v>0</v>
      </c>
      <c r="F132" s="1501"/>
      <c r="G132" s="1501"/>
      <c r="H132" s="1501"/>
    </row>
    <row r="133" spans="1:8" s="1494" customFormat="1" ht="16.5" hidden="1">
      <c r="A133" s="1499"/>
      <c r="B133" s="1500"/>
      <c r="C133" s="1506"/>
      <c r="D133" s="1506"/>
      <c r="E133" s="1501">
        <v>0</v>
      </c>
      <c r="F133" s="1501"/>
      <c r="G133" s="1501"/>
      <c r="H133" s="1501"/>
    </row>
    <row r="134" spans="1:8" s="1494" customFormat="1" ht="16.5" hidden="1">
      <c r="A134" s="1499"/>
      <c r="B134" s="1500"/>
      <c r="C134" s="1506"/>
      <c r="D134" s="1506"/>
      <c r="E134" s="1501">
        <v>0</v>
      </c>
      <c r="F134" s="1501"/>
      <c r="G134" s="1501"/>
      <c r="H134" s="1501"/>
    </row>
    <row r="135" spans="1:8" s="1494" customFormat="1" ht="16.5" hidden="1">
      <c r="A135" s="1499"/>
      <c r="B135" s="1500"/>
      <c r="C135" s="1506"/>
      <c r="D135" s="1506"/>
      <c r="E135" s="1501">
        <v>0</v>
      </c>
      <c r="F135" s="1501"/>
      <c r="G135" s="1501"/>
      <c r="H135" s="1501"/>
    </row>
    <row r="136" spans="1:8" s="1494" customFormat="1" ht="16.5" hidden="1">
      <c r="A136" s="1499"/>
      <c r="B136" s="1500"/>
      <c r="C136" s="1506"/>
      <c r="D136" s="1506"/>
      <c r="E136" s="1501">
        <v>0</v>
      </c>
      <c r="F136" s="1501"/>
      <c r="G136" s="1501"/>
      <c r="H136" s="1501"/>
    </row>
    <row r="137" spans="1:8" s="1494" customFormat="1" ht="16.5" hidden="1">
      <c r="A137" s="1499"/>
      <c r="B137" s="1500"/>
      <c r="C137" s="1506"/>
      <c r="D137" s="1506"/>
      <c r="E137" s="1501">
        <v>0</v>
      </c>
      <c r="F137" s="1501"/>
      <c r="G137" s="1501"/>
      <c r="H137" s="1501"/>
    </row>
    <row r="138" spans="1:8" s="1494" customFormat="1" ht="16.5" hidden="1">
      <c r="A138" s="1499"/>
      <c r="B138" s="1500"/>
      <c r="C138" s="1506"/>
      <c r="D138" s="1506"/>
      <c r="E138" s="1501">
        <v>0</v>
      </c>
      <c r="F138" s="1501"/>
      <c r="G138" s="1501"/>
      <c r="H138" s="1501"/>
    </row>
    <row r="139" spans="1:8" s="1494" customFormat="1" ht="16.5" hidden="1">
      <c r="A139" s="1499"/>
      <c r="B139" s="1500"/>
      <c r="C139" s="1506"/>
      <c r="D139" s="1506"/>
      <c r="E139" s="1501">
        <v>0</v>
      </c>
      <c r="F139" s="1501"/>
      <c r="G139" s="1501"/>
      <c r="H139" s="1501"/>
    </row>
    <row r="140" spans="1:8" s="1494" customFormat="1" ht="16.5" hidden="1">
      <c r="A140" s="1499"/>
      <c r="B140" s="1500"/>
      <c r="C140" s="1506"/>
      <c r="D140" s="1506"/>
      <c r="E140" s="1501">
        <v>0</v>
      </c>
      <c r="F140" s="1501"/>
      <c r="G140" s="1501"/>
      <c r="H140" s="1501"/>
    </row>
    <row r="141" spans="1:8" s="1494" customFormat="1" ht="16.5" hidden="1">
      <c r="A141" s="1499"/>
      <c r="B141" s="1500"/>
      <c r="C141" s="1506"/>
      <c r="D141" s="1506"/>
      <c r="E141" s="1501">
        <v>0</v>
      </c>
      <c r="F141" s="1501"/>
      <c r="G141" s="1501"/>
      <c r="H141" s="1501"/>
    </row>
    <row r="142" spans="1:8" s="1494" customFormat="1" ht="16.5">
      <c r="A142" s="1495" t="s">
        <v>1079</v>
      </c>
      <c r="B142" s="1508" t="s">
        <v>500</v>
      </c>
      <c r="C142" s="1497">
        <v>8</v>
      </c>
      <c r="D142" s="1506"/>
      <c r="E142" s="1497">
        <v>38</v>
      </c>
      <c r="F142" s="1497">
        <v>0</v>
      </c>
      <c r="G142" s="1497">
        <v>0</v>
      </c>
      <c r="H142" s="1497">
        <v>0</v>
      </c>
    </row>
    <row r="143" spans="1:8" s="1494" customFormat="1" ht="16.5">
      <c r="A143" s="1495"/>
      <c r="B143" s="1507" t="s">
        <v>1462</v>
      </c>
      <c r="C143" s="1506">
        <v>3</v>
      </c>
      <c r="D143" s="1506">
        <v>2000</v>
      </c>
      <c r="E143" s="1501">
        <v>6</v>
      </c>
      <c r="F143" s="1509"/>
      <c r="G143" s="1509"/>
      <c r="H143" s="1509"/>
    </row>
    <row r="144" spans="1:8" s="1494" customFormat="1" ht="16.5">
      <c r="A144" s="1495"/>
      <c r="B144" s="1507" t="s">
        <v>1736</v>
      </c>
      <c r="C144" s="1506">
        <v>3</v>
      </c>
      <c r="D144" s="1506">
        <v>9000</v>
      </c>
      <c r="E144" s="1501">
        <v>27</v>
      </c>
      <c r="F144" s="1509"/>
      <c r="G144" s="1509"/>
      <c r="H144" s="1509"/>
    </row>
    <row r="145" spans="1:8" s="1494" customFormat="1" ht="16.5">
      <c r="A145" s="1495"/>
      <c r="B145" s="1507" t="s">
        <v>1737</v>
      </c>
      <c r="C145" s="1506">
        <v>2</v>
      </c>
      <c r="D145" s="1506">
        <v>2500</v>
      </c>
      <c r="E145" s="1501">
        <v>5</v>
      </c>
      <c r="F145" s="1509"/>
      <c r="G145" s="1509"/>
      <c r="H145" s="1509"/>
    </row>
    <row r="146" spans="1:8" s="1494" customFormat="1" ht="16.5" hidden="1">
      <c r="A146" s="1499"/>
      <c r="B146" s="1500"/>
      <c r="C146" s="863"/>
      <c r="D146" s="863"/>
      <c r="E146" s="1501">
        <v>0</v>
      </c>
      <c r="F146" s="1501"/>
      <c r="G146" s="1501"/>
      <c r="H146" s="1501"/>
    </row>
    <row r="147" spans="1:8" s="1494" customFormat="1" ht="16.5" hidden="1">
      <c r="A147" s="1499"/>
      <c r="B147" s="1500"/>
      <c r="C147" s="863"/>
      <c r="D147" s="863"/>
      <c r="E147" s="1501">
        <v>0</v>
      </c>
      <c r="F147" s="1501"/>
      <c r="G147" s="1501"/>
      <c r="H147" s="1501"/>
    </row>
    <row r="148" spans="1:8" s="1494" customFormat="1" ht="16.5" hidden="1">
      <c r="A148" s="1499"/>
      <c r="B148" s="1500"/>
      <c r="C148" s="863"/>
      <c r="D148" s="863"/>
      <c r="E148" s="1501">
        <v>0</v>
      </c>
      <c r="F148" s="1501"/>
      <c r="G148" s="1501"/>
      <c r="H148" s="1501"/>
    </row>
    <row r="149" spans="1:8" s="1494" customFormat="1" ht="16.5" hidden="1">
      <c r="A149" s="1499"/>
      <c r="B149" s="1500"/>
      <c r="C149" s="863"/>
      <c r="D149" s="863"/>
      <c r="E149" s="1501">
        <v>0</v>
      </c>
      <c r="F149" s="1501"/>
      <c r="G149" s="1501"/>
      <c r="H149" s="1501"/>
    </row>
    <row r="150" spans="1:8" s="1494" customFormat="1" ht="16.5" hidden="1">
      <c r="A150" s="1499"/>
      <c r="B150" s="1500"/>
      <c r="C150" s="863"/>
      <c r="D150" s="863"/>
      <c r="E150" s="1501">
        <v>0</v>
      </c>
      <c r="F150" s="1501"/>
      <c r="G150" s="1501"/>
      <c r="H150" s="1501"/>
    </row>
    <row r="151" spans="1:8" s="1494" customFormat="1" ht="16.5" hidden="1">
      <c r="A151" s="1499"/>
      <c r="B151" s="1500"/>
      <c r="C151" s="863"/>
      <c r="D151" s="863"/>
      <c r="E151" s="1501">
        <v>0</v>
      </c>
      <c r="F151" s="1501"/>
      <c r="G151" s="1501"/>
      <c r="H151" s="1501"/>
    </row>
    <row r="152" spans="1:8" s="1494" customFormat="1" ht="16.5" hidden="1">
      <c r="A152" s="1499"/>
      <c r="B152" s="1500"/>
      <c r="C152" s="863"/>
      <c r="D152" s="863"/>
      <c r="E152" s="1501">
        <v>0</v>
      </c>
      <c r="F152" s="1501"/>
      <c r="G152" s="1501"/>
      <c r="H152" s="1501"/>
    </row>
    <row r="153" spans="1:8" s="1494" customFormat="1" ht="16.5" hidden="1">
      <c r="A153" s="1499"/>
      <c r="B153" s="1500"/>
      <c r="C153" s="863"/>
      <c r="D153" s="863"/>
      <c r="E153" s="1501">
        <v>0</v>
      </c>
      <c r="F153" s="1501"/>
      <c r="G153" s="1501"/>
      <c r="H153" s="1501"/>
    </row>
    <row r="154" spans="1:8" s="1494" customFormat="1" ht="16.5" hidden="1">
      <c r="A154" s="1499"/>
      <c r="B154" s="1500"/>
      <c r="C154" s="863"/>
      <c r="D154" s="863"/>
      <c r="E154" s="1501">
        <v>0</v>
      </c>
      <c r="F154" s="1501"/>
      <c r="G154" s="1501"/>
      <c r="H154" s="1501"/>
    </row>
    <row r="155" spans="1:8" s="1494" customFormat="1" ht="16.5" hidden="1">
      <c r="A155" s="1499"/>
      <c r="B155" s="1500"/>
      <c r="C155" s="863"/>
      <c r="D155" s="863"/>
      <c r="E155" s="1501">
        <v>0</v>
      </c>
      <c r="F155" s="1501"/>
      <c r="G155" s="1501"/>
      <c r="H155" s="1501"/>
    </row>
    <row r="156" spans="1:8" s="1494" customFormat="1" ht="16.5" hidden="1">
      <c r="A156" s="1499"/>
      <c r="B156" s="1500"/>
      <c r="C156" s="863"/>
      <c r="D156" s="863"/>
      <c r="E156" s="1501">
        <v>0</v>
      </c>
      <c r="F156" s="1501"/>
      <c r="G156" s="1501"/>
      <c r="H156" s="1501"/>
    </row>
    <row r="157" spans="1:8" s="1494" customFormat="1" ht="16.5" hidden="1">
      <c r="A157" s="1499"/>
      <c r="B157" s="1500"/>
      <c r="C157" s="863"/>
      <c r="D157" s="863"/>
      <c r="E157" s="1501">
        <v>0</v>
      </c>
      <c r="F157" s="1501"/>
      <c r="G157" s="1501"/>
      <c r="H157" s="1501"/>
    </row>
    <row r="158" spans="1:8" s="1494" customFormat="1" ht="16.5" hidden="1">
      <c r="A158" s="1499"/>
      <c r="B158" s="1500"/>
      <c r="C158" s="863"/>
      <c r="D158" s="863"/>
      <c r="E158" s="1501">
        <v>0</v>
      </c>
      <c r="F158" s="1501"/>
      <c r="G158" s="1501"/>
      <c r="H158" s="1501"/>
    </row>
    <row r="159" spans="1:8" s="1494" customFormat="1" ht="16.5" hidden="1">
      <c r="A159" s="1499"/>
      <c r="B159" s="1500"/>
      <c r="C159" s="863"/>
      <c r="D159" s="863"/>
      <c r="E159" s="1501">
        <v>0</v>
      </c>
      <c r="F159" s="1501"/>
      <c r="G159" s="1501"/>
      <c r="H159" s="1501"/>
    </row>
    <row r="160" spans="1:8" s="1494" customFormat="1" ht="16.5" hidden="1">
      <c r="A160" s="1495"/>
      <c r="B160" s="1500"/>
      <c r="C160" s="1506"/>
      <c r="D160" s="1506"/>
      <c r="E160" s="1501">
        <v>0</v>
      </c>
      <c r="F160" s="1509"/>
      <c r="G160" s="1509"/>
      <c r="H160" s="1509"/>
    </row>
    <row r="161" spans="1:8" s="1494" customFormat="1" ht="16.5">
      <c r="A161" s="1495" t="s">
        <v>1081</v>
      </c>
      <c r="B161" s="1510" t="s">
        <v>498</v>
      </c>
      <c r="C161" s="1506"/>
      <c r="D161" s="1506"/>
      <c r="E161" s="1497">
        <v>100</v>
      </c>
      <c r="F161" s="1497">
        <v>0</v>
      </c>
      <c r="G161" s="1497">
        <v>0</v>
      </c>
      <c r="H161" s="1497">
        <v>0</v>
      </c>
    </row>
    <row r="162" spans="1:8" s="1494" customFormat="1" ht="16.5">
      <c r="A162" s="1495"/>
      <c r="B162" s="1507" t="s">
        <v>1738</v>
      </c>
      <c r="C162" s="1506">
        <v>10</v>
      </c>
      <c r="D162" s="1506">
        <v>10000</v>
      </c>
      <c r="E162" s="1501">
        <v>100</v>
      </c>
      <c r="F162" s="1509"/>
      <c r="G162" s="1509"/>
      <c r="H162" s="1509"/>
    </row>
    <row r="163" spans="1:8" s="1494" customFormat="1" ht="16.5" hidden="1">
      <c r="A163" s="1495"/>
      <c r="B163" s="1507"/>
      <c r="C163" s="1506"/>
      <c r="D163" s="1506"/>
      <c r="E163" s="1501">
        <v>0</v>
      </c>
      <c r="F163" s="1509"/>
      <c r="G163" s="1509"/>
      <c r="H163" s="1509"/>
    </row>
    <row r="164" spans="1:8" s="1494" customFormat="1" ht="16.5" hidden="1">
      <c r="A164" s="1495"/>
      <c r="B164" s="1507"/>
      <c r="C164" s="1506"/>
      <c r="D164" s="1506"/>
      <c r="E164" s="1501">
        <v>0</v>
      </c>
      <c r="F164" s="1509"/>
      <c r="G164" s="1509"/>
      <c r="H164" s="1509"/>
    </row>
    <row r="165" spans="1:8" s="1494" customFormat="1" ht="16.5" hidden="1">
      <c r="A165" s="1495"/>
      <c r="B165" s="1507"/>
      <c r="C165" s="1506"/>
      <c r="D165" s="1506"/>
      <c r="E165" s="1501">
        <v>0</v>
      </c>
      <c r="F165" s="1509"/>
      <c r="G165" s="1509"/>
      <c r="H165" s="1509"/>
    </row>
    <row r="166" spans="1:8" s="1494" customFormat="1" ht="16.5" hidden="1">
      <c r="A166" s="1495"/>
      <c r="B166" s="1507"/>
      <c r="C166" s="1506"/>
      <c r="D166" s="1506"/>
      <c r="E166" s="1501">
        <v>0</v>
      </c>
      <c r="F166" s="1509"/>
      <c r="G166" s="1509"/>
      <c r="H166" s="1509"/>
    </row>
    <row r="167" spans="1:8" s="1494" customFormat="1" ht="16.5" hidden="1">
      <c r="A167" s="1495"/>
      <c r="B167" s="1507"/>
      <c r="C167" s="1506"/>
      <c r="D167" s="1506"/>
      <c r="E167" s="1501">
        <v>0</v>
      </c>
      <c r="F167" s="1509"/>
      <c r="G167" s="1509"/>
      <c r="H167" s="1509"/>
    </row>
    <row r="168" spans="1:8" s="1494" customFormat="1" ht="16.5" hidden="1">
      <c r="A168" s="1495"/>
      <c r="B168" s="1507"/>
      <c r="C168" s="1506"/>
      <c r="D168" s="1506"/>
      <c r="E168" s="1501">
        <v>0</v>
      </c>
      <c r="F168" s="1509"/>
      <c r="G168" s="1509"/>
      <c r="H168" s="1509"/>
    </row>
    <row r="169" spans="1:8" s="1494" customFormat="1" ht="16.5" hidden="1">
      <c r="A169" s="1495"/>
      <c r="B169" s="1507"/>
      <c r="C169" s="1506"/>
      <c r="D169" s="1506"/>
      <c r="E169" s="1501">
        <v>0</v>
      </c>
      <c r="F169" s="1509"/>
      <c r="G169" s="1509"/>
      <c r="H169" s="1509"/>
    </row>
    <row r="170" spans="1:8" s="1494" customFormat="1" ht="16.5" hidden="1">
      <c r="A170" s="1495"/>
      <c r="B170" s="1507"/>
      <c r="C170" s="1506"/>
      <c r="D170" s="1506"/>
      <c r="E170" s="1501">
        <v>0</v>
      </c>
      <c r="F170" s="1509"/>
      <c r="G170" s="1509"/>
      <c r="H170" s="1509"/>
    </row>
    <row r="171" spans="1:8" s="1494" customFormat="1" ht="16.5" hidden="1">
      <c r="A171" s="1495"/>
      <c r="B171" s="1507"/>
      <c r="C171" s="1506"/>
      <c r="D171" s="1506"/>
      <c r="E171" s="1501">
        <v>0</v>
      </c>
      <c r="F171" s="1509"/>
      <c r="G171" s="1509"/>
      <c r="H171" s="1509"/>
    </row>
    <row r="172" spans="1:8" s="1494" customFormat="1" ht="16.5" hidden="1">
      <c r="A172" s="1495"/>
      <c r="B172" s="1507"/>
      <c r="C172" s="1506"/>
      <c r="D172" s="1506"/>
      <c r="E172" s="1501">
        <v>0</v>
      </c>
      <c r="F172" s="1509"/>
      <c r="G172" s="1509"/>
      <c r="H172" s="1509"/>
    </row>
    <row r="173" spans="1:8" s="1494" customFormat="1" ht="16.5" hidden="1">
      <c r="A173" s="1495"/>
      <c r="B173" s="1507"/>
      <c r="C173" s="1506"/>
      <c r="D173" s="1506"/>
      <c r="E173" s="1501">
        <v>0</v>
      </c>
      <c r="F173" s="1509"/>
      <c r="G173" s="1509"/>
      <c r="H173" s="1509"/>
    </row>
    <row r="174" spans="1:8" s="1494" customFormat="1" ht="16.5" hidden="1">
      <c r="A174" s="1495"/>
      <c r="B174" s="1507"/>
      <c r="C174" s="1506"/>
      <c r="D174" s="1506"/>
      <c r="E174" s="1501">
        <v>0</v>
      </c>
      <c r="F174" s="1509"/>
      <c r="G174" s="1509"/>
      <c r="H174" s="1509"/>
    </row>
    <row r="175" spans="1:8" s="1494" customFormat="1" ht="16.5" hidden="1">
      <c r="A175" s="1495"/>
      <c r="B175" s="1507"/>
      <c r="C175" s="1506"/>
      <c r="D175" s="1506"/>
      <c r="E175" s="1501">
        <v>0</v>
      </c>
      <c r="F175" s="1509"/>
      <c r="G175" s="1509"/>
      <c r="H175" s="1509"/>
    </row>
    <row r="176" spans="1:8" s="1494" customFormat="1" ht="16.5" hidden="1">
      <c r="A176" s="1495"/>
      <c r="B176" s="1507"/>
      <c r="C176" s="1506"/>
      <c r="D176" s="1506"/>
      <c r="E176" s="1501">
        <v>0</v>
      </c>
      <c r="F176" s="1509"/>
      <c r="G176" s="1509"/>
      <c r="H176" s="1509"/>
    </row>
    <row r="177" spans="1:8" s="1494" customFormat="1" ht="16.5" hidden="1">
      <c r="A177" s="1495"/>
      <c r="B177" s="1507"/>
      <c r="C177" s="1506"/>
      <c r="D177" s="1506"/>
      <c r="E177" s="1501">
        <v>0</v>
      </c>
      <c r="F177" s="1509"/>
      <c r="G177" s="1509"/>
      <c r="H177" s="1509"/>
    </row>
    <row r="178" spans="1:8" s="1494" customFormat="1" ht="16.5" hidden="1">
      <c r="A178" s="1495"/>
      <c r="B178" s="1500"/>
      <c r="C178" s="1506"/>
      <c r="D178" s="1506"/>
      <c r="E178" s="1501">
        <v>0</v>
      </c>
      <c r="F178" s="1509"/>
      <c r="G178" s="1509"/>
      <c r="H178" s="1509"/>
    </row>
    <row r="179" spans="1:8" s="1494" customFormat="1" ht="31.5">
      <c r="A179" s="1495" t="s">
        <v>1084</v>
      </c>
      <c r="B179" s="1510" t="s">
        <v>1130</v>
      </c>
      <c r="C179" s="1506"/>
      <c r="D179" s="1506"/>
      <c r="E179" s="1497">
        <v>0</v>
      </c>
      <c r="F179" s="1497">
        <v>0</v>
      </c>
      <c r="G179" s="1497">
        <v>0</v>
      </c>
      <c r="H179" s="1497">
        <v>0</v>
      </c>
    </row>
    <row r="180" spans="1:8" s="1494" customFormat="1" ht="16.5" hidden="1">
      <c r="A180" s="1495"/>
      <c r="B180" s="1500"/>
      <c r="C180" s="1506"/>
      <c r="D180" s="1506"/>
      <c r="E180" s="1501">
        <v>0</v>
      </c>
      <c r="F180" s="1509"/>
      <c r="G180" s="1509"/>
      <c r="H180" s="1509"/>
    </row>
    <row r="181" spans="1:8" s="1494" customFormat="1" ht="16.5" hidden="1">
      <c r="A181" s="1499"/>
      <c r="B181" s="1500"/>
      <c r="C181" s="863"/>
      <c r="D181" s="863"/>
      <c r="E181" s="1501">
        <v>0</v>
      </c>
      <c r="F181" s="1501"/>
      <c r="G181" s="1501"/>
      <c r="H181" s="1501"/>
    </row>
    <row r="182" spans="1:8" s="1494" customFormat="1" ht="16.5" hidden="1">
      <c r="A182" s="1499"/>
      <c r="B182" s="1500"/>
      <c r="C182" s="863"/>
      <c r="D182" s="863"/>
      <c r="E182" s="1501">
        <v>0</v>
      </c>
      <c r="F182" s="1501"/>
      <c r="G182" s="1501"/>
      <c r="H182" s="1501"/>
    </row>
    <row r="183" spans="1:8" s="1494" customFormat="1" ht="16.5" hidden="1">
      <c r="A183" s="1499"/>
      <c r="B183" s="1500"/>
      <c r="C183" s="863"/>
      <c r="D183" s="863"/>
      <c r="E183" s="1501">
        <v>0</v>
      </c>
      <c r="F183" s="1501"/>
      <c r="G183" s="1501"/>
      <c r="H183" s="1501"/>
    </row>
    <row r="184" spans="1:8" s="1494" customFormat="1" ht="16.5" hidden="1">
      <c r="A184" s="1499"/>
      <c r="B184" s="1500"/>
      <c r="C184" s="863"/>
      <c r="D184" s="863"/>
      <c r="E184" s="1501">
        <v>0</v>
      </c>
      <c r="F184" s="1501"/>
      <c r="G184" s="1501"/>
      <c r="H184" s="1501"/>
    </row>
    <row r="185" spans="1:8" s="1494" customFormat="1" ht="16.5" hidden="1">
      <c r="A185" s="1499"/>
      <c r="B185" s="1500"/>
      <c r="C185" s="863"/>
      <c r="D185" s="863"/>
      <c r="E185" s="1501">
        <v>0</v>
      </c>
      <c r="F185" s="1501"/>
      <c r="G185" s="1501"/>
      <c r="H185" s="1501"/>
    </row>
    <row r="186" spans="1:8" s="1494" customFormat="1" ht="16.5" hidden="1">
      <c r="A186" s="1499"/>
      <c r="B186" s="1500"/>
      <c r="C186" s="863"/>
      <c r="D186" s="863"/>
      <c r="E186" s="1501">
        <v>0</v>
      </c>
      <c r="F186" s="1501"/>
      <c r="G186" s="1501"/>
      <c r="H186" s="1501"/>
    </row>
    <row r="187" spans="1:8" s="1494" customFormat="1" ht="16.5" hidden="1">
      <c r="A187" s="1499"/>
      <c r="B187" s="1500"/>
      <c r="C187" s="863"/>
      <c r="D187" s="863"/>
      <c r="E187" s="1501">
        <v>0</v>
      </c>
      <c r="F187" s="1501"/>
      <c r="G187" s="1501"/>
      <c r="H187" s="1501"/>
    </row>
    <row r="188" spans="1:8" s="1494" customFormat="1" ht="16.5" hidden="1">
      <c r="A188" s="1499"/>
      <c r="B188" s="1500"/>
      <c r="C188" s="863"/>
      <c r="D188" s="863"/>
      <c r="E188" s="1501">
        <v>0</v>
      </c>
      <c r="F188" s="1501"/>
      <c r="G188" s="1501"/>
      <c r="H188" s="1501"/>
    </row>
    <row r="189" spans="1:8" s="1494" customFormat="1" ht="16.5" hidden="1">
      <c r="A189" s="1499"/>
      <c r="B189" s="1500"/>
      <c r="C189" s="863"/>
      <c r="D189" s="863"/>
      <c r="E189" s="1501">
        <v>0</v>
      </c>
      <c r="F189" s="1501"/>
      <c r="G189" s="1501"/>
      <c r="H189" s="1501"/>
    </row>
    <row r="190" spans="1:8" s="1494" customFormat="1" ht="16.5" hidden="1">
      <c r="A190" s="1499"/>
      <c r="B190" s="1500"/>
      <c r="C190" s="863"/>
      <c r="D190" s="863"/>
      <c r="E190" s="1501">
        <v>0</v>
      </c>
      <c r="F190" s="1501"/>
      <c r="G190" s="1501"/>
      <c r="H190" s="1501"/>
    </row>
    <row r="191" spans="1:8" s="1494" customFormat="1" ht="16.5" hidden="1">
      <c r="A191" s="1499"/>
      <c r="B191" s="1500"/>
      <c r="C191" s="863"/>
      <c r="D191" s="863"/>
      <c r="E191" s="1501">
        <v>0</v>
      </c>
      <c r="F191" s="1501"/>
      <c r="G191" s="1501"/>
      <c r="H191" s="1501"/>
    </row>
    <row r="192" spans="1:8" s="1494" customFormat="1" ht="16.5" hidden="1">
      <c r="A192" s="1499"/>
      <c r="B192" s="1500"/>
      <c r="C192" s="863"/>
      <c r="D192" s="863"/>
      <c r="E192" s="1501">
        <v>0</v>
      </c>
      <c r="F192" s="1501"/>
      <c r="G192" s="1501"/>
      <c r="H192" s="1501"/>
    </row>
    <row r="193" spans="1:8" s="1494" customFormat="1" ht="16.5" hidden="1">
      <c r="A193" s="1499"/>
      <c r="B193" s="1500"/>
      <c r="C193" s="863"/>
      <c r="D193" s="863"/>
      <c r="E193" s="1501">
        <v>0</v>
      </c>
      <c r="F193" s="1501"/>
      <c r="G193" s="1501"/>
      <c r="H193" s="1501"/>
    </row>
    <row r="194" spans="1:8" s="1494" customFormat="1" ht="16.5" hidden="1">
      <c r="A194" s="1499"/>
      <c r="B194" s="1500"/>
      <c r="C194" s="863"/>
      <c r="D194" s="863"/>
      <c r="E194" s="1501">
        <v>0</v>
      </c>
      <c r="F194" s="1501"/>
      <c r="G194" s="1501"/>
      <c r="H194" s="1501"/>
    </row>
    <row r="195" spans="1:8" s="1494" customFormat="1" ht="16.5" hidden="1">
      <c r="A195" s="1499"/>
      <c r="B195" s="1500"/>
      <c r="C195" s="863"/>
      <c r="D195" s="863"/>
      <c r="E195" s="1501">
        <v>0</v>
      </c>
      <c r="F195" s="1501"/>
      <c r="G195" s="1501"/>
      <c r="H195" s="1501"/>
    </row>
    <row r="196" spans="1:8" s="1494" customFormat="1" ht="16.5" hidden="1">
      <c r="A196" s="1499"/>
      <c r="B196" s="1500"/>
      <c r="C196" s="863"/>
      <c r="D196" s="863"/>
      <c r="E196" s="1501">
        <v>0</v>
      </c>
      <c r="F196" s="1501"/>
      <c r="G196" s="1501"/>
      <c r="H196" s="1501"/>
    </row>
    <row r="197" spans="1:8" s="1494" customFormat="1" ht="16.5" hidden="1">
      <c r="A197" s="1499"/>
      <c r="B197" s="1500"/>
      <c r="C197" s="863"/>
      <c r="D197" s="863"/>
      <c r="E197" s="1501">
        <v>0</v>
      </c>
      <c r="F197" s="1501"/>
      <c r="G197" s="1501"/>
      <c r="H197" s="1501"/>
    </row>
    <row r="198" spans="1:8" s="1494" customFormat="1" ht="16.5" hidden="1">
      <c r="A198" s="1499"/>
      <c r="B198" s="1500"/>
      <c r="C198" s="863"/>
      <c r="D198" s="863"/>
      <c r="E198" s="1501">
        <v>0</v>
      </c>
      <c r="F198" s="1501"/>
      <c r="G198" s="1501"/>
      <c r="H198" s="1501"/>
    </row>
    <row r="199" spans="1:8" s="1494" customFormat="1" ht="16.5" hidden="1">
      <c r="A199" s="1499"/>
      <c r="B199" s="1500"/>
      <c r="C199" s="863"/>
      <c r="D199" s="863"/>
      <c r="E199" s="1501">
        <v>0</v>
      </c>
      <c r="F199" s="1501"/>
      <c r="G199" s="1501"/>
      <c r="H199" s="1501"/>
    </row>
    <row r="200" spans="1:8" s="1494" customFormat="1" ht="16.5" hidden="1">
      <c r="A200" s="1499"/>
      <c r="B200" s="1500"/>
      <c r="C200" s="863"/>
      <c r="D200" s="863"/>
      <c r="E200" s="1501">
        <v>0</v>
      </c>
      <c r="F200" s="1501"/>
      <c r="G200" s="1501"/>
      <c r="H200" s="1501"/>
    </row>
    <row r="201" spans="1:8" s="1494" customFormat="1" ht="16.5" hidden="1">
      <c r="A201" s="1499"/>
      <c r="B201" s="1500"/>
      <c r="C201" s="863"/>
      <c r="D201" s="863"/>
      <c r="E201" s="1501">
        <v>0</v>
      </c>
      <c r="F201" s="1501"/>
      <c r="G201" s="1501"/>
      <c r="H201" s="1501"/>
    </row>
    <row r="202" spans="1:8" s="1494" customFormat="1" ht="16.5" hidden="1">
      <c r="A202" s="1499"/>
      <c r="B202" s="1500"/>
      <c r="C202" s="863"/>
      <c r="D202" s="863"/>
      <c r="E202" s="1501">
        <v>0</v>
      </c>
      <c r="F202" s="1501"/>
      <c r="G202" s="1501"/>
      <c r="H202" s="1501"/>
    </row>
    <row r="203" spans="1:8" s="1494" customFormat="1" ht="16.5" hidden="1">
      <c r="A203" s="1495"/>
      <c r="B203" s="1500"/>
      <c r="C203" s="1506"/>
      <c r="D203" s="1506"/>
      <c r="E203" s="1501">
        <v>0</v>
      </c>
      <c r="F203" s="1509"/>
      <c r="G203" s="1509"/>
      <c r="H203" s="1509"/>
    </row>
    <row r="204" spans="1:8" s="1494" customFormat="1" ht="16.5">
      <c r="A204" s="1495" t="s">
        <v>1086</v>
      </c>
      <c r="B204" s="1511" t="s">
        <v>895</v>
      </c>
      <c r="C204" s="1506"/>
      <c r="D204" s="1506"/>
      <c r="E204" s="1497">
        <v>0</v>
      </c>
      <c r="F204" s="1497">
        <v>0</v>
      </c>
      <c r="G204" s="1497">
        <v>0</v>
      </c>
      <c r="H204" s="1497">
        <v>0</v>
      </c>
    </row>
    <row r="205" spans="1:8" s="1494" customFormat="1" ht="16.5" hidden="1">
      <c r="A205" s="1495"/>
      <c r="B205" s="1511"/>
      <c r="C205" s="1506"/>
      <c r="D205" s="1506"/>
      <c r="E205" s="1501">
        <v>0</v>
      </c>
      <c r="F205" s="1497"/>
      <c r="G205" s="1497"/>
      <c r="H205" s="1497"/>
    </row>
    <row r="206" spans="1:8" s="1494" customFormat="1" ht="16.5" hidden="1">
      <c r="A206" s="1495"/>
      <c r="B206" s="1511"/>
      <c r="C206" s="1506"/>
      <c r="D206" s="1506"/>
      <c r="E206" s="1501">
        <v>0</v>
      </c>
      <c r="F206" s="1497"/>
      <c r="G206" s="1497"/>
      <c r="H206" s="1497"/>
    </row>
    <row r="207" spans="1:8" s="1494" customFormat="1" ht="16.5" hidden="1">
      <c r="A207" s="1495"/>
      <c r="B207" s="1511"/>
      <c r="C207" s="1506"/>
      <c r="D207" s="1506"/>
      <c r="E207" s="1501">
        <v>0</v>
      </c>
      <c r="F207" s="1497"/>
      <c r="G207" s="1497"/>
      <c r="H207" s="1497"/>
    </row>
    <row r="208" spans="1:8" s="1494" customFormat="1" ht="16.5" hidden="1">
      <c r="A208" s="1495"/>
      <c r="B208" s="1511"/>
      <c r="C208" s="1506"/>
      <c r="D208" s="1506"/>
      <c r="E208" s="1501">
        <v>0</v>
      </c>
      <c r="F208" s="1497"/>
      <c r="G208" s="1497"/>
      <c r="H208" s="1497"/>
    </row>
    <row r="209" spans="1:8" s="1494" customFormat="1" ht="16.5" hidden="1">
      <c r="A209" s="1495"/>
      <c r="B209" s="1511"/>
      <c r="C209" s="1506"/>
      <c r="D209" s="1506"/>
      <c r="E209" s="1501">
        <v>0</v>
      </c>
      <c r="F209" s="1497"/>
      <c r="G209" s="1497"/>
      <c r="H209" s="1497"/>
    </row>
    <row r="210" spans="1:8" s="1494" customFormat="1" ht="16.5" hidden="1">
      <c r="A210" s="1495"/>
      <c r="B210" s="1511"/>
      <c r="C210" s="1506"/>
      <c r="D210" s="1506"/>
      <c r="E210" s="1501">
        <v>0</v>
      </c>
      <c r="F210" s="1497"/>
      <c r="G210" s="1497"/>
      <c r="H210" s="1497"/>
    </row>
    <row r="211" spans="1:8" s="1494" customFormat="1" ht="16.5" hidden="1">
      <c r="A211" s="1495"/>
      <c r="B211" s="1511"/>
      <c r="C211" s="1506"/>
      <c r="D211" s="1506"/>
      <c r="E211" s="1501">
        <v>0</v>
      </c>
      <c r="F211" s="1497"/>
      <c r="G211" s="1497"/>
      <c r="H211" s="1497"/>
    </row>
    <row r="212" spans="1:8" s="1494" customFormat="1" ht="16.5" hidden="1">
      <c r="A212" s="1495"/>
      <c r="B212" s="1511"/>
      <c r="C212" s="1506"/>
      <c r="D212" s="1506"/>
      <c r="E212" s="1501">
        <v>0</v>
      </c>
      <c r="F212" s="1497"/>
      <c r="G212" s="1497"/>
      <c r="H212" s="1497"/>
    </row>
    <row r="213" spans="1:8" s="1494" customFormat="1" ht="16.5" hidden="1">
      <c r="A213" s="1495"/>
      <c r="B213" s="1511"/>
      <c r="C213" s="1506"/>
      <c r="D213" s="1506"/>
      <c r="E213" s="1501">
        <v>0</v>
      </c>
      <c r="F213" s="1497"/>
      <c r="G213" s="1497"/>
      <c r="H213" s="1497"/>
    </row>
    <row r="214" spans="1:8" s="1494" customFormat="1" ht="16.5" hidden="1">
      <c r="A214" s="1495"/>
      <c r="B214" s="1511"/>
      <c r="C214" s="1506"/>
      <c r="D214" s="1506"/>
      <c r="E214" s="1501">
        <v>0</v>
      </c>
      <c r="F214" s="1497"/>
      <c r="G214" s="1497"/>
      <c r="H214" s="1497"/>
    </row>
    <row r="215" spans="1:8" s="1494" customFormat="1" ht="16.5" hidden="1">
      <c r="A215" s="1495"/>
      <c r="B215" s="1511"/>
      <c r="C215" s="1506"/>
      <c r="D215" s="1506"/>
      <c r="E215" s="1501">
        <v>0</v>
      </c>
      <c r="F215" s="1497"/>
      <c r="G215" s="1497"/>
      <c r="H215" s="1497"/>
    </row>
    <row r="216" spans="1:8" s="1494" customFormat="1" ht="16.5" hidden="1">
      <c r="A216" s="1495"/>
      <c r="B216" s="1511"/>
      <c r="C216" s="1506"/>
      <c r="D216" s="1506"/>
      <c r="E216" s="1501">
        <v>0</v>
      </c>
      <c r="F216" s="1497"/>
      <c r="G216" s="1497"/>
      <c r="H216" s="1497"/>
    </row>
    <row r="217" spans="1:8" s="1494" customFormat="1" ht="16.5" hidden="1">
      <c r="A217" s="1495"/>
      <c r="B217" s="1511"/>
      <c r="C217" s="1506"/>
      <c r="D217" s="1506"/>
      <c r="E217" s="1501">
        <v>0</v>
      </c>
      <c r="F217" s="1497"/>
      <c r="G217" s="1497"/>
      <c r="H217" s="1497"/>
    </row>
    <row r="218" spans="1:8" s="1494" customFormat="1" ht="16.5" hidden="1">
      <c r="A218" s="1495"/>
      <c r="B218" s="1511"/>
      <c r="C218" s="1506"/>
      <c r="D218" s="1506"/>
      <c r="E218" s="1501">
        <v>0</v>
      </c>
      <c r="F218" s="1497"/>
      <c r="G218" s="1497"/>
      <c r="H218" s="1497"/>
    </row>
    <row r="219" spans="1:8" s="1494" customFormat="1" ht="16.5" hidden="1">
      <c r="A219" s="1495"/>
      <c r="B219" s="1511"/>
      <c r="C219" s="1506"/>
      <c r="D219" s="1506"/>
      <c r="E219" s="1501">
        <v>0</v>
      </c>
      <c r="F219" s="1497"/>
      <c r="G219" s="1497"/>
      <c r="H219" s="1497"/>
    </row>
    <row r="220" spans="1:8" s="1494" customFormat="1" ht="16.5" hidden="1">
      <c r="A220" s="1495"/>
      <c r="B220" s="1511"/>
      <c r="C220" s="1506"/>
      <c r="D220" s="1506"/>
      <c r="E220" s="1501">
        <v>0</v>
      </c>
      <c r="F220" s="1497"/>
      <c r="G220" s="1497"/>
      <c r="H220" s="1497"/>
    </row>
    <row r="221" spans="1:8" s="1494" customFormat="1" ht="16.5" hidden="1">
      <c r="A221" s="1495"/>
      <c r="B221" s="1511"/>
      <c r="C221" s="1506"/>
      <c r="D221" s="1506"/>
      <c r="E221" s="1501">
        <v>0</v>
      </c>
      <c r="F221" s="1497"/>
      <c r="G221" s="1497"/>
      <c r="H221" s="1497"/>
    </row>
    <row r="222" spans="1:8" s="1494" customFormat="1" ht="16.5" hidden="1">
      <c r="A222" s="1495"/>
      <c r="B222" s="1511"/>
      <c r="C222" s="1506"/>
      <c r="D222" s="1506"/>
      <c r="E222" s="1501">
        <v>0</v>
      </c>
      <c r="F222" s="1497"/>
      <c r="G222" s="1497"/>
      <c r="H222" s="1497"/>
    </row>
    <row r="223" spans="1:8" s="1494" customFormat="1" ht="16.5" hidden="1">
      <c r="A223" s="1495"/>
      <c r="B223" s="1511"/>
      <c r="C223" s="1506"/>
      <c r="D223" s="1506"/>
      <c r="E223" s="1501">
        <v>0</v>
      </c>
      <c r="F223" s="1497"/>
      <c r="G223" s="1497"/>
      <c r="H223" s="1497"/>
    </row>
    <row r="224" spans="1:8" s="1494" customFormat="1" ht="16.5" hidden="1">
      <c r="A224" s="1495"/>
      <c r="B224" s="1500"/>
      <c r="C224" s="1506"/>
      <c r="D224" s="1506"/>
      <c r="E224" s="1501">
        <v>0</v>
      </c>
      <c r="F224" s="1509"/>
      <c r="G224" s="1509"/>
      <c r="H224" s="1509"/>
    </row>
    <row r="225" spans="1:8" s="1494" customFormat="1" ht="16.5">
      <c r="A225" s="1495" t="s">
        <v>692</v>
      </c>
      <c r="B225" s="1511" t="s">
        <v>505</v>
      </c>
      <c r="C225" s="1506"/>
      <c r="D225" s="1506"/>
      <c r="E225" s="1497">
        <v>0</v>
      </c>
      <c r="F225" s="1497">
        <v>0</v>
      </c>
      <c r="G225" s="1497">
        <v>0</v>
      </c>
      <c r="H225" s="1497">
        <v>0</v>
      </c>
    </row>
    <row r="226" spans="1:8" s="1494" customFormat="1" ht="16.5" hidden="1">
      <c r="A226" s="1499"/>
      <c r="B226" s="1500"/>
      <c r="C226" s="863"/>
      <c r="D226" s="863"/>
      <c r="E226" s="1501">
        <v>0</v>
      </c>
      <c r="F226" s="1501"/>
      <c r="G226" s="1501"/>
      <c r="H226" s="1501"/>
    </row>
    <row r="227" spans="1:8" s="1494" customFormat="1" ht="16.5" hidden="1">
      <c r="A227" s="1499"/>
      <c r="B227" s="1500"/>
      <c r="C227" s="863"/>
      <c r="D227" s="863"/>
      <c r="E227" s="1501">
        <v>0</v>
      </c>
      <c r="F227" s="1501"/>
      <c r="G227" s="1501"/>
      <c r="H227" s="1501"/>
    </row>
    <row r="228" spans="1:8" s="1494" customFormat="1" ht="16.5" hidden="1">
      <c r="A228" s="1499"/>
      <c r="B228" s="1500"/>
      <c r="C228" s="863"/>
      <c r="D228" s="863"/>
      <c r="E228" s="1501">
        <v>0</v>
      </c>
      <c r="F228" s="1501"/>
      <c r="G228" s="1501"/>
      <c r="H228" s="1501"/>
    </row>
    <row r="229" spans="1:8" s="1494" customFormat="1" ht="16.5" hidden="1">
      <c r="A229" s="1499"/>
      <c r="B229" s="1500"/>
      <c r="C229" s="863"/>
      <c r="D229" s="863"/>
      <c r="E229" s="1501">
        <v>0</v>
      </c>
      <c r="F229" s="1501"/>
      <c r="G229" s="1501"/>
      <c r="H229" s="1501"/>
    </row>
    <row r="230" spans="1:8" s="1494" customFormat="1" ht="16.5" hidden="1">
      <c r="A230" s="1499"/>
      <c r="B230" s="1500"/>
      <c r="C230" s="863"/>
      <c r="D230" s="863"/>
      <c r="E230" s="1501">
        <v>0</v>
      </c>
      <c r="F230" s="1501"/>
      <c r="G230" s="1501"/>
      <c r="H230" s="1501"/>
    </row>
    <row r="231" spans="1:8" s="1494" customFormat="1" ht="16.5" hidden="1">
      <c r="A231" s="1499"/>
      <c r="B231" s="1500"/>
      <c r="C231" s="863"/>
      <c r="D231" s="863"/>
      <c r="E231" s="1501">
        <v>0</v>
      </c>
      <c r="F231" s="1501"/>
      <c r="G231" s="1501"/>
      <c r="H231" s="1501"/>
    </row>
    <row r="232" spans="1:8" s="1494" customFormat="1" ht="16.5" hidden="1">
      <c r="A232" s="1499"/>
      <c r="B232" s="1500"/>
      <c r="C232" s="863"/>
      <c r="D232" s="863"/>
      <c r="E232" s="1501">
        <v>0</v>
      </c>
      <c r="F232" s="1501"/>
      <c r="G232" s="1501"/>
      <c r="H232" s="1501"/>
    </row>
    <row r="233" spans="1:8" s="1494" customFormat="1" ht="16.5" hidden="1">
      <c r="A233" s="1499"/>
      <c r="B233" s="1500"/>
      <c r="C233" s="863"/>
      <c r="D233" s="863"/>
      <c r="E233" s="1501">
        <v>0</v>
      </c>
      <c r="F233" s="1501"/>
      <c r="G233" s="1501"/>
      <c r="H233" s="1501"/>
    </row>
    <row r="234" spans="1:8" s="1494" customFormat="1" ht="16.5" hidden="1">
      <c r="A234" s="1499"/>
      <c r="B234" s="1500"/>
      <c r="C234" s="863"/>
      <c r="D234" s="863"/>
      <c r="E234" s="1501">
        <v>0</v>
      </c>
      <c r="F234" s="1501"/>
      <c r="G234" s="1501"/>
      <c r="H234" s="1501"/>
    </row>
    <row r="235" spans="1:8" s="1494" customFormat="1" ht="16.5" hidden="1">
      <c r="A235" s="1499"/>
      <c r="B235" s="1500"/>
      <c r="C235" s="863"/>
      <c r="D235" s="863"/>
      <c r="E235" s="1501">
        <v>0</v>
      </c>
      <c r="F235" s="1501"/>
      <c r="G235" s="1501"/>
      <c r="H235" s="1501"/>
    </row>
    <row r="236" spans="1:8" s="1494" customFormat="1" ht="16.5" hidden="1">
      <c r="A236" s="1499"/>
      <c r="B236" s="1500"/>
      <c r="C236" s="863"/>
      <c r="D236" s="863"/>
      <c r="E236" s="1501">
        <v>0</v>
      </c>
      <c r="F236" s="1501"/>
      <c r="G236" s="1501"/>
      <c r="H236" s="1501"/>
    </row>
    <row r="237" spans="1:8" s="1494" customFormat="1" ht="16.5" hidden="1">
      <c r="A237" s="1499"/>
      <c r="B237" s="1500"/>
      <c r="C237" s="863"/>
      <c r="D237" s="863"/>
      <c r="E237" s="1501">
        <v>0</v>
      </c>
      <c r="F237" s="1501"/>
      <c r="G237" s="1501"/>
      <c r="H237" s="1501"/>
    </row>
    <row r="238" spans="1:8" s="1494" customFormat="1" ht="16.5" hidden="1">
      <c r="A238" s="1499"/>
      <c r="B238" s="1500"/>
      <c r="C238" s="863"/>
      <c r="D238" s="863"/>
      <c r="E238" s="1501">
        <v>0</v>
      </c>
      <c r="F238" s="1501"/>
      <c r="G238" s="1501"/>
      <c r="H238" s="1501"/>
    </row>
    <row r="239" spans="1:8" s="1494" customFormat="1" ht="16.5" hidden="1">
      <c r="A239" s="1499"/>
      <c r="B239" s="1500"/>
      <c r="C239" s="863"/>
      <c r="D239" s="863"/>
      <c r="E239" s="1501">
        <v>0</v>
      </c>
      <c r="F239" s="1501"/>
      <c r="G239" s="1501"/>
      <c r="H239" s="1501"/>
    </row>
    <row r="240" spans="1:8" s="1494" customFormat="1" ht="16.5" hidden="1">
      <c r="A240" s="1499"/>
      <c r="B240" s="1500"/>
      <c r="C240" s="863"/>
      <c r="D240" s="863"/>
      <c r="E240" s="1501">
        <v>0</v>
      </c>
      <c r="F240" s="1501"/>
      <c r="G240" s="1501"/>
      <c r="H240" s="1501"/>
    </row>
    <row r="241" spans="1:8" s="1494" customFormat="1" ht="16.5" hidden="1">
      <c r="A241" s="1499"/>
      <c r="B241" s="1500"/>
      <c r="C241" s="863"/>
      <c r="D241" s="863"/>
      <c r="E241" s="1501">
        <v>0</v>
      </c>
      <c r="F241" s="1501"/>
      <c r="G241" s="1501"/>
      <c r="H241" s="1501"/>
    </row>
    <row r="242" spans="1:8" s="1494" customFormat="1" ht="16.5" hidden="1">
      <c r="A242" s="1499"/>
      <c r="B242" s="1500"/>
      <c r="C242" s="863"/>
      <c r="D242" s="863"/>
      <c r="E242" s="1501">
        <v>0</v>
      </c>
      <c r="F242" s="1501"/>
      <c r="G242" s="1501"/>
      <c r="H242" s="1501"/>
    </row>
    <row r="243" spans="1:8" s="1494" customFormat="1" ht="16.5" hidden="1">
      <c r="A243" s="1499"/>
      <c r="B243" s="1500"/>
      <c r="C243" s="863"/>
      <c r="D243" s="863"/>
      <c r="E243" s="1501">
        <v>0</v>
      </c>
      <c r="F243" s="1501"/>
      <c r="G243" s="1501"/>
      <c r="H243" s="1501"/>
    </row>
    <row r="244" spans="1:8" s="1494" customFormat="1" ht="16.5" hidden="1">
      <c r="A244" s="1499"/>
      <c r="B244" s="1500"/>
      <c r="C244" s="863"/>
      <c r="D244" s="863"/>
      <c r="E244" s="1501">
        <v>0</v>
      </c>
      <c r="F244" s="1501"/>
      <c r="G244" s="1501"/>
      <c r="H244" s="1501"/>
    </row>
    <row r="245" spans="1:8" s="1494" customFormat="1" ht="16.5" hidden="1">
      <c r="A245" s="1495"/>
      <c r="B245" s="1500"/>
      <c r="C245" s="1506"/>
      <c r="D245" s="1506"/>
      <c r="E245" s="1501">
        <v>0</v>
      </c>
      <c r="F245" s="1509"/>
      <c r="G245" s="1509"/>
      <c r="H245" s="1509"/>
    </row>
    <row r="246" spans="1:8" s="1494" customFormat="1" ht="16.5" hidden="1">
      <c r="A246" s="1495"/>
      <c r="B246" s="1500"/>
      <c r="C246" s="1506"/>
      <c r="D246" s="1506"/>
      <c r="E246" s="1501">
        <v>0</v>
      </c>
      <c r="F246" s="1509"/>
      <c r="G246" s="1509"/>
      <c r="H246" s="1509"/>
    </row>
    <row r="247" spans="1:8" s="1494" customFormat="1" ht="31.5">
      <c r="A247" s="1495" t="s">
        <v>1131</v>
      </c>
      <c r="B247" s="1511" t="s">
        <v>1132</v>
      </c>
      <c r="C247" s="1497">
        <v>6</v>
      </c>
      <c r="D247" s="1506"/>
      <c r="E247" s="1497">
        <v>14.5</v>
      </c>
      <c r="F247" s="1497">
        <v>0</v>
      </c>
      <c r="G247" s="1497">
        <v>0</v>
      </c>
      <c r="H247" s="1497">
        <v>0</v>
      </c>
    </row>
    <row r="248" spans="1:8" s="1494" customFormat="1" ht="16.5">
      <c r="A248" s="1495"/>
      <c r="B248" s="1507" t="s">
        <v>1463</v>
      </c>
      <c r="C248" s="1506">
        <v>5</v>
      </c>
      <c r="D248" s="1506">
        <v>2500</v>
      </c>
      <c r="E248" s="1501">
        <v>12.5</v>
      </c>
      <c r="F248" s="1509"/>
      <c r="G248" s="1509"/>
      <c r="H248" s="1509"/>
    </row>
    <row r="249" spans="1:8" s="1494" customFormat="1" ht="16.5">
      <c r="A249" s="1499"/>
      <c r="B249" s="1507" t="s">
        <v>1739</v>
      </c>
      <c r="C249" s="1506">
        <v>1</v>
      </c>
      <c r="D249" s="1506">
        <v>2000</v>
      </c>
      <c r="E249" s="1501">
        <v>2</v>
      </c>
      <c r="F249" s="1509"/>
      <c r="G249" s="1501"/>
      <c r="H249" s="1501"/>
    </row>
    <row r="250" spans="1:8" s="1494" customFormat="1" ht="16.5" hidden="1">
      <c r="A250" s="1499"/>
      <c r="B250" s="1500"/>
      <c r="C250" s="863"/>
      <c r="D250" s="863"/>
      <c r="E250" s="1501">
        <v>0</v>
      </c>
      <c r="F250" s="1501"/>
      <c r="G250" s="1501"/>
      <c r="H250" s="1501"/>
    </row>
    <row r="251" spans="1:8" s="1494" customFormat="1" ht="16.5" hidden="1">
      <c r="A251" s="1499"/>
      <c r="B251" s="1500"/>
      <c r="C251" s="863"/>
      <c r="D251" s="863"/>
      <c r="E251" s="1501">
        <v>0</v>
      </c>
      <c r="F251" s="1501"/>
      <c r="G251" s="1501"/>
      <c r="H251" s="1501"/>
    </row>
    <row r="252" spans="1:8" s="1494" customFormat="1" ht="16.5" hidden="1">
      <c r="A252" s="1499"/>
      <c r="B252" s="1500"/>
      <c r="C252" s="863"/>
      <c r="D252" s="863"/>
      <c r="E252" s="1501">
        <v>0</v>
      </c>
      <c r="F252" s="1501"/>
      <c r="G252" s="1501"/>
      <c r="H252" s="1501"/>
    </row>
    <row r="253" spans="1:8" s="1494" customFormat="1" ht="16.5" hidden="1">
      <c r="A253" s="1499"/>
      <c r="B253" s="1500"/>
      <c r="C253" s="863"/>
      <c r="D253" s="863"/>
      <c r="E253" s="1501">
        <v>0</v>
      </c>
      <c r="F253" s="1501"/>
      <c r="G253" s="1501"/>
      <c r="H253" s="1501"/>
    </row>
    <row r="254" spans="1:8" s="1494" customFormat="1" ht="16.5" hidden="1">
      <c r="A254" s="1499"/>
      <c r="B254" s="1500"/>
      <c r="C254" s="863"/>
      <c r="D254" s="863"/>
      <c r="E254" s="1501">
        <v>0</v>
      </c>
      <c r="F254" s="1501"/>
      <c r="G254" s="1501"/>
      <c r="H254" s="1501"/>
    </row>
    <row r="255" spans="1:8" s="1494" customFormat="1" ht="16.5" hidden="1">
      <c r="A255" s="1499"/>
      <c r="B255" s="1500"/>
      <c r="C255" s="863"/>
      <c r="D255" s="863"/>
      <c r="E255" s="1501">
        <v>0</v>
      </c>
      <c r="F255" s="1501"/>
      <c r="G255" s="1501"/>
      <c r="H255" s="1501"/>
    </row>
    <row r="256" spans="1:8" s="1494" customFormat="1" ht="16.5" hidden="1">
      <c r="A256" s="1499"/>
      <c r="B256" s="1500"/>
      <c r="C256" s="863"/>
      <c r="D256" s="863"/>
      <c r="E256" s="1501">
        <v>0</v>
      </c>
      <c r="F256" s="1501"/>
      <c r="G256" s="1501"/>
      <c r="H256" s="1501"/>
    </row>
    <row r="257" spans="1:8" s="1494" customFormat="1" ht="16.5" hidden="1">
      <c r="A257" s="1499"/>
      <c r="B257" s="1500"/>
      <c r="C257" s="863"/>
      <c r="D257" s="863"/>
      <c r="E257" s="1501">
        <v>0</v>
      </c>
      <c r="F257" s="1501"/>
      <c r="G257" s="1501"/>
      <c r="H257" s="1501"/>
    </row>
    <row r="258" spans="1:8" s="1494" customFormat="1" ht="16.5" hidden="1">
      <c r="A258" s="1499"/>
      <c r="B258" s="1500"/>
      <c r="C258" s="863"/>
      <c r="D258" s="863"/>
      <c r="E258" s="1501">
        <v>0</v>
      </c>
      <c r="F258" s="1501"/>
      <c r="G258" s="1501"/>
      <c r="H258" s="1501"/>
    </row>
    <row r="259" spans="1:8" s="1494" customFormat="1" ht="16.5" hidden="1">
      <c r="A259" s="1499"/>
      <c r="B259" s="1500"/>
      <c r="C259" s="863"/>
      <c r="D259" s="863"/>
      <c r="E259" s="1501">
        <v>0</v>
      </c>
      <c r="F259" s="1501"/>
      <c r="G259" s="1501"/>
      <c r="H259" s="1501"/>
    </row>
    <row r="260" spans="1:8" s="1494" customFormat="1" ht="16.5" hidden="1">
      <c r="A260" s="1499"/>
      <c r="B260" s="1500"/>
      <c r="C260" s="863"/>
      <c r="D260" s="863"/>
      <c r="E260" s="1501">
        <v>0</v>
      </c>
      <c r="F260" s="1501"/>
      <c r="G260" s="1501"/>
      <c r="H260" s="1501"/>
    </row>
    <row r="261" spans="1:8" s="1494" customFormat="1" ht="16.5" hidden="1">
      <c r="A261" s="1499"/>
      <c r="B261" s="1500"/>
      <c r="C261" s="863"/>
      <c r="D261" s="863"/>
      <c r="E261" s="1501">
        <v>0</v>
      </c>
      <c r="F261" s="1501"/>
      <c r="G261" s="1501"/>
      <c r="H261" s="1501"/>
    </row>
    <row r="262" spans="1:8" s="1494" customFormat="1" ht="16.5" hidden="1">
      <c r="A262" s="1499"/>
      <c r="B262" s="1500"/>
      <c r="C262" s="863"/>
      <c r="D262" s="863"/>
      <c r="E262" s="1501">
        <v>0</v>
      </c>
      <c r="F262" s="1501"/>
      <c r="G262" s="1501"/>
      <c r="H262" s="1501"/>
    </row>
    <row r="263" spans="1:8" s="1494" customFormat="1" ht="16.5" hidden="1">
      <c r="A263" s="1495"/>
      <c r="B263" s="1500"/>
      <c r="C263" s="1506"/>
      <c r="D263" s="1506"/>
      <c r="E263" s="1501">
        <v>0</v>
      </c>
      <c r="F263" s="1509"/>
      <c r="G263" s="1509"/>
      <c r="H263" s="1509"/>
    </row>
    <row r="264" spans="1:8" s="1494" customFormat="1" ht="16.5" hidden="1">
      <c r="A264" s="1495"/>
      <c r="B264" s="1507"/>
      <c r="C264" s="1506"/>
      <c r="D264" s="1506"/>
      <c r="E264" s="1501">
        <v>0</v>
      </c>
      <c r="F264" s="1509"/>
      <c r="G264" s="1509"/>
      <c r="H264" s="1509"/>
    </row>
    <row r="265" spans="1:8" s="1494" customFormat="1" ht="16.5" hidden="1">
      <c r="A265" s="1495"/>
      <c r="B265" s="1500"/>
      <c r="C265" s="1506"/>
      <c r="D265" s="1506"/>
      <c r="E265" s="1501">
        <v>0</v>
      </c>
      <c r="F265" s="1509"/>
      <c r="G265" s="1509"/>
      <c r="H265" s="1509"/>
    </row>
    <row r="266" spans="1:8" s="1494" customFormat="1" ht="16.5" hidden="1">
      <c r="A266" s="1495"/>
      <c r="B266" s="1500"/>
      <c r="C266" s="1506"/>
      <c r="D266" s="1506"/>
      <c r="E266" s="1501">
        <v>0</v>
      </c>
      <c r="F266" s="1509"/>
      <c r="G266" s="1509"/>
      <c r="H266" s="1509"/>
    </row>
    <row r="267" spans="1:8" s="1494" customFormat="1" ht="16.5" hidden="1">
      <c r="A267" s="1495"/>
      <c r="B267" s="1500"/>
      <c r="C267" s="1506"/>
      <c r="D267" s="1506"/>
      <c r="E267" s="1501">
        <v>0</v>
      </c>
      <c r="F267" s="1509"/>
      <c r="G267" s="1509"/>
      <c r="H267" s="1509"/>
    </row>
    <row r="268" spans="1:8" s="1494" customFormat="1" ht="16.5" hidden="1">
      <c r="A268" s="1495"/>
      <c r="B268" s="1500"/>
      <c r="C268" s="1506"/>
      <c r="D268" s="1506"/>
      <c r="E268" s="1501">
        <v>0</v>
      </c>
      <c r="F268" s="1509"/>
      <c r="G268" s="1509"/>
      <c r="H268" s="1509"/>
    </row>
    <row r="269" spans="1:8" s="1494" customFormat="1" ht="16.5" hidden="1">
      <c r="A269" s="1495"/>
      <c r="B269" s="1500"/>
      <c r="C269" s="1506"/>
      <c r="D269" s="1506"/>
      <c r="E269" s="1501">
        <v>0</v>
      </c>
      <c r="F269" s="1509"/>
      <c r="G269" s="1509"/>
      <c r="H269" s="1509"/>
    </row>
    <row r="270" spans="1:8" s="1494" customFormat="1" ht="16.5" hidden="1">
      <c r="A270" s="1495"/>
      <c r="B270" s="1500"/>
      <c r="C270" s="1506"/>
      <c r="D270" s="1506"/>
      <c r="E270" s="1501">
        <v>0</v>
      </c>
      <c r="F270" s="1509"/>
      <c r="G270" s="1509"/>
      <c r="H270" s="1509"/>
    </row>
    <row r="271" spans="1:8" s="1494" customFormat="1" ht="47.25">
      <c r="A271" s="1495" t="s">
        <v>1133</v>
      </c>
      <c r="B271" s="1510" t="s">
        <v>1134</v>
      </c>
      <c r="C271" s="1497">
        <v>5</v>
      </c>
      <c r="D271" s="1506"/>
      <c r="E271" s="1497">
        <v>10.5</v>
      </c>
      <c r="F271" s="1497">
        <v>0</v>
      </c>
      <c r="G271" s="1497">
        <v>0</v>
      </c>
      <c r="H271" s="1497">
        <v>0</v>
      </c>
    </row>
    <row r="272" spans="1:8" s="1494" customFormat="1" ht="16.5">
      <c r="A272" s="1495"/>
      <c r="B272" s="1507" t="s">
        <v>1740</v>
      </c>
      <c r="C272" s="1506">
        <v>5</v>
      </c>
      <c r="D272" s="1506">
        <v>2100</v>
      </c>
      <c r="E272" s="1501">
        <v>10.5</v>
      </c>
      <c r="F272" s="1509"/>
      <c r="G272" s="1509"/>
      <c r="H272" s="1509"/>
    </row>
    <row r="273" spans="1:8" s="1494" customFormat="1" ht="16.5" hidden="1">
      <c r="A273" s="1495"/>
      <c r="B273" s="1500"/>
      <c r="C273" s="1506"/>
      <c r="D273" s="1506"/>
      <c r="E273" s="1501">
        <v>0</v>
      </c>
      <c r="F273" s="1509"/>
      <c r="G273" s="1509"/>
      <c r="H273" s="1509"/>
    </row>
    <row r="274" spans="1:8" s="1494" customFormat="1" ht="16.5" hidden="1">
      <c r="A274" s="1495"/>
      <c r="B274" s="1500"/>
      <c r="C274" s="1506"/>
      <c r="D274" s="1506"/>
      <c r="E274" s="1501">
        <v>0</v>
      </c>
      <c r="F274" s="1509"/>
      <c r="G274" s="1509"/>
      <c r="H274" s="1509"/>
    </row>
    <row r="275" spans="1:8" s="1494" customFormat="1" ht="16.5" hidden="1">
      <c r="A275" s="1495"/>
      <c r="B275" s="1500"/>
      <c r="C275" s="1506"/>
      <c r="D275" s="1506"/>
      <c r="E275" s="1501">
        <v>0</v>
      </c>
      <c r="F275" s="1509"/>
      <c r="G275" s="1509"/>
      <c r="H275" s="1509"/>
    </row>
    <row r="276" spans="1:8" s="1494" customFormat="1" ht="16.5" hidden="1">
      <c r="A276" s="1495"/>
      <c r="B276" s="1500"/>
      <c r="C276" s="1506"/>
      <c r="D276" s="1506"/>
      <c r="E276" s="1501">
        <v>0</v>
      </c>
      <c r="F276" s="1509"/>
      <c r="G276" s="1509"/>
      <c r="H276" s="1509"/>
    </row>
    <row r="277" spans="1:8" s="1494" customFormat="1" ht="16.5" hidden="1">
      <c r="A277" s="1495"/>
      <c r="B277" s="1500"/>
      <c r="C277" s="1506"/>
      <c r="D277" s="1506"/>
      <c r="E277" s="1501">
        <v>0</v>
      </c>
      <c r="F277" s="1509"/>
      <c r="G277" s="1509"/>
      <c r="H277" s="1509"/>
    </row>
    <row r="278" spans="1:8" s="1494" customFormat="1" ht="16.5" hidden="1">
      <c r="A278" s="1495"/>
      <c r="B278" s="1500"/>
      <c r="C278" s="1506"/>
      <c r="D278" s="1506"/>
      <c r="E278" s="1501">
        <v>0</v>
      </c>
      <c r="F278" s="1509"/>
      <c r="G278" s="1509"/>
      <c r="H278" s="1509"/>
    </row>
    <row r="279" spans="1:8" s="1494" customFormat="1" ht="16.5" hidden="1">
      <c r="A279" s="1495"/>
      <c r="B279" s="1500"/>
      <c r="C279" s="1506"/>
      <c r="D279" s="1506"/>
      <c r="E279" s="1501">
        <v>0</v>
      </c>
      <c r="F279" s="1509"/>
      <c r="G279" s="1509"/>
      <c r="H279" s="1509"/>
    </row>
    <row r="280" spans="1:8" s="1494" customFormat="1" ht="16.5" hidden="1">
      <c r="A280" s="1495"/>
      <c r="B280" s="1500"/>
      <c r="C280" s="1506"/>
      <c r="D280" s="1506"/>
      <c r="E280" s="1501">
        <v>0</v>
      </c>
      <c r="F280" s="1509"/>
      <c r="G280" s="1509"/>
      <c r="H280" s="1509"/>
    </row>
    <row r="281" spans="1:8" s="1494" customFormat="1" ht="16.5" hidden="1">
      <c r="A281" s="1495"/>
      <c r="B281" s="1500"/>
      <c r="C281" s="1506"/>
      <c r="D281" s="1506"/>
      <c r="E281" s="1501">
        <v>0</v>
      </c>
      <c r="F281" s="1509"/>
      <c r="G281" s="1509"/>
      <c r="H281" s="1509"/>
    </row>
    <row r="282" spans="1:8" s="1494" customFormat="1" ht="16.5" hidden="1">
      <c r="A282" s="1495"/>
      <c r="B282" s="1500"/>
      <c r="C282" s="1506"/>
      <c r="D282" s="1506"/>
      <c r="E282" s="1501">
        <v>0</v>
      </c>
      <c r="F282" s="1509"/>
      <c r="G282" s="1509"/>
      <c r="H282" s="1509"/>
    </row>
    <row r="283" spans="1:8" s="1494" customFormat="1" ht="16.5" hidden="1">
      <c r="A283" s="1495"/>
      <c r="B283" s="1500"/>
      <c r="C283" s="1506"/>
      <c r="D283" s="1506"/>
      <c r="E283" s="1501">
        <v>0</v>
      </c>
      <c r="F283" s="1509"/>
      <c r="G283" s="1509"/>
      <c r="H283" s="1509"/>
    </row>
    <row r="284" spans="1:8" s="1494" customFormat="1" ht="16.5" hidden="1">
      <c r="A284" s="1495"/>
      <c r="B284" s="1500"/>
      <c r="C284" s="1506"/>
      <c r="D284" s="1506"/>
      <c r="E284" s="1501">
        <v>0</v>
      </c>
      <c r="F284" s="1509"/>
      <c r="G284" s="1509"/>
      <c r="H284" s="1509"/>
    </row>
    <row r="285" spans="1:8" s="1494" customFormat="1" ht="16.5" hidden="1">
      <c r="A285" s="1495"/>
      <c r="B285" s="1500"/>
      <c r="C285" s="1506"/>
      <c r="D285" s="1506"/>
      <c r="E285" s="1501">
        <v>0</v>
      </c>
      <c r="F285" s="1509"/>
      <c r="G285" s="1509"/>
      <c r="H285" s="1509"/>
    </row>
    <row r="286" spans="1:8" s="1494" customFormat="1" ht="16.5" hidden="1">
      <c r="A286" s="1495"/>
      <c r="B286" s="1500"/>
      <c r="C286" s="1506"/>
      <c r="D286" s="1506"/>
      <c r="E286" s="1501">
        <v>0</v>
      </c>
      <c r="F286" s="1509"/>
      <c r="G286" s="1509"/>
      <c r="H286" s="1509"/>
    </row>
    <row r="287" spans="1:8" s="1494" customFormat="1" ht="16.5" hidden="1">
      <c r="A287" s="1499"/>
      <c r="B287" s="1500"/>
      <c r="C287" s="863"/>
      <c r="D287" s="863"/>
      <c r="E287" s="1501">
        <v>0</v>
      </c>
      <c r="F287" s="1501"/>
      <c r="G287" s="1501"/>
      <c r="H287" s="1501"/>
    </row>
    <row r="288" spans="1:8" s="1494" customFormat="1" ht="16.5" hidden="1">
      <c r="A288" s="1499"/>
      <c r="B288" s="1500"/>
      <c r="C288" s="863"/>
      <c r="D288" s="863"/>
      <c r="E288" s="1501">
        <v>0</v>
      </c>
      <c r="F288" s="1501"/>
      <c r="G288" s="1501"/>
      <c r="H288" s="1501"/>
    </row>
    <row r="289" spans="1:8" s="1494" customFormat="1" ht="31.5">
      <c r="A289" s="1495" t="s">
        <v>1135</v>
      </c>
      <c r="B289" s="1510" t="s">
        <v>1136</v>
      </c>
      <c r="C289" s="1506"/>
      <c r="D289" s="1506"/>
      <c r="E289" s="1497">
        <v>0</v>
      </c>
      <c r="F289" s="1497">
        <v>0</v>
      </c>
      <c r="G289" s="1497"/>
      <c r="H289" s="1497"/>
    </row>
    <row r="290" spans="1:8" s="1494" customFormat="1" ht="16.5">
      <c r="A290" s="1495"/>
      <c r="B290" s="1507" t="s">
        <v>1741</v>
      </c>
      <c r="C290" s="1506"/>
      <c r="D290" s="1506"/>
      <c r="E290" s="1501">
        <v>0</v>
      </c>
      <c r="F290" s="1509"/>
      <c r="G290" s="1509"/>
      <c r="H290" s="1509"/>
    </row>
    <row r="291" spans="1:8" s="1494" customFormat="1" ht="16.5" hidden="1">
      <c r="A291" s="1495"/>
      <c r="B291" s="1500"/>
      <c r="C291" s="1506"/>
      <c r="D291" s="1506"/>
      <c r="E291" s="1501">
        <v>0</v>
      </c>
      <c r="F291" s="1509"/>
      <c r="G291" s="1509"/>
      <c r="H291" s="1509"/>
    </row>
    <row r="292" spans="1:8" s="1494" customFormat="1" ht="16.5" hidden="1">
      <c r="A292" s="1495"/>
      <c r="B292" s="1500"/>
      <c r="C292" s="1506"/>
      <c r="D292" s="1506"/>
      <c r="E292" s="1501">
        <v>0</v>
      </c>
      <c r="F292" s="1509"/>
      <c r="G292" s="1509"/>
      <c r="H292" s="1509"/>
    </row>
    <row r="293" spans="1:8" s="1494" customFormat="1" ht="16.5" hidden="1">
      <c r="A293" s="1495"/>
      <c r="B293" s="1500"/>
      <c r="C293" s="1506"/>
      <c r="D293" s="1506"/>
      <c r="E293" s="1501">
        <v>0</v>
      </c>
      <c r="F293" s="1509"/>
      <c r="G293" s="1509"/>
      <c r="H293" s="1509"/>
    </row>
    <row r="294" spans="1:8" s="1494" customFormat="1" ht="16.5" hidden="1">
      <c r="A294" s="1495"/>
      <c r="B294" s="1500"/>
      <c r="C294" s="1506"/>
      <c r="D294" s="1506"/>
      <c r="E294" s="1501">
        <v>0</v>
      </c>
      <c r="F294" s="1509"/>
      <c r="G294" s="1509"/>
      <c r="H294" s="1509"/>
    </row>
    <row r="295" spans="1:8" s="1494" customFormat="1" ht="16.5" hidden="1">
      <c r="A295" s="1495"/>
      <c r="B295" s="1500"/>
      <c r="C295" s="1506"/>
      <c r="D295" s="1506"/>
      <c r="E295" s="1501">
        <v>0</v>
      </c>
      <c r="F295" s="1509"/>
      <c r="G295" s="1509"/>
      <c r="H295" s="1509"/>
    </row>
    <row r="296" spans="1:8" s="1494" customFormat="1" ht="16.5" hidden="1">
      <c r="A296" s="1495"/>
      <c r="B296" s="1500"/>
      <c r="C296" s="1506"/>
      <c r="D296" s="1506"/>
      <c r="E296" s="1501">
        <v>0</v>
      </c>
      <c r="F296" s="1509"/>
      <c r="G296" s="1509"/>
      <c r="H296" s="1509"/>
    </row>
    <row r="297" spans="1:8" s="1494" customFormat="1" ht="16.5" hidden="1">
      <c r="A297" s="1495"/>
      <c r="B297" s="1500"/>
      <c r="C297" s="1506"/>
      <c r="D297" s="1506"/>
      <c r="E297" s="1501">
        <v>0</v>
      </c>
      <c r="F297" s="1509"/>
      <c r="G297" s="1509"/>
      <c r="H297" s="1509"/>
    </row>
    <row r="298" spans="1:8" s="1494" customFormat="1" ht="16.5" hidden="1">
      <c r="A298" s="1495"/>
      <c r="B298" s="1500"/>
      <c r="C298" s="1506"/>
      <c r="D298" s="1506"/>
      <c r="E298" s="1501">
        <v>0</v>
      </c>
      <c r="F298" s="1509"/>
      <c r="G298" s="1509"/>
      <c r="H298" s="1509"/>
    </row>
    <row r="299" spans="1:8" s="1494" customFormat="1" ht="16.5" hidden="1">
      <c r="A299" s="1495"/>
      <c r="B299" s="1500"/>
      <c r="C299" s="1506"/>
      <c r="D299" s="1506"/>
      <c r="E299" s="1501">
        <v>0</v>
      </c>
      <c r="F299" s="1509"/>
      <c r="G299" s="1509"/>
      <c r="H299" s="1509"/>
    </row>
    <row r="300" spans="1:8" s="1494" customFormat="1" ht="16.5" hidden="1">
      <c r="A300" s="1495"/>
      <c r="B300" s="1500"/>
      <c r="C300" s="1506"/>
      <c r="D300" s="1506"/>
      <c r="E300" s="1501">
        <v>0</v>
      </c>
      <c r="F300" s="1509"/>
      <c r="G300" s="1509"/>
      <c r="H300" s="1509"/>
    </row>
    <row r="301" spans="1:8" s="1494" customFormat="1" ht="16.5" hidden="1">
      <c r="A301" s="1495"/>
      <c r="B301" s="1500"/>
      <c r="C301" s="1506"/>
      <c r="D301" s="1506"/>
      <c r="E301" s="1501">
        <v>0</v>
      </c>
      <c r="F301" s="1509"/>
      <c r="G301" s="1509"/>
      <c r="H301" s="1509"/>
    </row>
    <row r="302" spans="1:8" s="1494" customFormat="1" ht="16.5" hidden="1">
      <c r="A302" s="1495"/>
      <c r="B302" s="1500"/>
      <c r="C302" s="1506"/>
      <c r="D302" s="1506"/>
      <c r="E302" s="1501">
        <v>0</v>
      </c>
      <c r="F302" s="1509"/>
      <c r="G302" s="1509"/>
      <c r="H302" s="1509"/>
    </row>
    <row r="303" spans="1:8" s="1494" customFormat="1" ht="16.5" hidden="1">
      <c r="A303" s="1495"/>
      <c r="B303" s="1500"/>
      <c r="C303" s="1506"/>
      <c r="D303" s="1506"/>
      <c r="E303" s="1501">
        <v>0</v>
      </c>
      <c r="F303" s="1509"/>
      <c r="G303" s="1509"/>
      <c r="H303" s="1509"/>
    </row>
    <row r="304" spans="1:8" s="1494" customFormat="1" ht="16.5" hidden="1">
      <c r="A304" s="1499"/>
      <c r="B304" s="1500"/>
      <c r="C304" s="863"/>
      <c r="D304" s="863"/>
      <c r="E304" s="1501">
        <v>0</v>
      </c>
      <c r="F304" s="1501"/>
      <c r="G304" s="1501"/>
      <c r="H304" s="1501"/>
    </row>
    <row r="305" spans="1:8" s="1494" customFormat="1" ht="16.5" hidden="1">
      <c r="A305" s="1499"/>
      <c r="B305" s="1500"/>
      <c r="C305" s="863"/>
      <c r="D305" s="863"/>
      <c r="E305" s="1501">
        <v>0</v>
      </c>
      <c r="F305" s="1501"/>
      <c r="G305" s="1501"/>
      <c r="H305" s="1501"/>
    </row>
    <row r="306" spans="1:8" s="1494" customFormat="1" ht="16.5" hidden="1">
      <c r="A306" s="1499"/>
      <c r="B306" s="1500"/>
      <c r="C306" s="863"/>
      <c r="D306" s="863"/>
      <c r="E306" s="1501">
        <v>0</v>
      </c>
      <c r="F306" s="1501"/>
      <c r="G306" s="1501"/>
      <c r="H306" s="1501"/>
    </row>
    <row r="307" spans="1:8" s="1494" customFormat="1" ht="16.5" hidden="1">
      <c r="A307" s="1499"/>
      <c r="B307" s="1500"/>
      <c r="C307" s="863"/>
      <c r="D307" s="863"/>
      <c r="E307" s="1501">
        <v>0</v>
      </c>
      <c r="F307" s="1501"/>
      <c r="G307" s="1501"/>
      <c r="H307" s="1501"/>
    </row>
    <row r="308" spans="1:8" s="1494" customFormat="1" ht="16.5" hidden="1">
      <c r="A308" s="1499"/>
      <c r="B308" s="1500"/>
      <c r="C308" s="863"/>
      <c r="D308" s="863"/>
      <c r="E308" s="1501">
        <v>0</v>
      </c>
      <c r="F308" s="1501"/>
      <c r="G308" s="1501"/>
      <c r="H308" s="1501"/>
    </row>
    <row r="309" spans="1:8" s="1494" customFormat="1" ht="31.5">
      <c r="A309" s="1495" t="s">
        <v>1137</v>
      </c>
      <c r="B309" s="1510" t="s">
        <v>1138</v>
      </c>
      <c r="C309" s="1497">
        <v>0</v>
      </c>
      <c r="D309" s="1506"/>
      <c r="E309" s="1497">
        <v>115.2</v>
      </c>
      <c r="F309" s="1497">
        <v>0</v>
      </c>
      <c r="G309" s="1497">
        <v>0</v>
      </c>
      <c r="H309" s="1497">
        <v>0</v>
      </c>
    </row>
    <row r="310" spans="1:8" s="1494" customFormat="1" ht="16.5">
      <c r="A310" s="1495"/>
      <c r="B310" s="1507" t="s">
        <v>1742</v>
      </c>
      <c r="C310" s="1506">
        <v>18</v>
      </c>
      <c r="D310" s="1506">
        <v>4000</v>
      </c>
      <c r="E310" s="1501">
        <v>72</v>
      </c>
      <c r="F310" s="1509"/>
      <c r="G310" s="1509"/>
      <c r="H310" s="1509"/>
    </row>
    <row r="311" spans="1:8" s="1494" customFormat="1" ht="17.25" thickBot="1">
      <c r="A311" s="1495"/>
      <c r="B311" s="1507" t="s">
        <v>1743</v>
      </c>
      <c r="C311" s="1506">
        <v>6</v>
      </c>
      <c r="D311" s="1506">
        <v>7200</v>
      </c>
      <c r="E311" s="1501">
        <v>43.2</v>
      </c>
      <c r="F311" s="1509"/>
      <c r="G311" s="1509"/>
      <c r="H311" s="1509"/>
    </row>
    <row r="312" spans="1:8" s="1494" customFormat="1" ht="17.25" hidden="1" thickBot="1">
      <c r="A312" s="1495"/>
      <c r="B312" s="1507"/>
      <c r="C312" s="1506"/>
      <c r="D312" s="1506"/>
      <c r="E312" s="1501">
        <v>0</v>
      </c>
      <c r="F312" s="1509"/>
      <c r="G312" s="1509"/>
      <c r="H312" s="1509"/>
    </row>
    <row r="313" spans="1:8" s="1494" customFormat="1" ht="17.25" hidden="1" thickBot="1">
      <c r="A313" s="1495"/>
      <c r="B313" s="1500"/>
      <c r="C313" s="1506"/>
      <c r="D313" s="1506"/>
      <c r="E313" s="1501">
        <v>0</v>
      </c>
      <c r="F313" s="1509"/>
      <c r="G313" s="1509"/>
      <c r="H313" s="1509"/>
    </row>
    <row r="314" spans="1:8" s="1494" customFormat="1" ht="17.25" hidden="1" thickBot="1">
      <c r="A314" s="1495"/>
      <c r="B314" s="1500"/>
      <c r="C314" s="1506"/>
      <c r="D314" s="1506"/>
      <c r="E314" s="1501">
        <v>0</v>
      </c>
      <c r="F314" s="1509"/>
      <c r="G314" s="1509"/>
      <c r="H314" s="1509"/>
    </row>
    <row r="315" spans="1:8" s="1494" customFormat="1" ht="17.25" hidden="1" thickBot="1">
      <c r="A315" s="1495"/>
      <c r="B315" s="1500"/>
      <c r="C315" s="1506"/>
      <c r="D315" s="1506"/>
      <c r="E315" s="1501">
        <v>0</v>
      </c>
      <c r="F315" s="1509"/>
      <c r="G315" s="1509"/>
      <c r="H315" s="1509"/>
    </row>
    <row r="316" spans="1:8" s="1494" customFormat="1" ht="17.25" hidden="1" thickBot="1">
      <c r="A316" s="1495"/>
      <c r="B316" s="1500"/>
      <c r="C316" s="1506"/>
      <c r="D316" s="1506"/>
      <c r="E316" s="1501">
        <v>0</v>
      </c>
      <c r="F316" s="1509"/>
      <c r="G316" s="1509"/>
      <c r="H316" s="1509"/>
    </row>
    <row r="317" spans="1:8" s="1494" customFormat="1" ht="17.25" hidden="1" thickBot="1">
      <c r="A317" s="1495"/>
      <c r="B317" s="1500"/>
      <c r="C317" s="1506"/>
      <c r="D317" s="1506"/>
      <c r="E317" s="1501">
        <v>0</v>
      </c>
      <c r="F317" s="1509"/>
      <c r="G317" s="1509"/>
      <c r="H317" s="1509"/>
    </row>
    <row r="318" spans="1:8" s="1494" customFormat="1" ht="17.25" hidden="1" thickBot="1">
      <c r="A318" s="1495"/>
      <c r="B318" s="1500"/>
      <c r="C318" s="1506"/>
      <c r="D318" s="1506"/>
      <c r="E318" s="1501">
        <v>0</v>
      </c>
      <c r="F318" s="1509"/>
      <c r="G318" s="1509"/>
      <c r="H318" s="1509"/>
    </row>
    <row r="319" spans="1:8" s="1494" customFormat="1" ht="17.25" hidden="1" thickBot="1">
      <c r="A319" s="1495"/>
      <c r="B319" s="1500"/>
      <c r="C319" s="1506"/>
      <c r="D319" s="1506"/>
      <c r="E319" s="1501">
        <v>0</v>
      </c>
      <c r="F319" s="1509"/>
      <c r="G319" s="1509"/>
      <c r="H319" s="1509"/>
    </row>
    <row r="320" spans="1:8" s="1494" customFormat="1" ht="17.25" hidden="1" thickBot="1">
      <c r="A320" s="1495"/>
      <c r="B320" s="1500"/>
      <c r="C320" s="1506"/>
      <c r="D320" s="1506"/>
      <c r="E320" s="1501">
        <v>0</v>
      </c>
      <c r="F320" s="1509"/>
      <c r="G320" s="1509"/>
      <c r="H320" s="1509"/>
    </row>
    <row r="321" spans="1:8" s="1494" customFormat="1" ht="17.25" hidden="1" thickBot="1">
      <c r="A321" s="1495"/>
      <c r="B321" s="1500"/>
      <c r="C321" s="1506"/>
      <c r="D321" s="1506"/>
      <c r="E321" s="1501">
        <v>0</v>
      </c>
      <c r="F321" s="1509"/>
      <c r="G321" s="1509"/>
      <c r="H321" s="1509"/>
    </row>
    <row r="322" spans="1:8" s="1494" customFormat="1" ht="17.25" hidden="1" thickBot="1">
      <c r="A322" s="1495"/>
      <c r="B322" s="1500"/>
      <c r="C322" s="1506"/>
      <c r="D322" s="1506"/>
      <c r="E322" s="1501">
        <v>0</v>
      </c>
      <c r="F322" s="1509"/>
      <c r="G322" s="1509"/>
      <c r="H322" s="1509"/>
    </row>
    <row r="323" spans="1:8" s="1494" customFormat="1" ht="17.25" hidden="1" thickBot="1">
      <c r="A323" s="1495"/>
      <c r="B323" s="1500"/>
      <c r="C323" s="1506"/>
      <c r="D323" s="1506"/>
      <c r="E323" s="1501">
        <v>0</v>
      </c>
      <c r="F323" s="1509"/>
      <c r="G323" s="1509"/>
      <c r="H323" s="1509"/>
    </row>
    <row r="324" spans="1:8" s="1494" customFormat="1" ht="17.25" hidden="1" thickBot="1">
      <c r="A324" s="1499"/>
      <c r="B324" s="1500"/>
      <c r="C324" s="863"/>
      <c r="D324" s="863"/>
      <c r="E324" s="1501">
        <v>0</v>
      </c>
      <c r="F324" s="1501"/>
      <c r="G324" s="1501"/>
      <c r="H324" s="1501"/>
    </row>
    <row r="325" spans="1:8" s="1494" customFormat="1" ht="17.25" hidden="1" thickBot="1">
      <c r="A325" s="1499"/>
      <c r="B325" s="1500"/>
      <c r="C325" s="863"/>
      <c r="D325" s="863"/>
      <c r="E325" s="1501">
        <v>0</v>
      </c>
      <c r="F325" s="1501"/>
      <c r="G325" s="1501"/>
      <c r="H325" s="1501"/>
    </row>
    <row r="326" spans="1:8" s="1494" customFormat="1" ht="17.25" hidden="1" thickBot="1">
      <c r="A326" s="1499"/>
      <c r="B326" s="1500"/>
      <c r="C326" s="863"/>
      <c r="D326" s="863"/>
      <c r="E326" s="1501">
        <v>0</v>
      </c>
      <c r="F326" s="1501"/>
      <c r="G326" s="1501"/>
      <c r="H326" s="1501"/>
    </row>
    <row r="327" spans="1:8" s="1494" customFormat="1" ht="17.25" hidden="1" thickBot="1">
      <c r="A327" s="1499"/>
      <c r="B327" s="1500"/>
      <c r="C327" s="863"/>
      <c r="D327" s="863"/>
      <c r="E327" s="1501">
        <v>0</v>
      </c>
      <c r="F327" s="1501"/>
      <c r="G327" s="1501"/>
      <c r="H327" s="1501"/>
    </row>
    <row r="328" spans="1:8" s="1494" customFormat="1" ht="17.25" hidden="1" thickBot="1">
      <c r="A328" s="1499"/>
      <c r="B328" s="1500"/>
      <c r="C328" s="863"/>
      <c r="D328" s="863"/>
      <c r="E328" s="1501">
        <v>0</v>
      </c>
      <c r="F328" s="1501"/>
      <c r="G328" s="1501"/>
      <c r="H328" s="1501"/>
    </row>
    <row r="329" spans="1:8" s="1494" customFormat="1" ht="17.25" hidden="1" thickBot="1">
      <c r="A329" s="1495"/>
      <c r="B329" s="1500"/>
      <c r="C329" s="1506"/>
      <c r="D329" s="1506"/>
      <c r="E329" s="1501">
        <v>0</v>
      </c>
      <c r="F329" s="1509"/>
      <c r="G329" s="1509"/>
      <c r="H329" s="1509"/>
    </row>
    <row r="330" spans="1:8" s="1494" customFormat="1" ht="17.25" hidden="1" thickBot="1">
      <c r="A330" s="1495"/>
      <c r="B330" s="1507"/>
      <c r="C330" s="1506"/>
      <c r="D330" s="1506"/>
      <c r="E330" s="1501">
        <v>0</v>
      </c>
      <c r="F330" s="1509"/>
      <c r="G330" s="1509"/>
      <c r="H330" s="1509"/>
    </row>
    <row r="331" spans="1:8" s="1494" customFormat="1" ht="17.25" hidden="1" thickBot="1">
      <c r="A331" s="1495"/>
      <c r="B331" s="1507"/>
      <c r="C331" s="1506"/>
      <c r="D331" s="1506"/>
      <c r="E331" s="1509">
        <v>0</v>
      </c>
      <c r="F331" s="1509"/>
      <c r="G331" s="1509"/>
      <c r="H331" s="1509"/>
    </row>
    <row r="332" spans="1:8" s="1494" customFormat="1" ht="17.25" hidden="1" thickBot="1">
      <c r="A332" s="1495"/>
      <c r="B332" s="1507"/>
      <c r="C332" s="1506"/>
      <c r="D332" s="1506"/>
      <c r="E332" s="1501">
        <v>0</v>
      </c>
      <c r="F332" s="1509"/>
      <c r="G332" s="1509"/>
      <c r="H332" s="1509"/>
    </row>
    <row r="333" spans="1:8" s="1494" customFormat="1" ht="17.25" hidden="1" thickBot="1">
      <c r="A333" s="1495"/>
      <c r="B333" s="1507"/>
      <c r="C333" s="1506"/>
      <c r="D333" s="1506"/>
      <c r="E333" s="1501">
        <v>0</v>
      </c>
      <c r="F333" s="1509"/>
      <c r="G333" s="1509"/>
      <c r="H333" s="1509"/>
    </row>
    <row r="334" spans="1:8" s="1494" customFormat="1" ht="17.25" hidden="1" thickBot="1">
      <c r="A334" s="1495"/>
      <c r="B334" s="1507"/>
      <c r="C334" s="1506"/>
      <c r="D334" s="1506"/>
      <c r="E334" s="1501">
        <v>0</v>
      </c>
      <c r="F334" s="1509"/>
      <c r="G334" s="1509"/>
      <c r="H334" s="1509"/>
    </row>
    <row r="335" spans="1:8" s="1494" customFormat="1" ht="17.25" hidden="1" thickBot="1">
      <c r="A335" s="1495"/>
      <c r="B335" s="1507"/>
      <c r="C335" s="1506"/>
      <c r="D335" s="1506"/>
      <c r="E335" s="1501">
        <v>0</v>
      </c>
      <c r="F335" s="1509"/>
      <c r="G335" s="1509"/>
      <c r="H335" s="1509"/>
    </row>
    <row r="336" spans="1:8" s="1494" customFormat="1" ht="17.25" hidden="1" thickBot="1">
      <c r="A336" s="1495"/>
      <c r="B336" s="1507"/>
      <c r="C336" s="1506"/>
      <c r="D336" s="1506"/>
      <c r="E336" s="1501">
        <v>0</v>
      </c>
      <c r="F336" s="1509"/>
      <c r="G336" s="1509"/>
      <c r="H336" s="1509"/>
    </row>
    <row r="337" spans="1:10" s="1494" customFormat="1" ht="17.25" hidden="1" thickBot="1">
      <c r="A337" s="1495"/>
      <c r="B337" s="1507"/>
      <c r="C337" s="1506"/>
      <c r="D337" s="1506"/>
      <c r="E337" s="1501">
        <v>0</v>
      </c>
      <c r="F337" s="1509"/>
      <c r="G337" s="1509"/>
      <c r="H337" s="1509"/>
    </row>
    <row r="338" spans="1:10" s="1494" customFormat="1" ht="17.25" hidden="1" thickBot="1">
      <c r="A338" s="1495"/>
      <c r="B338" s="1507"/>
      <c r="C338" s="1506"/>
      <c r="D338" s="1506"/>
      <c r="E338" s="1501">
        <v>0</v>
      </c>
      <c r="F338" s="1509"/>
      <c r="G338" s="1509"/>
      <c r="H338" s="1509"/>
    </row>
    <row r="339" spans="1:10" s="1494" customFormat="1" ht="17.25" hidden="1" thickBot="1">
      <c r="A339" s="1499"/>
      <c r="B339" s="1500"/>
      <c r="C339" s="1506"/>
      <c r="D339" s="1506"/>
      <c r="E339" s="1501">
        <v>0</v>
      </c>
      <c r="F339" s="1501"/>
      <c r="G339" s="1501"/>
      <c r="H339" s="1501"/>
    </row>
    <row r="340" spans="1:10" s="1494" customFormat="1" ht="16.5" thickBot="1">
      <c r="A340" s="1512"/>
      <c r="B340" s="1513" t="s">
        <v>1093</v>
      </c>
      <c r="C340" s="1514"/>
      <c r="D340" s="1514"/>
      <c r="E340" s="1515">
        <v>469.2</v>
      </c>
      <c r="F340" s="1514"/>
      <c r="G340" s="1515"/>
      <c r="H340" s="1515"/>
    </row>
    <row r="341" spans="1:10" s="1494" customFormat="1" ht="16.5" thickBot="1">
      <c r="A341" s="1516"/>
      <c r="B341" s="1517"/>
      <c r="C341" s="1518"/>
      <c r="D341" s="1518"/>
      <c r="E341" s="1519"/>
      <c r="F341" s="1518"/>
      <c r="G341" s="1519"/>
      <c r="H341" s="1519"/>
    </row>
    <row r="342" spans="1:10" s="1494" customFormat="1" ht="16.5" thickBot="1">
      <c r="A342" s="1516"/>
      <c r="B342" s="1517"/>
      <c r="C342" s="1518"/>
      <c r="D342" s="1518"/>
      <c r="E342" s="1519"/>
      <c r="F342" s="1518"/>
      <c r="G342" s="1519"/>
      <c r="H342" s="1519"/>
    </row>
    <row r="343" spans="1:10" s="1494" customFormat="1" ht="15.75">
      <c r="A343" s="1520" t="s">
        <v>1094</v>
      </c>
      <c r="B343" s="1370"/>
      <c r="C343" s="1370"/>
      <c r="D343" s="1370"/>
      <c r="E343" s="1370"/>
      <c r="F343" s="1370"/>
      <c r="G343" s="1370"/>
      <c r="H343" s="1370"/>
      <c r="I343" s="1370"/>
      <c r="J343" s="1521"/>
    </row>
    <row r="344" spans="1:10" s="1494" customFormat="1" ht="47.25">
      <c r="A344" s="1522"/>
      <c r="B344" s="1523"/>
      <c r="C344" s="1667" t="s">
        <v>1064</v>
      </c>
      <c r="D344" s="1667" t="s">
        <v>1065</v>
      </c>
      <c r="E344" s="2308" t="s">
        <v>1066</v>
      </c>
      <c r="F344" s="2309"/>
      <c r="G344" s="2310"/>
      <c r="H344" s="2304" t="s">
        <v>1095</v>
      </c>
      <c r="I344" s="2304" t="s">
        <v>1096</v>
      </c>
      <c r="J344" s="1521"/>
    </row>
    <row r="345" spans="1:10" s="1494" customFormat="1" ht="15.75">
      <c r="A345" s="1522" t="s">
        <v>588</v>
      </c>
      <c r="B345" s="1524" t="s">
        <v>138</v>
      </c>
      <c r="C345" s="1524"/>
      <c r="D345" s="1524"/>
      <c r="E345" s="2312" t="s">
        <v>667</v>
      </c>
      <c r="F345" s="2313"/>
      <c r="G345" s="1525" t="s">
        <v>60</v>
      </c>
      <c r="H345" s="2305"/>
      <c r="I345" s="2305"/>
      <c r="J345" s="1521"/>
    </row>
    <row r="346" spans="1:10" s="1494" customFormat="1" ht="15.75">
      <c r="A346" s="1523"/>
      <c r="B346" s="1491" t="s">
        <v>506</v>
      </c>
      <c r="C346" s="1526"/>
      <c r="D346" s="1526"/>
      <c r="E346" s="2312"/>
      <c r="F346" s="2313"/>
      <c r="G346" s="1527">
        <v>0</v>
      </c>
      <c r="H346" s="1523"/>
      <c r="I346" s="1528"/>
      <c r="J346" s="1521"/>
    </row>
    <row r="347" spans="1:10" s="1494" customFormat="1" ht="31.5">
      <c r="A347" s="1523"/>
      <c r="B347" s="1491" t="s">
        <v>884</v>
      </c>
      <c r="C347" s="1523"/>
      <c r="D347" s="1523"/>
      <c r="E347" s="2312"/>
      <c r="F347" s="2313"/>
      <c r="G347" s="1527">
        <v>0</v>
      </c>
      <c r="H347" s="1523"/>
      <c r="I347" s="1528"/>
      <c r="J347" s="1521"/>
    </row>
    <row r="348" spans="1:10" s="1494" customFormat="1" ht="15.75">
      <c r="A348" s="1523"/>
      <c r="B348" s="1491" t="s">
        <v>505</v>
      </c>
      <c r="C348" s="1523"/>
      <c r="D348" s="1523"/>
      <c r="E348" s="2312"/>
      <c r="F348" s="2313"/>
      <c r="G348" s="1527">
        <v>0</v>
      </c>
      <c r="H348" s="1523"/>
      <c r="I348" s="1528"/>
      <c r="J348" s="1521"/>
    </row>
    <row r="349" spans="1:10" s="1494" customFormat="1" ht="15.75">
      <c r="A349" s="1523"/>
      <c r="B349" s="1491" t="s">
        <v>895</v>
      </c>
      <c r="C349" s="1523"/>
      <c r="D349" s="1523"/>
      <c r="E349" s="2312"/>
      <c r="F349" s="2313"/>
      <c r="G349" s="1527">
        <v>0</v>
      </c>
      <c r="H349" s="1523"/>
      <c r="I349" s="1523"/>
      <c r="J349" s="1521"/>
    </row>
    <row r="350" spans="1:10" s="1494" customFormat="1" ht="47.25">
      <c r="A350" s="1523"/>
      <c r="B350" s="1491" t="s">
        <v>1422</v>
      </c>
      <c r="C350" s="1523"/>
      <c r="D350" s="1523"/>
      <c r="E350" s="2312">
        <v>50</v>
      </c>
      <c r="F350" s="2313"/>
      <c r="G350" s="1527">
        <v>50</v>
      </c>
      <c r="H350" s="1523"/>
      <c r="I350" s="1523"/>
      <c r="J350" s="1521"/>
    </row>
    <row r="351" spans="1:10" s="1494" customFormat="1" ht="15.75">
      <c r="A351" s="1523"/>
      <c r="B351" s="1491" t="s">
        <v>1423</v>
      </c>
      <c r="C351" s="1523"/>
      <c r="D351" s="1523"/>
      <c r="E351" s="2312">
        <v>100</v>
      </c>
      <c r="F351" s="2313"/>
      <c r="G351" s="1527">
        <v>100</v>
      </c>
      <c r="H351" s="1523"/>
      <c r="I351" s="1523"/>
      <c r="J351" s="1521"/>
    </row>
    <row r="352" spans="1:10" s="1494" customFormat="1" ht="47.25">
      <c r="A352" s="1523"/>
      <c r="B352" s="1491" t="s">
        <v>897</v>
      </c>
      <c r="C352" s="1523"/>
      <c r="D352" s="1523"/>
      <c r="E352" s="2312"/>
      <c r="F352" s="2313"/>
      <c r="G352" s="1527">
        <v>0</v>
      </c>
      <c r="H352" s="1523"/>
      <c r="I352" s="1523"/>
      <c r="J352" s="1521"/>
    </row>
    <row r="353" spans="1:10" s="1494" customFormat="1" ht="47.25">
      <c r="A353" s="1523"/>
      <c r="B353" s="1491" t="s">
        <v>1424</v>
      </c>
      <c r="C353" s="1523"/>
      <c r="D353" s="1523"/>
      <c r="E353" s="2312"/>
      <c r="F353" s="2313"/>
      <c r="G353" s="1527">
        <v>0</v>
      </c>
      <c r="H353" s="1523"/>
      <c r="I353" s="1523"/>
      <c r="J353" s="1521"/>
    </row>
    <row r="354" spans="1:10" s="1494" customFormat="1" ht="31.5">
      <c r="A354" s="1523"/>
      <c r="B354" s="1491" t="s">
        <v>1425</v>
      </c>
      <c r="C354" s="1523"/>
      <c r="D354" s="1523"/>
      <c r="E354" s="2312"/>
      <c r="F354" s="2313"/>
      <c r="G354" s="1527">
        <v>0</v>
      </c>
      <c r="H354" s="1523"/>
      <c r="I354" s="1523"/>
      <c r="J354" s="1521"/>
    </row>
    <row r="355" spans="1:10" s="1494" customFormat="1" ht="31.5">
      <c r="A355" s="1523"/>
      <c r="B355" s="1491" t="s">
        <v>1426</v>
      </c>
      <c r="C355" s="1523"/>
      <c r="D355" s="1523"/>
      <c r="E355" s="2312">
        <v>88</v>
      </c>
      <c r="F355" s="2313"/>
      <c r="G355" s="1527">
        <v>88</v>
      </c>
      <c r="H355" s="1523"/>
      <c r="I355" s="1523"/>
      <c r="J355" s="1521"/>
    </row>
    <row r="356" spans="1:10" s="1494" customFormat="1" ht="15.75">
      <c r="A356" s="1529"/>
      <c r="B356" s="1511" t="s">
        <v>886</v>
      </c>
      <c r="C356" s="1529"/>
      <c r="D356" s="1529"/>
      <c r="E356" s="2312"/>
      <c r="F356" s="2313"/>
      <c r="G356" s="1527">
        <v>0</v>
      </c>
      <c r="H356" s="1529"/>
      <c r="I356" s="1529"/>
      <c r="J356" s="1521"/>
    </row>
    <row r="357" spans="1:10" s="1494" customFormat="1" ht="15.75">
      <c r="A357" s="1523"/>
      <c r="B357" s="1491" t="s">
        <v>836</v>
      </c>
      <c r="C357" s="1523"/>
      <c r="D357" s="1523"/>
      <c r="E357" s="2312"/>
      <c r="F357" s="2313"/>
      <c r="G357" s="1530">
        <v>238</v>
      </c>
      <c r="H357" s="1530">
        <v>238</v>
      </c>
      <c r="I357" s="1531">
        <v>238</v>
      </c>
      <c r="J357" s="1521"/>
    </row>
    <row r="358" spans="1:10" s="1494" customFormat="1" ht="15.75">
      <c r="A358" s="1532" t="s">
        <v>1098</v>
      </c>
      <c r="B358" s="1370"/>
      <c r="C358" s="1370"/>
      <c r="D358" s="1370"/>
      <c r="E358" s="1370"/>
      <c r="F358" s="1370"/>
      <c r="G358" s="1370"/>
      <c r="H358" s="1370"/>
      <c r="I358" s="1370"/>
      <c r="J358" s="1521"/>
    </row>
    <row r="359" spans="1:10" s="1494" customFormat="1" ht="47.25">
      <c r="A359" s="1522"/>
      <c r="B359" s="1523"/>
      <c r="C359" s="1667" t="s">
        <v>1064</v>
      </c>
      <c r="D359" s="1667" t="s">
        <v>1065</v>
      </c>
      <c r="E359" s="2308" t="s">
        <v>1066</v>
      </c>
      <c r="F359" s="2309"/>
      <c r="G359" s="2310"/>
      <c r="H359" s="1665" t="s">
        <v>1095</v>
      </c>
      <c r="I359" s="1665" t="s">
        <v>1096</v>
      </c>
      <c r="J359" s="1521"/>
    </row>
    <row r="360" spans="1:10" s="1494" customFormat="1" ht="15.75">
      <c r="A360" s="1522" t="s">
        <v>588</v>
      </c>
      <c r="B360" s="1524" t="s">
        <v>138</v>
      </c>
      <c r="C360" s="1524"/>
      <c r="D360" s="1524"/>
      <c r="E360" s="2312" t="s">
        <v>667</v>
      </c>
      <c r="F360" s="2313"/>
      <c r="G360" s="1525" t="s">
        <v>60</v>
      </c>
      <c r="H360" s="1666"/>
      <c r="I360" s="1666"/>
      <c r="J360" s="1521"/>
    </row>
    <row r="361" spans="1:10" s="1494" customFormat="1" ht="15.75">
      <c r="A361" s="1523"/>
      <c r="B361" s="1491" t="s">
        <v>506</v>
      </c>
      <c r="C361" s="1526"/>
      <c r="D361" s="1526"/>
      <c r="E361" s="2312">
        <v>30</v>
      </c>
      <c r="F361" s="2313"/>
      <c r="G361" s="1527">
        <v>30</v>
      </c>
      <c r="H361" s="1523"/>
      <c r="I361" s="1528"/>
      <c r="J361" s="1521"/>
    </row>
    <row r="362" spans="1:10" s="1494" customFormat="1" ht="31.5">
      <c r="A362" s="1523"/>
      <c r="B362" s="1491" t="s">
        <v>884</v>
      </c>
      <c r="C362" s="1523"/>
      <c r="D362" s="1523"/>
      <c r="E362" s="2312"/>
      <c r="F362" s="2313"/>
      <c r="G362" s="1527">
        <v>0</v>
      </c>
      <c r="H362" s="1523"/>
      <c r="I362" s="1528"/>
      <c r="J362" s="1521"/>
    </row>
    <row r="363" spans="1:10" s="1494" customFormat="1" ht="15.75">
      <c r="A363" s="1523"/>
      <c r="B363" s="1491" t="s">
        <v>885</v>
      </c>
      <c r="C363" s="1523"/>
      <c r="D363" s="1523"/>
      <c r="E363" s="2312">
        <v>50</v>
      </c>
      <c r="F363" s="2313"/>
      <c r="G363" s="1527">
        <v>50</v>
      </c>
      <c r="H363" s="1523"/>
      <c r="I363" s="1528"/>
      <c r="J363" s="1521"/>
    </row>
    <row r="364" spans="1:10" s="1494" customFormat="1" ht="15.75">
      <c r="A364" s="1523"/>
      <c r="B364" s="1491" t="s">
        <v>886</v>
      </c>
      <c r="C364" s="1523"/>
      <c r="D364" s="1523"/>
      <c r="E364" s="2312"/>
      <c r="F364" s="2313"/>
      <c r="G364" s="1527">
        <v>0</v>
      </c>
      <c r="H364" s="1523"/>
      <c r="I364" s="1523"/>
      <c r="J364" s="1521"/>
    </row>
    <row r="365" spans="1:10" s="1494" customFormat="1" ht="15.75">
      <c r="A365" s="1523"/>
      <c r="B365" s="1491" t="s">
        <v>836</v>
      </c>
      <c r="C365" s="1523"/>
      <c r="D365" s="1523"/>
      <c r="E365" s="2312"/>
      <c r="F365" s="2313"/>
      <c r="G365" s="1527">
        <v>80</v>
      </c>
      <c r="H365" s="1527">
        <v>80</v>
      </c>
      <c r="I365" s="1531">
        <v>80</v>
      </c>
      <c r="J365" s="1521"/>
    </row>
    <row r="366" spans="1:10" s="1494" customFormat="1" ht="15.75">
      <c r="A366" s="1523"/>
      <c r="B366" s="1491" t="s">
        <v>668</v>
      </c>
      <c r="C366" s="1523"/>
      <c r="D366" s="1523"/>
      <c r="E366" s="2312"/>
      <c r="F366" s="2313"/>
      <c r="G366" s="1531">
        <v>787.2</v>
      </c>
      <c r="H366" s="1531">
        <v>318</v>
      </c>
      <c r="I366" s="1531">
        <v>318</v>
      </c>
      <c r="J366" s="1521"/>
    </row>
    <row r="368" spans="1:10" ht="16.5">
      <c r="B368" s="871"/>
    </row>
    <row r="369" spans="1:238" s="874" customFormat="1" ht="20.25" customHeight="1">
      <c r="A369" s="872"/>
      <c r="B369" s="873"/>
      <c r="E369" s="875"/>
      <c r="F369" s="875"/>
      <c r="G369" s="875"/>
      <c r="H369" s="875"/>
      <c r="I369" s="875"/>
    </row>
    <row r="370" spans="1:238" s="877" customFormat="1" ht="18.75">
      <c r="A370" s="876"/>
      <c r="B370" s="871"/>
    </row>
    <row r="371" spans="1:238" s="877" customFormat="1" ht="74.25" customHeight="1">
      <c r="A371" s="876"/>
      <c r="B371" s="876"/>
    </row>
    <row r="372" spans="1:238" s="874" customFormat="1" ht="20.25">
      <c r="A372" s="878"/>
      <c r="B372" s="878"/>
    </row>
    <row r="373" spans="1:238" s="877" customFormat="1" ht="18.75">
      <c r="A373" s="879"/>
      <c r="B373" s="879"/>
    </row>
    <row r="374" spans="1:238" s="877" customFormat="1" ht="18.75">
      <c r="A374" s="879"/>
      <c r="B374" s="879"/>
    </row>
    <row r="375" spans="1:238" s="881" customFormat="1" ht="18.75">
      <c r="A375" s="880"/>
      <c r="B375" s="880"/>
    </row>
    <row r="376" spans="1:238" s="883" customFormat="1" ht="18.75">
      <c r="A376" s="882"/>
      <c r="B376" s="882"/>
    </row>
    <row r="377" spans="1:238" s="870" customFormat="1">
      <c r="A377" s="869"/>
      <c r="B377" s="869"/>
      <c r="M377" s="869"/>
      <c r="N377" s="869"/>
      <c r="O377" s="869"/>
      <c r="P377" s="869"/>
      <c r="Q377" s="869"/>
      <c r="R377" s="869"/>
      <c r="S377" s="869"/>
      <c r="T377" s="869"/>
      <c r="U377" s="869"/>
      <c r="V377" s="869"/>
      <c r="W377" s="869"/>
      <c r="X377" s="869"/>
      <c r="Y377" s="869"/>
      <c r="Z377" s="869"/>
      <c r="AA377" s="869"/>
      <c r="AB377" s="869"/>
      <c r="AC377" s="869"/>
      <c r="AD377" s="869"/>
      <c r="AE377" s="869"/>
      <c r="AF377" s="869"/>
      <c r="AG377" s="869"/>
      <c r="AH377" s="869"/>
      <c r="AI377" s="869"/>
      <c r="AJ377" s="869"/>
      <c r="AK377" s="869"/>
      <c r="AL377" s="869"/>
      <c r="AM377" s="869"/>
      <c r="AN377" s="869"/>
      <c r="AO377" s="869"/>
      <c r="AP377" s="869"/>
      <c r="AQ377" s="869"/>
      <c r="AR377" s="869"/>
      <c r="AS377" s="869"/>
      <c r="AT377" s="869"/>
      <c r="AU377" s="869"/>
      <c r="AV377" s="869"/>
      <c r="AW377" s="869"/>
      <c r="AX377" s="869"/>
      <c r="AY377" s="869"/>
      <c r="AZ377" s="869"/>
      <c r="BA377" s="869"/>
      <c r="BB377" s="869"/>
      <c r="BC377" s="869"/>
      <c r="BD377" s="869"/>
      <c r="BE377" s="869"/>
      <c r="BF377" s="869"/>
      <c r="BG377" s="869"/>
      <c r="BH377" s="869"/>
      <c r="BI377" s="869"/>
      <c r="BJ377" s="869"/>
      <c r="BK377" s="869"/>
      <c r="BL377" s="869"/>
      <c r="BM377" s="869"/>
      <c r="BN377" s="869"/>
      <c r="BO377" s="869"/>
      <c r="BP377" s="869"/>
      <c r="BQ377" s="869"/>
      <c r="BR377" s="869"/>
      <c r="BS377" s="869"/>
      <c r="BT377" s="869"/>
      <c r="BU377" s="869"/>
      <c r="BV377" s="869"/>
      <c r="BW377" s="869"/>
      <c r="BX377" s="869"/>
      <c r="BY377" s="869"/>
      <c r="BZ377" s="869"/>
      <c r="CA377" s="869"/>
      <c r="CB377" s="869"/>
      <c r="CC377" s="869"/>
      <c r="CD377" s="869"/>
      <c r="CE377" s="869"/>
      <c r="CF377" s="869"/>
      <c r="CG377" s="869"/>
      <c r="CH377" s="869"/>
      <c r="CI377" s="869"/>
      <c r="CJ377" s="869"/>
      <c r="CK377" s="869"/>
      <c r="CL377" s="869"/>
      <c r="CM377" s="869"/>
      <c r="CN377" s="869"/>
      <c r="CO377" s="869"/>
      <c r="CP377" s="869"/>
      <c r="CQ377" s="869"/>
      <c r="CR377" s="869"/>
      <c r="CS377" s="869"/>
      <c r="CT377" s="869"/>
      <c r="CU377" s="869"/>
      <c r="CV377" s="869"/>
      <c r="CW377" s="869"/>
      <c r="CX377" s="869"/>
      <c r="CY377" s="869"/>
      <c r="CZ377" s="869"/>
      <c r="DA377" s="869"/>
      <c r="DB377" s="869"/>
      <c r="DC377" s="869"/>
      <c r="DD377" s="869"/>
      <c r="DE377" s="869"/>
      <c r="DF377" s="869"/>
      <c r="DG377" s="869"/>
      <c r="DH377" s="869"/>
      <c r="DI377" s="869"/>
      <c r="DJ377" s="869"/>
      <c r="DK377" s="869"/>
      <c r="DL377" s="869"/>
      <c r="DM377" s="869"/>
      <c r="DN377" s="869"/>
      <c r="DO377" s="869"/>
      <c r="DP377" s="869"/>
      <c r="DQ377" s="869"/>
      <c r="DR377" s="869"/>
      <c r="DS377" s="869"/>
      <c r="DT377" s="869"/>
      <c r="DU377" s="869"/>
      <c r="DV377" s="869"/>
      <c r="DW377" s="869"/>
      <c r="DX377" s="869"/>
      <c r="DY377" s="869"/>
      <c r="DZ377" s="869"/>
      <c r="EA377" s="869"/>
      <c r="EB377" s="869"/>
      <c r="EC377" s="869"/>
      <c r="ED377" s="869"/>
      <c r="EE377" s="869"/>
      <c r="EF377" s="869"/>
      <c r="EG377" s="869"/>
      <c r="EH377" s="869"/>
      <c r="EI377" s="869"/>
      <c r="EJ377" s="869"/>
      <c r="EK377" s="869"/>
      <c r="EL377" s="869"/>
      <c r="EM377" s="869"/>
      <c r="EN377" s="869"/>
      <c r="EO377" s="869"/>
      <c r="EP377" s="869"/>
      <c r="EQ377" s="869"/>
      <c r="ER377" s="869"/>
      <c r="ES377" s="869"/>
      <c r="ET377" s="869"/>
      <c r="EU377" s="869"/>
      <c r="EV377" s="869"/>
      <c r="EW377" s="869"/>
      <c r="EX377" s="869"/>
      <c r="EY377" s="869"/>
      <c r="EZ377" s="869"/>
      <c r="FA377" s="869"/>
      <c r="FB377" s="869"/>
      <c r="FC377" s="869"/>
      <c r="FD377" s="869"/>
      <c r="FE377" s="869"/>
      <c r="FF377" s="869"/>
      <c r="FG377" s="869"/>
      <c r="FH377" s="869"/>
      <c r="FI377" s="869"/>
      <c r="FJ377" s="869"/>
      <c r="FK377" s="869"/>
      <c r="FL377" s="869"/>
      <c r="FM377" s="869"/>
      <c r="FN377" s="869"/>
      <c r="FO377" s="869"/>
      <c r="FP377" s="869"/>
      <c r="FQ377" s="869"/>
      <c r="FR377" s="869"/>
      <c r="FS377" s="869"/>
      <c r="FT377" s="869"/>
      <c r="FU377" s="869"/>
      <c r="FV377" s="869"/>
      <c r="FW377" s="869"/>
      <c r="FX377" s="869"/>
      <c r="FY377" s="869"/>
      <c r="FZ377" s="869"/>
      <c r="GA377" s="869"/>
      <c r="GB377" s="869"/>
      <c r="GC377" s="869"/>
      <c r="GD377" s="869"/>
      <c r="GE377" s="869"/>
      <c r="GF377" s="869"/>
      <c r="GG377" s="869"/>
      <c r="GH377" s="869"/>
      <c r="GI377" s="869"/>
      <c r="GJ377" s="869"/>
      <c r="GK377" s="869"/>
      <c r="GL377" s="869"/>
      <c r="GM377" s="869"/>
      <c r="GN377" s="869"/>
      <c r="GO377" s="869"/>
      <c r="GP377" s="869"/>
      <c r="GQ377" s="869"/>
      <c r="GR377" s="869"/>
      <c r="GS377" s="869"/>
      <c r="GT377" s="869"/>
      <c r="GU377" s="869"/>
      <c r="GV377" s="869"/>
      <c r="GW377" s="869"/>
      <c r="GX377" s="869"/>
      <c r="GY377" s="869"/>
      <c r="GZ377" s="869"/>
      <c r="HA377" s="869"/>
      <c r="HB377" s="869"/>
      <c r="HC377" s="869"/>
      <c r="HD377" s="869"/>
      <c r="HE377" s="869"/>
      <c r="HF377" s="869"/>
      <c r="HG377" s="869"/>
      <c r="HH377" s="869"/>
      <c r="HI377" s="869"/>
      <c r="HJ377" s="869"/>
      <c r="HK377" s="869"/>
      <c r="HL377" s="869"/>
      <c r="HM377" s="869"/>
      <c r="HN377" s="869"/>
      <c r="HO377" s="869"/>
      <c r="HP377" s="869"/>
      <c r="HQ377" s="869"/>
      <c r="HR377" s="869"/>
      <c r="HS377" s="869"/>
      <c r="HT377" s="869"/>
      <c r="HU377" s="869"/>
      <c r="HV377" s="869"/>
      <c r="HW377" s="869"/>
      <c r="HX377" s="869"/>
      <c r="HY377" s="869"/>
      <c r="HZ377" s="869"/>
      <c r="IA377" s="869"/>
      <c r="IB377" s="869"/>
      <c r="IC377" s="869"/>
      <c r="ID377" s="869"/>
    </row>
  </sheetData>
  <autoFilter ref="A22:ID340">
    <filterColumn colId="1">
      <customFilters>
        <customFilter operator="notEqual" val=" "/>
      </customFilters>
    </filterColumn>
  </autoFilter>
  <customSheetViews>
    <customSheetView guid="{B72699BC-299D-42B7-A978-9B23F399AA23}" scale="60" fitToPage="1" filter="1" showAutoFilter="1" topLeftCell="A292">
      <selection sqref="A1:O40"/>
      <pageMargins left="0.51181102362204722" right="0.51181102362204722" top="0.55118110236220474" bottom="0.55118110236220474" header="0.31496062992125984" footer="0.31496062992125984"/>
      <pageSetup paperSize="9" scale="21" orientation="landscape" r:id="rId1"/>
      <autoFilter ref="B1:IE1">
        <filterColumn colId="1">
          <customFilters>
            <customFilter operator="notEqual" val=" "/>
          </customFilters>
        </filterColumn>
      </autoFilter>
    </customSheetView>
    <customSheetView guid="{4DDEBF15-3C9F-44C3-B78F-AE382BE678C1}" scale="60" fitToPage="1" showAutoFilter="1" topLeftCell="A340">
      <selection activeCell="B22" sqref="B22"/>
      <pageMargins left="0.51181102362204722" right="0.51181102362204722" top="0.55118110236220474" bottom="0.55118110236220474" header="0.31496062992125984" footer="0.31496062992125984"/>
      <pageSetup paperSize="9" scale="21" orientation="landscape" r:id="rId2"/>
      <autoFilter ref="B1:IE1"/>
    </customSheetView>
    <customSheetView guid="{3811DC27-6C9C-4281-989A-478EAFEC2147}" scale="60" fitToPage="1" filter="1" showAutoFilter="1" topLeftCell="A292">
      <selection activeCell="N366" sqref="N366"/>
      <pageMargins left="0.51181102362204722" right="0.51181102362204722" top="0.55118110236220474" bottom="0.55118110236220474" header="0.31496062992125984" footer="0.31496062992125984"/>
      <pageSetup paperSize="9" scale="21" orientation="landscape" r:id="rId3"/>
      <autoFilter ref="B1:IE1">
        <filterColumn colId="1">
          <customFilters>
            <customFilter operator="notEqual" val=" "/>
          </customFilters>
        </filterColumn>
      </autoFilter>
    </customSheetView>
    <customSheetView guid="{4660ED57-C31A-43C4-A05C-DF263EC238D0}" scale="60" fitToPage="1" showAutoFilter="1" topLeftCell="A340">
      <selection activeCell="B22" sqref="B22"/>
      <pageMargins left="0.51181102362204722" right="0.51181102362204722" top="0.55118110236220474" bottom="0.55118110236220474" header="0.31496062992125984" footer="0.31496062992125984"/>
      <pageSetup paperSize="9" scale="21" orientation="landscape" r:id="rId4"/>
      <autoFilter ref="B1:IE1"/>
    </customSheetView>
  </customSheetViews>
  <mergeCells count="43">
    <mergeCell ref="E366:F366"/>
    <mergeCell ref="E357:F357"/>
    <mergeCell ref="E359:G359"/>
    <mergeCell ref="E361:F361"/>
    <mergeCell ref="E362:F362"/>
    <mergeCell ref="E363:F363"/>
    <mergeCell ref="E364:F364"/>
    <mergeCell ref="E365:F365"/>
    <mergeCell ref="E360:F360"/>
    <mergeCell ref="E356:F356"/>
    <mergeCell ref="E350:F350"/>
    <mergeCell ref="E345:F345"/>
    <mergeCell ref="E346:F346"/>
    <mergeCell ref="E347:F347"/>
    <mergeCell ref="E348:F348"/>
    <mergeCell ref="E349:F349"/>
    <mergeCell ref="E351:F351"/>
    <mergeCell ref="E352:F352"/>
    <mergeCell ref="E353:F353"/>
    <mergeCell ref="E354:F354"/>
    <mergeCell ref="E355:F355"/>
    <mergeCell ref="I344:I345"/>
    <mergeCell ref="G17:G21"/>
    <mergeCell ref="H17:H21"/>
    <mergeCell ref="A17:A21"/>
    <mergeCell ref="B17:B21"/>
    <mergeCell ref="E344:G344"/>
    <mergeCell ref="H344:H345"/>
    <mergeCell ref="C19:F19"/>
    <mergeCell ref="C20:C21"/>
    <mergeCell ref="D20:D21"/>
    <mergeCell ref="E20:F20"/>
    <mergeCell ref="G8:K8"/>
    <mergeCell ref="G9:K9"/>
    <mergeCell ref="G10:K10"/>
    <mergeCell ref="G11:K11"/>
    <mergeCell ref="A14:J14"/>
    <mergeCell ref="G7:K7"/>
    <mergeCell ref="G1:J1"/>
    <mergeCell ref="G2:J2"/>
    <mergeCell ref="G3:J3"/>
    <mergeCell ref="G5:K5"/>
    <mergeCell ref="G6:K6"/>
  </mergeCells>
  <pageMargins left="0.51181102362204722" right="0.51181102362204722" top="0.55118110236220474" bottom="0.55118110236220474" header="0.31496062992125984" footer="0.31496062992125984"/>
  <pageSetup paperSize="9" scale="21" orientation="landscape" r:id="rId5"/>
</worksheet>
</file>

<file path=xl/worksheets/sheet19.xml><?xml version="1.0" encoding="utf-8"?>
<worksheet xmlns="http://schemas.openxmlformats.org/spreadsheetml/2006/main" xmlns:r="http://schemas.openxmlformats.org/officeDocument/2006/relationships">
  <sheetPr filterMode="1">
    <tabColor theme="5" tint="0.39997558519241921"/>
    <pageSetUpPr fitToPage="1"/>
  </sheetPr>
  <dimension ref="A1:ID235"/>
  <sheetViews>
    <sheetView view="pageBreakPreview" zoomScale="60" zoomScaleNormal="53" workbookViewId="0">
      <pane ySplit="21" topLeftCell="A234" activePane="bottomLeft" state="frozen"/>
      <selection sqref="A1:O40"/>
      <selection pane="bottomLeft" activeCell="B23" sqref="B23"/>
    </sheetView>
  </sheetViews>
  <sheetFormatPr defaultColWidth="9.140625" defaultRowHeight="15"/>
  <cols>
    <col min="1" max="1" width="9.140625" style="856"/>
    <col min="2" max="2" width="64.28515625" style="856" bestFit="1" customWidth="1"/>
    <col min="3" max="3" width="12.28515625" style="856" customWidth="1"/>
    <col min="4" max="4" width="14.28515625" style="856" customWidth="1"/>
    <col min="5" max="5" width="13.140625" style="856" customWidth="1"/>
    <col min="6" max="6" width="9.140625" style="856" customWidth="1"/>
    <col min="7" max="7" width="15.28515625" style="856" customWidth="1"/>
    <col min="8" max="8" width="13.85546875" style="856" customWidth="1"/>
    <col min="9" max="9" width="12.5703125" style="856" customWidth="1"/>
    <col min="10" max="16384" width="9.140625" style="856"/>
  </cols>
  <sheetData>
    <row r="1" spans="1:9" s="853" customFormat="1" ht="15.75" customHeight="1">
      <c r="A1" s="852"/>
      <c r="B1" s="852"/>
      <c r="C1" s="852"/>
      <c r="D1" s="852"/>
      <c r="E1" s="852"/>
      <c r="F1" s="852"/>
      <c r="G1" s="852"/>
      <c r="H1" s="2302"/>
      <c r="I1" s="2302"/>
    </row>
    <row r="2" spans="1:9" s="853" customFormat="1" ht="15.75" customHeight="1">
      <c r="A2" s="852"/>
      <c r="B2" s="852"/>
      <c r="C2" s="852"/>
      <c r="D2" s="852"/>
      <c r="E2" s="852"/>
      <c r="F2" s="852"/>
      <c r="G2" s="852"/>
      <c r="H2" s="2302"/>
      <c r="I2" s="2302"/>
    </row>
    <row r="3" spans="1:9" s="853" customFormat="1" ht="15.75" customHeight="1">
      <c r="A3" s="852"/>
      <c r="B3" s="852"/>
      <c r="C3" s="852"/>
      <c r="D3" s="852"/>
      <c r="E3" s="852"/>
      <c r="F3" s="852"/>
      <c r="G3" s="852"/>
      <c r="H3" s="2302"/>
      <c r="I3" s="2302"/>
    </row>
    <row r="4" spans="1:9" s="853" customFormat="1" ht="15.75">
      <c r="A4" s="852"/>
      <c r="B4" s="852"/>
      <c r="C4" s="852"/>
      <c r="D4" s="852"/>
      <c r="E4" s="852"/>
      <c r="F4" s="852"/>
      <c r="G4" s="852"/>
      <c r="H4" s="852"/>
      <c r="I4" s="852"/>
    </row>
    <row r="5" spans="1:9" s="853" customFormat="1" ht="15.75" customHeight="1">
      <c r="A5" s="852"/>
      <c r="B5" s="852"/>
      <c r="C5" s="852"/>
      <c r="D5" s="852"/>
      <c r="E5" s="852"/>
      <c r="F5" s="852"/>
      <c r="G5" s="852"/>
      <c r="H5" s="2128"/>
      <c r="I5" s="2128"/>
    </row>
    <row r="6" spans="1:9" s="853" customFormat="1" ht="15.75" customHeight="1">
      <c r="A6" s="852"/>
      <c r="B6" s="852"/>
      <c r="C6" s="852"/>
      <c r="D6" s="852"/>
      <c r="E6" s="852"/>
      <c r="F6" s="852"/>
      <c r="G6" s="852"/>
      <c r="H6" s="2128"/>
      <c r="I6" s="2128"/>
    </row>
    <row r="7" spans="1:9" s="853" customFormat="1" ht="15.75" customHeight="1">
      <c r="A7" s="852"/>
      <c r="B7" s="852"/>
      <c r="C7" s="852"/>
      <c r="D7" s="852"/>
      <c r="E7" s="852"/>
      <c r="F7" s="852"/>
      <c r="G7" s="852"/>
      <c r="H7" s="2128"/>
      <c r="I7" s="2128"/>
    </row>
    <row r="8" spans="1:9" s="853" customFormat="1" ht="15.75" customHeight="1">
      <c r="A8" s="852"/>
      <c r="B8" s="852"/>
      <c r="C8" s="852"/>
      <c r="D8" s="852"/>
      <c r="E8" s="852"/>
      <c r="F8" s="852"/>
      <c r="G8" s="852"/>
      <c r="H8" s="2128"/>
      <c r="I8" s="2128"/>
    </row>
    <row r="9" spans="1:9" s="853" customFormat="1" ht="15.75" customHeight="1">
      <c r="A9" s="852"/>
      <c r="B9" s="852"/>
      <c r="C9" s="852"/>
      <c r="D9" s="852"/>
      <c r="E9" s="852"/>
      <c r="F9" s="852"/>
      <c r="G9" s="852"/>
      <c r="H9" s="2128"/>
      <c r="I9" s="2128"/>
    </row>
    <row r="10" spans="1:9" s="853" customFormat="1" ht="15.75" customHeight="1">
      <c r="A10" s="852"/>
      <c r="B10" s="852"/>
      <c r="C10" s="852"/>
      <c r="D10" s="852"/>
      <c r="E10" s="852"/>
      <c r="F10" s="852"/>
      <c r="G10" s="852"/>
      <c r="H10" s="2128"/>
      <c r="I10" s="2128"/>
    </row>
    <row r="11" spans="1:9" s="853" customFormat="1" ht="15.75" customHeight="1">
      <c r="A11" s="852"/>
      <c r="B11" s="852"/>
      <c r="C11" s="852"/>
      <c r="D11" s="852"/>
      <c r="E11" s="852"/>
      <c r="F11" s="852"/>
      <c r="G11" s="852"/>
      <c r="H11" s="2128"/>
      <c r="I11" s="2128"/>
    </row>
    <row r="12" spans="1:9" s="853" customFormat="1" ht="15.75">
      <c r="A12" s="2322" t="s">
        <v>1060</v>
      </c>
      <c r="B12" s="2322"/>
      <c r="C12" s="2322"/>
      <c r="D12" s="2322"/>
      <c r="E12" s="2322"/>
      <c r="F12" s="2322"/>
      <c r="G12" s="2322"/>
      <c r="H12" s="2322"/>
      <c r="I12" s="2322"/>
    </row>
    <row r="13" spans="1:9" s="853" customFormat="1" ht="15.75">
      <c r="A13" s="2323" t="str">
        <f>B22</f>
        <v>МБДОУ "Детский сад № 36 "Полянка"</v>
      </c>
      <c r="B13" s="2323"/>
      <c r="C13" s="2323"/>
      <c r="D13" s="2323"/>
      <c r="E13" s="2323"/>
      <c r="F13" s="2323"/>
      <c r="G13" s="2323"/>
      <c r="H13" s="2323"/>
      <c r="I13" s="2323"/>
    </row>
    <row r="14" spans="1:9" s="853" customFormat="1" ht="15.75">
      <c r="A14" s="854"/>
      <c r="B14" s="854"/>
      <c r="C14" s="854"/>
      <c r="D14" s="854"/>
      <c r="E14" s="854"/>
      <c r="F14" s="854"/>
      <c r="G14" s="854"/>
      <c r="H14" s="854"/>
      <c r="I14" s="854"/>
    </row>
    <row r="15" spans="1:9" s="853" customFormat="1" ht="15.75">
      <c r="A15" s="852"/>
      <c r="B15" s="852"/>
      <c r="C15" s="852"/>
      <c r="D15" s="852"/>
      <c r="E15" s="852"/>
      <c r="F15" s="852"/>
      <c r="G15" s="852"/>
      <c r="H15" s="852"/>
      <c r="I15" s="852"/>
    </row>
    <row r="16" spans="1:9" s="853" customFormat="1" ht="39.75" customHeight="1">
      <c r="A16" s="2317" t="s">
        <v>588</v>
      </c>
      <c r="B16" s="2317" t="s">
        <v>138</v>
      </c>
      <c r="C16" s="2325" t="s">
        <v>1061</v>
      </c>
      <c r="D16" s="2326"/>
      <c r="E16" s="2326"/>
      <c r="F16" s="2326"/>
      <c r="G16" s="2327"/>
      <c r="H16" s="2314" t="s">
        <v>1062</v>
      </c>
      <c r="I16" s="2314" t="s">
        <v>1063</v>
      </c>
    </row>
    <row r="17" spans="1:238" ht="15.75" customHeight="1">
      <c r="A17" s="2324"/>
      <c r="B17" s="2324"/>
      <c r="C17" s="2328"/>
      <c r="D17" s="2329"/>
      <c r="E17" s="2329"/>
      <c r="F17" s="2329"/>
      <c r="G17" s="2330"/>
      <c r="H17" s="2315"/>
      <c r="I17" s="2315"/>
      <c r="J17" s="855"/>
      <c r="K17" s="855"/>
      <c r="L17" s="855"/>
      <c r="M17" s="855"/>
      <c r="N17" s="855"/>
      <c r="O17" s="855"/>
      <c r="P17" s="855"/>
      <c r="Q17" s="855"/>
      <c r="R17" s="855"/>
      <c r="S17" s="855"/>
      <c r="T17" s="855"/>
      <c r="U17" s="855"/>
      <c r="V17" s="855"/>
      <c r="W17" s="855"/>
      <c r="X17" s="855"/>
      <c r="Y17" s="855"/>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55"/>
      <c r="AY17" s="855"/>
      <c r="AZ17" s="855"/>
      <c r="BA17" s="855"/>
      <c r="BB17" s="855"/>
      <c r="BC17" s="855"/>
      <c r="BD17" s="855"/>
      <c r="BE17" s="855"/>
      <c r="BF17" s="855"/>
      <c r="BG17" s="855"/>
      <c r="BH17" s="855"/>
      <c r="BI17" s="855"/>
      <c r="BJ17" s="855"/>
      <c r="BK17" s="855"/>
      <c r="BL17" s="855"/>
      <c r="BM17" s="855"/>
      <c r="BN17" s="855"/>
      <c r="BO17" s="855"/>
      <c r="BP17" s="855"/>
      <c r="BQ17" s="855"/>
      <c r="BR17" s="855"/>
      <c r="BS17" s="855"/>
      <c r="BT17" s="855"/>
      <c r="BU17" s="855"/>
      <c r="BV17" s="855"/>
      <c r="BW17" s="855"/>
      <c r="BX17" s="855"/>
      <c r="BY17" s="855"/>
      <c r="BZ17" s="855"/>
      <c r="CA17" s="855"/>
      <c r="CB17" s="855"/>
      <c r="CC17" s="855"/>
      <c r="CD17" s="855"/>
      <c r="CE17" s="855"/>
      <c r="CF17" s="855"/>
      <c r="CG17" s="855"/>
      <c r="CH17" s="855"/>
      <c r="CI17" s="855"/>
      <c r="CJ17" s="855"/>
      <c r="CK17" s="855"/>
      <c r="CL17" s="855"/>
      <c r="CM17" s="855"/>
      <c r="CN17" s="855"/>
      <c r="CO17" s="855"/>
      <c r="CP17" s="855"/>
      <c r="CQ17" s="855"/>
      <c r="CR17" s="855"/>
      <c r="CS17" s="855"/>
      <c r="CT17" s="855"/>
      <c r="CU17" s="855"/>
      <c r="CV17" s="855"/>
      <c r="CW17" s="855"/>
      <c r="CX17" s="855"/>
      <c r="CY17" s="855"/>
      <c r="CZ17" s="855"/>
      <c r="DA17" s="855"/>
      <c r="DB17" s="855"/>
      <c r="DC17" s="855"/>
      <c r="DD17" s="855"/>
      <c r="DE17" s="855"/>
      <c r="DF17" s="855"/>
      <c r="DG17" s="855"/>
      <c r="DH17" s="855"/>
      <c r="DI17" s="855"/>
      <c r="DJ17" s="855"/>
      <c r="DK17" s="855"/>
      <c r="DL17" s="855"/>
      <c r="DM17" s="855"/>
      <c r="DN17" s="855"/>
      <c r="DO17" s="855"/>
      <c r="DP17" s="855"/>
      <c r="DQ17" s="855"/>
      <c r="DR17" s="855"/>
      <c r="DS17" s="855"/>
      <c r="DT17" s="855"/>
      <c r="DU17" s="855"/>
      <c r="DV17" s="855"/>
      <c r="DW17" s="855"/>
      <c r="DX17" s="855"/>
      <c r="DY17" s="855"/>
      <c r="DZ17" s="855"/>
      <c r="EA17" s="855"/>
      <c r="EB17" s="855"/>
      <c r="EC17" s="855"/>
      <c r="ED17" s="855"/>
      <c r="EE17" s="855"/>
      <c r="EF17" s="855"/>
      <c r="EG17" s="855"/>
      <c r="EH17" s="855"/>
      <c r="EI17" s="855"/>
      <c r="EJ17" s="855"/>
      <c r="EK17" s="855"/>
      <c r="EL17" s="855"/>
      <c r="EM17" s="855"/>
      <c r="EN17" s="855"/>
      <c r="EO17" s="855"/>
      <c r="EP17" s="855"/>
      <c r="EQ17" s="855"/>
      <c r="ER17" s="855"/>
      <c r="ES17" s="855"/>
      <c r="ET17" s="855"/>
      <c r="EU17" s="855"/>
      <c r="EV17" s="855"/>
      <c r="EW17" s="855"/>
      <c r="EX17" s="855"/>
      <c r="EY17" s="855"/>
      <c r="EZ17" s="855"/>
      <c r="FA17" s="855"/>
      <c r="FB17" s="855"/>
      <c r="FC17" s="855"/>
      <c r="FD17" s="855"/>
      <c r="FE17" s="855"/>
      <c r="FF17" s="855"/>
      <c r="FG17" s="855"/>
      <c r="FH17" s="855"/>
      <c r="FI17" s="855"/>
      <c r="FJ17" s="855"/>
      <c r="FK17" s="855"/>
      <c r="FL17" s="855"/>
      <c r="FM17" s="855"/>
      <c r="FN17" s="855"/>
      <c r="FO17" s="855"/>
      <c r="FP17" s="855"/>
      <c r="FQ17" s="855"/>
      <c r="FR17" s="855"/>
      <c r="FS17" s="855"/>
      <c r="FT17" s="855"/>
      <c r="FU17" s="855"/>
      <c r="FV17" s="855"/>
      <c r="FW17" s="855"/>
      <c r="FX17" s="855"/>
      <c r="FY17" s="855"/>
      <c r="FZ17" s="855"/>
      <c r="GA17" s="855"/>
      <c r="GB17" s="855"/>
      <c r="GC17" s="855"/>
      <c r="GD17" s="855"/>
      <c r="GE17" s="855"/>
      <c r="GF17" s="855"/>
      <c r="GG17" s="855"/>
      <c r="GH17" s="855"/>
      <c r="GI17" s="855"/>
      <c r="GJ17" s="855"/>
      <c r="GK17" s="855"/>
      <c r="GL17" s="855"/>
      <c r="GM17" s="855"/>
      <c r="GN17" s="855"/>
      <c r="GO17" s="855"/>
      <c r="GP17" s="855"/>
      <c r="GQ17" s="855"/>
      <c r="GR17" s="855"/>
      <c r="GS17" s="855"/>
      <c r="GT17" s="855"/>
      <c r="GU17" s="855"/>
      <c r="GV17" s="855"/>
      <c r="GW17" s="855"/>
      <c r="GX17" s="855"/>
      <c r="GY17" s="855"/>
      <c r="GZ17" s="855"/>
      <c r="HA17" s="855"/>
      <c r="HB17" s="855"/>
      <c r="HC17" s="855"/>
      <c r="HD17" s="855"/>
      <c r="HE17" s="855"/>
      <c r="HF17" s="855"/>
      <c r="HG17" s="855"/>
      <c r="HH17" s="855"/>
      <c r="HI17" s="855"/>
      <c r="HJ17" s="855"/>
      <c r="HK17" s="855"/>
      <c r="HL17" s="855"/>
      <c r="HM17" s="855"/>
      <c r="HN17" s="855"/>
      <c r="HO17" s="855"/>
      <c r="HP17" s="855"/>
      <c r="HQ17" s="855"/>
      <c r="HR17" s="855"/>
      <c r="HS17" s="855"/>
      <c r="HT17" s="855"/>
      <c r="HU17" s="855"/>
      <c r="HV17" s="855"/>
      <c r="HW17" s="855"/>
      <c r="HX17" s="855"/>
      <c r="HY17" s="855"/>
      <c r="HZ17" s="855"/>
      <c r="IA17" s="855"/>
      <c r="IB17" s="855"/>
      <c r="IC17" s="855"/>
      <c r="ID17" s="855"/>
    </row>
    <row r="18" spans="1:238" ht="15" customHeight="1">
      <c r="A18" s="2324"/>
      <c r="B18" s="2324"/>
      <c r="C18" s="2331"/>
      <c r="D18" s="2332"/>
      <c r="E18" s="2332"/>
      <c r="F18" s="2332"/>
      <c r="G18" s="2333"/>
      <c r="H18" s="2315"/>
      <c r="I18" s="231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55"/>
      <c r="AY18" s="855"/>
      <c r="AZ18" s="855"/>
      <c r="BA18" s="855"/>
      <c r="BB18" s="855"/>
      <c r="BC18" s="855"/>
      <c r="BD18" s="855"/>
      <c r="BE18" s="855"/>
      <c r="BF18" s="855"/>
      <c r="BG18" s="855"/>
      <c r="BH18" s="855"/>
      <c r="BI18" s="855"/>
      <c r="BJ18" s="855"/>
      <c r="BK18" s="855"/>
      <c r="BL18" s="855"/>
      <c r="BM18" s="855"/>
      <c r="BN18" s="855"/>
      <c r="BO18" s="855"/>
      <c r="BP18" s="855"/>
      <c r="BQ18" s="855"/>
      <c r="BR18" s="855"/>
      <c r="BS18" s="855"/>
      <c r="BT18" s="855"/>
      <c r="BU18" s="855"/>
      <c r="BV18" s="855"/>
      <c r="BW18" s="855"/>
      <c r="BX18" s="855"/>
      <c r="BY18" s="855"/>
      <c r="BZ18" s="855"/>
      <c r="CA18" s="855"/>
      <c r="CB18" s="855"/>
      <c r="CC18" s="855"/>
      <c r="CD18" s="855"/>
      <c r="CE18" s="855"/>
      <c r="CF18" s="855"/>
      <c r="CG18" s="855"/>
      <c r="CH18" s="855"/>
      <c r="CI18" s="855"/>
      <c r="CJ18" s="855"/>
      <c r="CK18" s="855"/>
      <c r="CL18" s="855"/>
      <c r="CM18" s="855"/>
      <c r="CN18" s="855"/>
      <c r="CO18" s="855"/>
      <c r="CP18" s="855"/>
      <c r="CQ18" s="855"/>
      <c r="CR18" s="855"/>
      <c r="CS18" s="855"/>
      <c r="CT18" s="855"/>
      <c r="CU18" s="855"/>
      <c r="CV18" s="855"/>
      <c r="CW18" s="855"/>
      <c r="CX18" s="855"/>
      <c r="CY18" s="855"/>
      <c r="CZ18" s="855"/>
      <c r="DA18" s="855"/>
      <c r="DB18" s="855"/>
      <c r="DC18" s="855"/>
      <c r="DD18" s="855"/>
      <c r="DE18" s="855"/>
      <c r="DF18" s="855"/>
      <c r="DG18" s="855"/>
      <c r="DH18" s="855"/>
      <c r="DI18" s="855"/>
      <c r="DJ18" s="855"/>
      <c r="DK18" s="855"/>
      <c r="DL18" s="855"/>
      <c r="DM18" s="855"/>
      <c r="DN18" s="855"/>
      <c r="DO18" s="855"/>
      <c r="DP18" s="855"/>
      <c r="DQ18" s="855"/>
      <c r="DR18" s="855"/>
      <c r="DS18" s="855"/>
      <c r="DT18" s="855"/>
      <c r="DU18" s="855"/>
      <c r="DV18" s="855"/>
      <c r="DW18" s="855"/>
      <c r="DX18" s="855"/>
      <c r="DY18" s="855"/>
      <c r="DZ18" s="855"/>
      <c r="EA18" s="855"/>
      <c r="EB18" s="855"/>
      <c r="EC18" s="855"/>
      <c r="ED18" s="855"/>
      <c r="EE18" s="855"/>
      <c r="EF18" s="855"/>
      <c r="EG18" s="855"/>
      <c r="EH18" s="855"/>
      <c r="EI18" s="855"/>
      <c r="EJ18" s="855"/>
      <c r="EK18" s="855"/>
      <c r="EL18" s="855"/>
      <c r="EM18" s="855"/>
      <c r="EN18" s="855"/>
      <c r="EO18" s="855"/>
      <c r="EP18" s="855"/>
      <c r="EQ18" s="855"/>
      <c r="ER18" s="855"/>
      <c r="ES18" s="855"/>
      <c r="ET18" s="855"/>
      <c r="EU18" s="855"/>
      <c r="EV18" s="855"/>
      <c r="EW18" s="855"/>
      <c r="EX18" s="855"/>
      <c r="EY18" s="855"/>
      <c r="EZ18" s="855"/>
      <c r="FA18" s="855"/>
      <c r="FB18" s="855"/>
      <c r="FC18" s="855"/>
      <c r="FD18" s="855"/>
      <c r="FE18" s="855"/>
      <c r="FF18" s="855"/>
      <c r="FG18" s="855"/>
      <c r="FH18" s="855"/>
      <c r="FI18" s="855"/>
      <c r="FJ18" s="855"/>
      <c r="FK18" s="855"/>
      <c r="FL18" s="855"/>
      <c r="FM18" s="855"/>
      <c r="FN18" s="855"/>
      <c r="FO18" s="855"/>
      <c r="FP18" s="855"/>
      <c r="FQ18" s="855"/>
      <c r="FR18" s="855"/>
      <c r="FS18" s="855"/>
      <c r="FT18" s="855"/>
      <c r="FU18" s="855"/>
      <c r="FV18" s="855"/>
      <c r="FW18" s="855"/>
      <c r="FX18" s="855"/>
      <c r="FY18" s="855"/>
      <c r="FZ18" s="855"/>
      <c r="GA18" s="855"/>
      <c r="GB18" s="855"/>
      <c r="GC18" s="855"/>
      <c r="GD18" s="855"/>
      <c r="GE18" s="855"/>
      <c r="GF18" s="855"/>
      <c r="GG18" s="855"/>
      <c r="GH18" s="855"/>
      <c r="GI18" s="855"/>
      <c r="GJ18" s="855"/>
      <c r="GK18" s="855"/>
      <c r="GL18" s="855"/>
      <c r="GM18" s="855"/>
      <c r="GN18" s="855"/>
      <c r="GO18" s="855"/>
      <c r="GP18" s="855"/>
      <c r="GQ18" s="855"/>
      <c r="GR18" s="855"/>
      <c r="GS18" s="855"/>
      <c r="GT18" s="855"/>
      <c r="GU18" s="855"/>
      <c r="GV18" s="855"/>
      <c r="GW18" s="855"/>
      <c r="GX18" s="855"/>
      <c r="GY18" s="855"/>
      <c r="GZ18" s="855"/>
      <c r="HA18" s="855"/>
      <c r="HB18" s="855"/>
      <c r="HC18" s="855"/>
      <c r="HD18" s="855"/>
      <c r="HE18" s="855"/>
      <c r="HF18" s="855"/>
      <c r="HG18" s="855"/>
      <c r="HH18" s="855"/>
      <c r="HI18" s="855"/>
      <c r="HJ18" s="855"/>
      <c r="HK18" s="855"/>
      <c r="HL18" s="855"/>
      <c r="HM18" s="855"/>
      <c r="HN18" s="855"/>
      <c r="HO18" s="855"/>
      <c r="HP18" s="855"/>
      <c r="HQ18" s="855"/>
      <c r="HR18" s="855"/>
      <c r="HS18" s="855"/>
      <c r="HT18" s="855"/>
      <c r="HU18" s="855"/>
      <c r="HV18" s="855"/>
      <c r="HW18" s="855"/>
      <c r="HX18" s="855"/>
      <c r="HY18" s="855"/>
      <c r="HZ18" s="855"/>
      <c r="IA18" s="855"/>
      <c r="IB18" s="855"/>
      <c r="IC18" s="855"/>
      <c r="ID18" s="855"/>
    </row>
    <row r="19" spans="1:238" ht="15.75" customHeight="1">
      <c r="A19" s="2324"/>
      <c r="B19" s="2324"/>
      <c r="C19" s="2317" t="s">
        <v>1064</v>
      </c>
      <c r="D19" s="2317" t="s">
        <v>1065</v>
      </c>
      <c r="E19" s="2319" t="s">
        <v>1066</v>
      </c>
      <c r="F19" s="2320"/>
      <c r="G19" s="2321"/>
      <c r="H19" s="2315"/>
      <c r="I19" s="2315"/>
      <c r="J19" s="855"/>
      <c r="K19" s="855"/>
      <c r="L19" s="855"/>
      <c r="M19" s="855"/>
      <c r="N19" s="855"/>
      <c r="O19" s="855"/>
      <c r="P19" s="855"/>
      <c r="Q19" s="855"/>
      <c r="R19" s="855"/>
      <c r="S19" s="855"/>
      <c r="T19" s="855"/>
      <c r="U19" s="855"/>
      <c r="V19" s="855"/>
      <c r="W19" s="855"/>
      <c r="X19" s="855"/>
      <c r="Y19" s="855"/>
      <c r="Z19" s="855"/>
      <c r="AA19" s="855"/>
      <c r="AB19" s="855"/>
      <c r="AC19" s="855"/>
      <c r="AD19" s="855"/>
      <c r="AE19" s="855"/>
      <c r="AF19" s="855"/>
      <c r="AG19" s="855"/>
      <c r="AH19" s="855"/>
      <c r="AI19" s="855"/>
      <c r="AJ19" s="855"/>
      <c r="AK19" s="855"/>
      <c r="AL19" s="855"/>
      <c r="AM19" s="855"/>
      <c r="AN19" s="855"/>
      <c r="AO19" s="855"/>
      <c r="AP19" s="855"/>
      <c r="AQ19" s="855"/>
      <c r="AR19" s="855"/>
      <c r="AS19" s="855"/>
      <c r="AT19" s="855"/>
      <c r="AU19" s="855"/>
      <c r="AV19" s="855"/>
      <c r="AW19" s="855"/>
      <c r="AX19" s="855"/>
      <c r="AY19" s="855"/>
      <c r="AZ19" s="855"/>
      <c r="BA19" s="855"/>
      <c r="BB19" s="855"/>
      <c r="BC19" s="855"/>
      <c r="BD19" s="855"/>
      <c r="BE19" s="855"/>
      <c r="BF19" s="855"/>
      <c r="BG19" s="855"/>
      <c r="BH19" s="855"/>
      <c r="BI19" s="855"/>
      <c r="BJ19" s="855"/>
      <c r="BK19" s="855"/>
      <c r="BL19" s="855"/>
      <c r="BM19" s="855"/>
      <c r="BN19" s="855"/>
      <c r="BO19" s="855"/>
      <c r="BP19" s="855"/>
      <c r="BQ19" s="855"/>
      <c r="BR19" s="855"/>
      <c r="BS19" s="855"/>
      <c r="BT19" s="855"/>
      <c r="BU19" s="855"/>
      <c r="BV19" s="855"/>
      <c r="BW19" s="855"/>
      <c r="BX19" s="855"/>
      <c r="BY19" s="855"/>
      <c r="BZ19" s="855"/>
      <c r="CA19" s="855"/>
      <c r="CB19" s="855"/>
      <c r="CC19" s="855"/>
      <c r="CD19" s="855"/>
      <c r="CE19" s="855"/>
      <c r="CF19" s="855"/>
      <c r="CG19" s="855"/>
      <c r="CH19" s="855"/>
      <c r="CI19" s="855"/>
      <c r="CJ19" s="855"/>
      <c r="CK19" s="855"/>
      <c r="CL19" s="855"/>
      <c r="CM19" s="855"/>
      <c r="CN19" s="855"/>
      <c r="CO19" s="855"/>
      <c r="CP19" s="855"/>
      <c r="CQ19" s="855"/>
      <c r="CR19" s="855"/>
      <c r="CS19" s="855"/>
      <c r="CT19" s="855"/>
      <c r="CU19" s="855"/>
      <c r="CV19" s="855"/>
      <c r="CW19" s="855"/>
      <c r="CX19" s="855"/>
      <c r="CY19" s="855"/>
      <c r="CZ19" s="855"/>
      <c r="DA19" s="855"/>
      <c r="DB19" s="855"/>
      <c r="DC19" s="855"/>
      <c r="DD19" s="855"/>
      <c r="DE19" s="855"/>
      <c r="DF19" s="855"/>
      <c r="DG19" s="855"/>
      <c r="DH19" s="855"/>
      <c r="DI19" s="855"/>
      <c r="DJ19" s="855"/>
      <c r="DK19" s="855"/>
      <c r="DL19" s="855"/>
      <c r="DM19" s="855"/>
      <c r="DN19" s="855"/>
      <c r="DO19" s="855"/>
      <c r="DP19" s="855"/>
      <c r="DQ19" s="855"/>
      <c r="DR19" s="855"/>
      <c r="DS19" s="855"/>
      <c r="DT19" s="855"/>
      <c r="DU19" s="855"/>
      <c r="DV19" s="855"/>
      <c r="DW19" s="855"/>
      <c r="DX19" s="855"/>
      <c r="DY19" s="855"/>
      <c r="DZ19" s="855"/>
      <c r="EA19" s="855"/>
      <c r="EB19" s="855"/>
      <c r="EC19" s="855"/>
      <c r="ED19" s="855"/>
      <c r="EE19" s="855"/>
      <c r="EF19" s="855"/>
      <c r="EG19" s="855"/>
      <c r="EH19" s="855"/>
      <c r="EI19" s="855"/>
      <c r="EJ19" s="855"/>
      <c r="EK19" s="855"/>
      <c r="EL19" s="855"/>
      <c r="EM19" s="855"/>
      <c r="EN19" s="855"/>
      <c r="EO19" s="855"/>
      <c r="EP19" s="855"/>
      <c r="EQ19" s="855"/>
      <c r="ER19" s="855"/>
      <c r="ES19" s="855"/>
      <c r="ET19" s="855"/>
      <c r="EU19" s="855"/>
      <c r="EV19" s="855"/>
      <c r="EW19" s="855"/>
      <c r="EX19" s="855"/>
      <c r="EY19" s="855"/>
      <c r="EZ19" s="855"/>
      <c r="FA19" s="855"/>
      <c r="FB19" s="855"/>
      <c r="FC19" s="855"/>
      <c r="FD19" s="855"/>
      <c r="FE19" s="855"/>
      <c r="FF19" s="855"/>
      <c r="FG19" s="855"/>
      <c r="FH19" s="855"/>
      <c r="FI19" s="855"/>
      <c r="FJ19" s="855"/>
      <c r="FK19" s="855"/>
      <c r="FL19" s="855"/>
      <c r="FM19" s="855"/>
      <c r="FN19" s="855"/>
      <c r="FO19" s="855"/>
      <c r="FP19" s="855"/>
      <c r="FQ19" s="855"/>
      <c r="FR19" s="855"/>
      <c r="FS19" s="855"/>
      <c r="FT19" s="855"/>
      <c r="FU19" s="855"/>
      <c r="FV19" s="855"/>
      <c r="FW19" s="855"/>
      <c r="FX19" s="855"/>
      <c r="FY19" s="855"/>
      <c r="FZ19" s="855"/>
      <c r="GA19" s="855"/>
      <c r="GB19" s="855"/>
      <c r="GC19" s="855"/>
      <c r="GD19" s="855"/>
      <c r="GE19" s="855"/>
      <c r="GF19" s="855"/>
      <c r="GG19" s="855"/>
      <c r="GH19" s="855"/>
      <c r="GI19" s="855"/>
      <c r="GJ19" s="855"/>
      <c r="GK19" s="855"/>
      <c r="GL19" s="855"/>
      <c r="GM19" s="855"/>
      <c r="GN19" s="855"/>
      <c r="GO19" s="855"/>
      <c r="GP19" s="855"/>
      <c r="GQ19" s="855"/>
      <c r="GR19" s="855"/>
      <c r="GS19" s="855"/>
      <c r="GT19" s="855"/>
      <c r="GU19" s="855"/>
      <c r="GV19" s="855"/>
      <c r="GW19" s="855"/>
      <c r="GX19" s="855"/>
      <c r="GY19" s="855"/>
      <c r="GZ19" s="855"/>
      <c r="HA19" s="855"/>
      <c r="HB19" s="855"/>
      <c r="HC19" s="855"/>
      <c r="HD19" s="855"/>
      <c r="HE19" s="855"/>
      <c r="HF19" s="855"/>
      <c r="HG19" s="855"/>
      <c r="HH19" s="855"/>
      <c r="HI19" s="855"/>
      <c r="HJ19" s="855"/>
      <c r="HK19" s="855"/>
      <c r="HL19" s="855"/>
      <c r="HM19" s="855"/>
      <c r="HN19" s="855"/>
      <c r="HO19" s="855"/>
      <c r="HP19" s="855"/>
      <c r="HQ19" s="855"/>
      <c r="HR19" s="855"/>
      <c r="HS19" s="855"/>
      <c r="HT19" s="855"/>
      <c r="HU19" s="855"/>
      <c r="HV19" s="855"/>
      <c r="HW19" s="855"/>
      <c r="HX19" s="855"/>
      <c r="HY19" s="855"/>
      <c r="HZ19" s="855"/>
      <c r="IA19" s="855"/>
      <c r="IB19" s="855"/>
      <c r="IC19" s="855"/>
      <c r="ID19" s="855"/>
    </row>
    <row r="20" spans="1:238" ht="48.75" customHeight="1">
      <c r="A20" s="2318"/>
      <c r="B20" s="2318"/>
      <c r="C20" s="2318"/>
      <c r="D20" s="2318"/>
      <c r="E20" s="857" t="s">
        <v>834</v>
      </c>
      <c r="F20" s="858" t="s">
        <v>1067</v>
      </c>
      <c r="G20" s="859" t="s">
        <v>1068</v>
      </c>
      <c r="H20" s="2316"/>
      <c r="I20" s="2316"/>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c r="AN20" s="855"/>
      <c r="AO20" s="855"/>
      <c r="AP20" s="855"/>
      <c r="AQ20" s="855"/>
      <c r="AR20" s="855"/>
      <c r="AS20" s="855"/>
      <c r="AT20" s="855"/>
      <c r="AU20" s="855"/>
      <c r="AV20" s="855"/>
      <c r="AW20" s="855"/>
      <c r="AX20" s="855"/>
      <c r="AY20" s="855"/>
      <c r="AZ20" s="855"/>
      <c r="BA20" s="855"/>
      <c r="BB20" s="855"/>
      <c r="BC20" s="855"/>
      <c r="BD20" s="855"/>
      <c r="BE20" s="855"/>
      <c r="BF20" s="855"/>
      <c r="BG20" s="855"/>
      <c r="BH20" s="855"/>
      <c r="BI20" s="855"/>
      <c r="BJ20" s="855"/>
      <c r="BK20" s="855"/>
      <c r="BL20" s="855"/>
      <c r="BM20" s="855"/>
      <c r="BN20" s="855"/>
      <c r="BO20" s="855"/>
      <c r="BP20" s="855"/>
      <c r="BQ20" s="855"/>
      <c r="BR20" s="855"/>
      <c r="BS20" s="855"/>
      <c r="BT20" s="855"/>
      <c r="BU20" s="855"/>
      <c r="BV20" s="855"/>
      <c r="BW20" s="855"/>
      <c r="BX20" s="855"/>
      <c r="BY20" s="855"/>
      <c r="BZ20" s="855"/>
      <c r="CA20" s="855"/>
      <c r="CB20" s="855"/>
      <c r="CC20" s="855"/>
      <c r="CD20" s="855"/>
      <c r="CE20" s="855"/>
      <c r="CF20" s="855"/>
      <c r="CG20" s="855"/>
      <c r="CH20" s="855"/>
      <c r="CI20" s="855"/>
      <c r="CJ20" s="855"/>
      <c r="CK20" s="855"/>
      <c r="CL20" s="855"/>
      <c r="CM20" s="855"/>
      <c r="CN20" s="855"/>
      <c r="CO20" s="855"/>
      <c r="CP20" s="855"/>
      <c r="CQ20" s="855"/>
      <c r="CR20" s="855"/>
      <c r="CS20" s="855"/>
      <c r="CT20" s="855"/>
      <c r="CU20" s="855"/>
      <c r="CV20" s="855"/>
      <c r="CW20" s="855"/>
      <c r="CX20" s="855"/>
      <c r="CY20" s="855"/>
      <c r="CZ20" s="855"/>
      <c r="DA20" s="855"/>
      <c r="DB20" s="855"/>
      <c r="DC20" s="855"/>
      <c r="DD20" s="855"/>
      <c r="DE20" s="855"/>
      <c r="DF20" s="855"/>
      <c r="DG20" s="855"/>
      <c r="DH20" s="855"/>
      <c r="DI20" s="855"/>
      <c r="DJ20" s="855"/>
      <c r="DK20" s="855"/>
      <c r="DL20" s="855"/>
      <c r="DM20" s="855"/>
      <c r="DN20" s="855"/>
      <c r="DO20" s="855"/>
      <c r="DP20" s="855"/>
      <c r="DQ20" s="855"/>
      <c r="DR20" s="855"/>
      <c r="DS20" s="855"/>
      <c r="DT20" s="855"/>
      <c r="DU20" s="855"/>
      <c r="DV20" s="855"/>
      <c r="DW20" s="855"/>
      <c r="DX20" s="855"/>
      <c r="DY20" s="855"/>
      <c r="DZ20" s="855"/>
      <c r="EA20" s="855"/>
      <c r="EB20" s="855"/>
      <c r="EC20" s="855"/>
      <c r="ED20" s="855"/>
      <c r="EE20" s="855"/>
      <c r="EF20" s="855"/>
      <c r="EG20" s="855"/>
      <c r="EH20" s="855"/>
      <c r="EI20" s="855"/>
      <c r="EJ20" s="855"/>
      <c r="EK20" s="855"/>
      <c r="EL20" s="855"/>
      <c r="EM20" s="855"/>
      <c r="EN20" s="855"/>
      <c r="EO20" s="855"/>
      <c r="EP20" s="855"/>
      <c r="EQ20" s="855"/>
      <c r="ER20" s="855"/>
      <c r="ES20" s="855"/>
      <c r="ET20" s="855"/>
      <c r="EU20" s="855"/>
      <c r="EV20" s="855"/>
      <c r="EW20" s="855"/>
      <c r="EX20" s="855"/>
      <c r="EY20" s="855"/>
      <c r="EZ20" s="855"/>
      <c r="FA20" s="855"/>
      <c r="FB20" s="855"/>
      <c r="FC20" s="855"/>
      <c r="FD20" s="855"/>
      <c r="FE20" s="855"/>
      <c r="FF20" s="855"/>
      <c r="FG20" s="855"/>
      <c r="FH20" s="855"/>
      <c r="FI20" s="855"/>
      <c r="FJ20" s="855"/>
      <c r="FK20" s="855"/>
      <c r="FL20" s="855"/>
      <c r="FM20" s="855"/>
      <c r="FN20" s="855"/>
      <c r="FO20" s="855"/>
      <c r="FP20" s="855"/>
      <c r="FQ20" s="855"/>
      <c r="FR20" s="855"/>
      <c r="FS20" s="855"/>
      <c r="FT20" s="855"/>
      <c r="FU20" s="855"/>
      <c r="FV20" s="855"/>
      <c r="FW20" s="855"/>
      <c r="FX20" s="855"/>
      <c r="FY20" s="855"/>
      <c r="FZ20" s="855"/>
      <c r="GA20" s="855"/>
      <c r="GB20" s="855"/>
      <c r="GC20" s="855"/>
      <c r="GD20" s="855"/>
      <c r="GE20" s="855"/>
      <c r="GF20" s="855"/>
      <c r="GG20" s="855"/>
      <c r="GH20" s="855"/>
      <c r="GI20" s="855"/>
      <c r="GJ20" s="855"/>
      <c r="GK20" s="855"/>
      <c r="GL20" s="855"/>
      <c r="GM20" s="855"/>
      <c r="GN20" s="855"/>
      <c r="GO20" s="855"/>
      <c r="GP20" s="855"/>
      <c r="GQ20" s="855"/>
      <c r="GR20" s="855"/>
      <c r="GS20" s="855"/>
      <c r="GT20" s="855"/>
      <c r="GU20" s="855"/>
      <c r="GV20" s="855"/>
      <c r="GW20" s="855"/>
      <c r="GX20" s="855"/>
      <c r="GY20" s="855"/>
      <c r="GZ20" s="855"/>
      <c r="HA20" s="855"/>
      <c r="HB20" s="855"/>
      <c r="HC20" s="855"/>
      <c r="HD20" s="855"/>
      <c r="HE20" s="855"/>
      <c r="HF20" s="855"/>
      <c r="HG20" s="855"/>
      <c r="HH20" s="855"/>
      <c r="HI20" s="855"/>
      <c r="HJ20" s="855"/>
      <c r="HK20" s="855"/>
      <c r="HL20" s="855"/>
      <c r="HM20" s="855"/>
      <c r="HN20" s="855"/>
      <c r="HO20" s="855"/>
      <c r="HP20" s="855"/>
      <c r="HQ20" s="855"/>
      <c r="HR20" s="855"/>
      <c r="HS20" s="855"/>
      <c r="HT20" s="855"/>
      <c r="HU20" s="855"/>
      <c r="HV20" s="855"/>
      <c r="HW20" s="855"/>
      <c r="HX20" s="855"/>
      <c r="HY20" s="855"/>
      <c r="HZ20" s="855"/>
      <c r="IA20" s="855"/>
      <c r="IB20" s="855"/>
      <c r="IC20" s="855"/>
      <c r="ID20" s="855"/>
    </row>
    <row r="21" spans="1:238" ht="15.75">
      <c r="A21" s="858">
        <v>1</v>
      </c>
      <c r="B21" s="860">
        <v>2</v>
      </c>
      <c r="C21" s="860">
        <v>18</v>
      </c>
      <c r="D21" s="858">
        <v>19</v>
      </c>
      <c r="E21" s="860">
        <v>20</v>
      </c>
      <c r="F21" s="860">
        <v>21</v>
      </c>
      <c r="G21" s="858">
        <v>22</v>
      </c>
      <c r="H21" s="858">
        <v>25</v>
      </c>
      <c r="I21" s="860">
        <v>26</v>
      </c>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c r="AN21" s="855"/>
      <c r="AO21" s="855"/>
      <c r="AP21" s="855"/>
      <c r="AQ21" s="855"/>
      <c r="AR21" s="855"/>
      <c r="AS21" s="855"/>
      <c r="AT21" s="855"/>
      <c r="AU21" s="855"/>
      <c r="AV21" s="855"/>
      <c r="AW21" s="855"/>
      <c r="AX21" s="855"/>
      <c r="AY21" s="855"/>
      <c r="AZ21" s="855"/>
      <c r="BA21" s="855"/>
      <c r="BB21" s="855"/>
      <c r="BC21" s="855"/>
      <c r="BD21" s="855"/>
      <c r="BE21" s="855"/>
      <c r="BF21" s="855"/>
      <c r="BG21" s="855"/>
      <c r="BH21" s="855"/>
      <c r="BI21" s="855"/>
      <c r="BJ21" s="855"/>
      <c r="BK21" s="855"/>
      <c r="BL21" s="855"/>
      <c r="BM21" s="855"/>
      <c r="BN21" s="855"/>
      <c r="BO21" s="855"/>
      <c r="BP21" s="855"/>
      <c r="BQ21" s="855"/>
      <c r="BR21" s="855"/>
      <c r="BS21" s="855"/>
      <c r="BT21" s="855"/>
      <c r="BU21" s="855"/>
      <c r="BV21" s="855"/>
      <c r="BW21" s="855"/>
      <c r="BX21" s="855"/>
      <c r="BY21" s="855"/>
      <c r="BZ21" s="855"/>
      <c r="CA21" s="855"/>
      <c r="CB21" s="855"/>
      <c r="CC21" s="855"/>
      <c r="CD21" s="855"/>
      <c r="CE21" s="855"/>
      <c r="CF21" s="855"/>
      <c r="CG21" s="855"/>
      <c r="CH21" s="855"/>
      <c r="CI21" s="855"/>
      <c r="CJ21" s="855"/>
      <c r="CK21" s="855"/>
      <c r="CL21" s="855"/>
      <c r="CM21" s="855"/>
      <c r="CN21" s="855"/>
      <c r="CO21" s="855"/>
      <c r="CP21" s="855"/>
      <c r="CQ21" s="855"/>
      <c r="CR21" s="855"/>
      <c r="CS21" s="855"/>
      <c r="CT21" s="855"/>
      <c r="CU21" s="855"/>
      <c r="CV21" s="855"/>
      <c r="CW21" s="855"/>
      <c r="CX21" s="855"/>
      <c r="CY21" s="855"/>
      <c r="CZ21" s="855"/>
      <c r="DA21" s="855"/>
      <c r="DB21" s="855"/>
      <c r="DC21" s="855"/>
      <c r="DD21" s="855"/>
      <c r="DE21" s="855"/>
      <c r="DF21" s="855"/>
      <c r="DG21" s="855"/>
      <c r="DH21" s="855"/>
      <c r="DI21" s="855"/>
      <c r="DJ21" s="855"/>
      <c r="DK21" s="855"/>
      <c r="DL21" s="855"/>
      <c r="DM21" s="855"/>
      <c r="DN21" s="855"/>
      <c r="DO21" s="855"/>
      <c r="DP21" s="855"/>
      <c r="DQ21" s="855"/>
      <c r="DR21" s="855"/>
      <c r="DS21" s="855"/>
      <c r="DT21" s="855"/>
      <c r="DU21" s="855"/>
      <c r="DV21" s="855"/>
      <c r="DW21" s="855"/>
      <c r="DX21" s="855"/>
      <c r="DY21" s="855"/>
      <c r="DZ21" s="855"/>
      <c r="EA21" s="855"/>
      <c r="EB21" s="855"/>
      <c r="EC21" s="855"/>
      <c r="ED21" s="855"/>
      <c r="EE21" s="855"/>
      <c r="EF21" s="855"/>
      <c r="EG21" s="855"/>
      <c r="EH21" s="855"/>
      <c r="EI21" s="855"/>
      <c r="EJ21" s="855"/>
      <c r="EK21" s="855"/>
      <c r="EL21" s="855"/>
      <c r="EM21" s="855"/>
      <c r="EN21" s="855"/>
      <c r="EO21" s="855"/>
      <c r="EP21" s="855"/>
      <c r="EQ21" s="855"/>
      <c r="ER21" s="855"/>
      <c r="ES21" s="855"/>
      <c r="ET21" s="855"/>
      <c r="EU21" s="855"/>
      <c r="EV21" s="855"/>
      <c r="EW21" s="855"/>
      <c r="EX21" s="855"/>
      <c r="EY21" s="855"/>
      <c r="EZ21" s="855"/>
      <c r="FA21" s="855"/>
      <c r="FB21" s="855"/>
      <c r="FC21" s="855"/>
      <c r="FD21" s="855"/>
      <c r="FE21" s="855"/>
      <c r="FF21" s="855"/>
      <c r="FG21" s="855"/>
      <c r="FH21" s="855"/>
      <c r="FI21" s="855"/>
      <c r="FJ21" s="855"/>
      <c r="FK21" s="855"/>
      <c r="FL21" s="855"/>
      <c r="FM21" s="855"/>
      <c r="FN21" s="855"/>
      <c r="FO21" s="855"/>
      <c r="FP21" s="855"/>
      <c r="FQ21" s="855"/>
      <c r="FR21" s="855"/>
      <c r="FS21" s="855"/>
      <c r="FT21" s="855"/>
      <c r="FU21" s="855"/>
      <c r="FV21" s="855"/>
      <c r="FW21" s="855"/>
      <c r="FX21" s="855"/>
      <c r="FY21" s="855"/>
      <c r="FZ21" s="855"/>
      <c r="GA21" s="855"/>
      <c r="GB21" s="855"/>
      <c r="GC21" s="855"/>
      <c r="GD21" s="855"/>
      <c r="GE21" s="855"/>
      <c r="GF21" s="855"/>
      <c r="GG21" s="855"/>
      <c r="GH21" s="855"/>
      <c r="GI21" s="855"/>
      <c r="GJ21" s="855"/>
      <c r="GK21" s="855"/>
      <c r="GL21" s="855"/>
      <c r="GM21" s="855"/>
      <c r="GN21" s="855"/>
      <c r="GO21" s="855"/>
      <c r="GP21" s="855"/>
      <c r="GQ21" s="855"/>
      <c r="GR21" s="855"/>
      <c r="GS21" s="855"/>
      <c r="GT21" s="855"/>
      <c r="GU21" s="855"/>
      <c r="GV21" s="855"/>
      <c r="GW21" s="855"/>
      <c r="GX21" s="855"/>
      <c r="GY21" s="855"/>
      <c r="GZ21" s="855"/>
      <c r="HA21" s="855"/>
      <c r="HB21" s="855"/>
      <c r="HC21" s="855"/>
      <c r="HD21" s="855"/>
      <c r="HE21" s="855"/>
      <c r="HF21" s="855"/>
      <c r="HG21" s="855"/>
      <c r="HH21" s="855"/>
      <c r="HI21" s="855"/>
      <c r="HJ21" s="855"/>
      <c r="HK21" s="855"/>
      <c r="HL21" s="855"/>
      <c r="HM21" s="855"/>
      <c r="HN21" s="855"/>
      <c r="HO21" s="855"/>
      <c r="HP21" s="855"/>
      <c r="HQ21" s="855"/>
      <c r="HR21" s="855"/>
      <c r="HS21" s="855"/>
      <c r="HT21" s="855"/>
      <c r="HU21" s="855"/>
      <c r="HV21" s="855"/>
      <c r="HW21" s="855"/>
      <c r="HX21" s="855"/>
      <c r="HY21" s="855"/>
      <c r="HZ21" s="855"/>
      <c r="IA21" s="855"/>
      <c r="IB21" s="855"/>
      <c r="IC21" s="855"/>
      <c r="ID21" s="855"/>
    </row>
    <row r="22" spans="1:238" s="1370" customFormat="1" ht="15.75">
      <c r="A22" s="1534"/>
      <c r="B22" s="1535" t="s">
        <v>1729</v>
      </c>
      <c r="C22" s="1534"/>
      <c r="D22" s="1534"/>
      <c r="E22" s="1534"/>
      <c r="F22" s="1534"/>
      <c r="G22" s="1534"/>
      <c r="H22" s="1534"/>
      <c r="I22" s="1536"/>
    </row>
    <row r="23" spans="1:238" s="1498" customFormat="1" ht="16.5">
      <c r="A23" s="1495" t="s">
        <v>1069</v>
      </c>
      <c r="B23" s="1496" t="s">
        <v>1070</v>
      </c>
      <c r="C23" s="1495"/>
      <c r="D23" s="1509"/>
      <c r="E23" s="1497">
        <f>SUM(E41:E41)</f>
        <v>0</v>
      </c>
      <c r="F23" s="1497">
        <f>SUM(F41:F41)</f>
        <v>0</v>
      </c>
      <c r="G23" s="1497">
        <f>SUM(G41:G41)</f>
        <v>0</v>
      </c>
      <c r="H23" s="1497">
        <f>E23</f>
        <v>0</v>
      </c>
      <c r="I23" s="1497">
        <f>E23</f>
        <v>0</v>
      </c>
      <c r="J23" s="1370"/>
      <c r="K23" s="1370"/>
    </row>
    <row r="24" spans="1:238" s="1498" customFormat="1" ht="16.5" hidden="1">
      <c r="A24" s="1495"/>
      <c r="B24" s="1496"/>
      <c r="C24" s="1495"/>
      <c r="D24" s="1509"/>
      <c r="E24" s="1497"/>
      <c r="F24" s="1497"/>
      <c r="G24" s="1497"/>
      <c r="H24" s="1497"/>
      <c r="I24" s="1497"/>
      <c r="J24" s="1370"/>
      <c r="K24" s="1370"/>
    </row>
    <row r="25" spans="1:238" s="1498" customFormat="1" ht="16.5" hidden="1">
      <c r="A25" s="1495"/>
      <c r="B25" s="1496"/>
      <c r="C25" s="1495"/>
      <c r="D25" s="1509"/>
      <c r="E25" s="1497"/>
      <c r="F25" s="1497"/>
      <c r="G25" s="1497"/>
      <c r="H25" s="1497"/>
      <c r="I25" s="1497"/>
      <c r="J25" s="1370"/>
      <c r="K25" s="1370"/>
    </row>
    <row r="26" spans="1:238" s="1498" customFormat="1" ht="16.5" hidden="1">
      <c r="A26" s="1495"/>
      <c r="B26" s="1496"/>
      <c r="C26" s="1495"/>
      <c r="D26" s="1509"/>
      <c r="E26" s="1497"/>
      <c r="F26" s="1497"/>
      <c r="G26" s="1497"/>
      <c r="H26" s="1497"/>
      <c r="I26" s="1497"/>
      <c r="J26" s="1370"/>
      <c r="K26" s="1370"/>
    </row>
    <row r="27" spans="1:238" s="1498" customFormat="1" ht="16.5" hidden="1">
      <c r="A27" s="1495"/>
      <c r="B27" s="1496"/>
      <c r="C27" s="1495"/>
      <c r="D27" s="1509"/>
      <c r="E27" s="1497"/>
      <c r="F27" s="1497"/>
      <c r="G27" s="1497"/>
      <c r="H27" s="1497"/>
      <c r="I27" s="1497"/>
      <c r="J27" s="1370"/>
      <c r="K27" s="1370"/>
    </row>
    <row r="28" spans="1:238" s="1498" customFormat="1" ht="16.5" hidden="1">
      <c r="A28" s="1495"/>
      <c r="B28" s="1496"/>
      <c r="C28" s="1495"/>
      <c r="D28" s="1509"/>
      <c r="E28" s="1497"/>
      <c r="F28" s="1497"/>
      <c r="G28" s="1497"/>
      <c r="H28" s="1497"/>
      <c r="I28" s="1497"/>
      <c r="J28" s="1370"/>
      <c r="K28" s="1370"/>
    </row>
    <row r="29" spans="1:238" s="1498" customFormat="1" ht="16.5" hidden="1">
      <c r="A29" s="1495"/>
      <c r="B29" s="1496"/>
      <c r="C29" s="1495"/>
      <c r="D29" s="1509"/>
      <c r="E29" s="1497"/>
      <c r="F29" s="1497"/>
      <c r="G29" s="1497"/>
      <c r="H29" s="1497"/>
      <c r="I29" s="1497"/>
      <c r="J29" s="1370"/>
      <c r="K29" s="1370"/>
    </row>
    <row r="30" spans="1:238" s="1498" customFormat="1" ht="16.5" hidden="1">
      <c r="A30" s="1495"/>
      <c r="B30" s="1496"/>
      <c r="C30" s="1495"/>
      <c r="D30" s="1509"/>
      <c r="E30" s="1497"/>
      <c r="F30" s="1497"/>
      <c r="G30" s="1497"/>
      <c r="H30" s="1497"/>
      <c r="I30" s="1497"/>
      <c r="J30" s="1370"/>
      <c r="K30" s="1370"/>
    </row>
    <row r="31" spans="1:238" s="1498" customFormat="1" ht="16.5" hidden="1">
      <c r="A31" s="1495"/>
      <c r="B31" s="1496"/>
      <c r="C31" s="1495"/>
      <c r="D31" s="1509"/>
      <c r="E31" s="1497"/>
      <c r="F31" s="1497"/>
      <c r="G31" s="1497"/>
      <c r="H31" s="1497"/>
      <c r="I31" s="1497"/>
      <c r="J31" s="1370"/>
      <c r="K31" s="1370"/>
    </row>
    <row r="32" spans="1:238" s="1498" customFormat="1" ht="16.5" hidden="1">
      <c r="A32" s="1495"/>
      <c r="B32" s="1496"/>
      <c r="C32" s="1495"/>
      <c r="D32" s="1509"/>
      <c r="E32" s="1497"/>
      <c r="F32" s="1497"/>
      <c r="G32" s="1497"/>
      <c r="H32" s="1497"/>
      <c r="I32" s="1497"/>
      <c r="J32" s="1370"/>
      <c r="K32" s="1370"/>
    </row>
    <row r="33" spans="1:11" s="1498" customFormat="1" ht="16.5" hidden="1">
      <c r="A33" s="1495"/>
      <c r="B33" s="1496"/>
      <c r="C33" s="1495"/>
      <c r="D33" s="1509"/>
      <c r="E33" s="1497"/>
      <c r="F33" s="1497"/>
      <c r="G33" s="1497"/>
      <c r="H33" s="1497"/>
      <c r="I33" s="1497"/>
      <c r="J33" s="1370"/>
      <c r="K33" s="1370"/>
    </row>
    <row r="34" spans="1:11" s="1498" customFormat="1" ht="16.5" hidden="1">
      <c r="A34" s="1495"/>
      <c r="B34" s="1496"/>
      <c r="C34" s="1495"/>
      <c r="D34" s="1509"/>
      <c r="E34" s="1497"/>
      <c r="F34" s="1497"/>
      <c r="G34" s="1497"/>
      <c r="H34" s="1497"/>
      <c r="I34" s="1497"/>
      <c r="J34" s="1370"/>
      <c r="K34" s="1370"/>
    </row>
    <row r="35" spans="1:11" s="1498" customFormat="1" ht="16.5" hidden="1">
      <c r="A35" s="1495"/>
      <c r="B35" s="1496"/>
      <c r="C35" s="1495"/>
      <c r="D35" s="1509"/>
      <c r="E35" s="1497"/>
      <c r="F35" s="1497"/>
      <c r="G35" s="1497"/>
      <c r="H35" s="1497"/>
      <c r="I35" s="1497"/>
      <c r="J35" s="1370"/>
      <c r="K35" s="1370"/>
    </row>
    <row r="36" spans="1:11" s="1498" customFormat="1" ht="16.5" hidden="1">
      <c r="A36" s="1495"/>
      <c r="B36" s="1496"/>
      <c r="C36" s="1495"/>
      <c r="D36" s="1509"/>
      <c r="E36" s="1497"/>
      <c r="F36" s="1497"/>
      <c r="G36" s="1497"/>
      <c r="H36" s="1497"/>
      <c r="I36" s="1497"/>
      <c r="J36" s="1370"/>
      <c r="K36" s="1370"/>
    </row>
    <row r="37" spans="1:11" s="1498" customFormat="1" ht="16.5" hidden="1">
      <c r="A37" s="1495"/>
      <c r="B37" s="1496"/>
      <c r="C37" s="1495"/>
      <c r="D37" s="1509"/>
      <c r="E37" s="1497"/>
      <c r="F37" s="1497"/>
      <c r="G37" s="1497"/>
      <c r="H37" s="1497"/>
      <c r="I37" s="1497"/>
      <c r="J37" s="1370"/>
      <c r="K37" s="1370"/>
    </row>
    <row r="38" spans="1:11" s="1498" customFormat="1" ht="16.5" hidden="1">
      <c r="A38" s="1495"/>
      <c r="B38" s="1496"/>
      <c r="C38" s="1495"/>
      <c r="D38" s="1509"/>
      <c r="E38" s="1497"/>
      <c r="F38" s="1497"/>
      <c r="G38" s="1497"/>
      <c r="H38" s="1497"/>
      <c r="I38" s="1497"/>
      <c r="J38" s="1370"/>
      <c r="K38" s="1370"/>
    </row>
    <row r="39" spans="1:11" s="1498" customFormat="1" ht="16.5" hidden="1">
      <c r="A39" s="1495"/>
      <c r="B39" s="1496"/>
      <c r="C39" s="1495"/>
      <c r="D39" s="1509"/>
      <c r="E39" s="1497"/>
      <c r="F39" s="1497"/>
      <c r="G39" s="1497"/>
      <c r="H39" s="1497"/>
      <c r="I39" s="1497"/>
      <c r="J39" s="1370"/>
      <c r="K39" s="1370"/>
    </row>
    <row r="40" spans="1:11" s="1498" customFormat="1" ht="16.5" hidden="1">
      <c r="A40" s="1495"/>
      <c r="B40" s="1496"/>
      <c r="C40" s="1495"/>
      <c r="D40" s="1509"/>
      <c r="E40" s="1497"/>
      <c r="F40" s="1497"/>
      <c r="G40" s="1497"/>
      <c r="H40" s="1497"/>
      <c r="I40" s="1497"/>
      <c r="J40" s="1370"/>
      <c r="K40" s="1370"/>
    </row>
    <row r="41" spans="1:11" s="1494" customFormat="1" ht="16.5" hidden="1">
      <c r="A41" s="1499"/>
      <c r="B41" s="1500"/>
      <c r="C41" s="1537"/>
      <c r="D41" s="1538"/>
      <c r="E41" s="1539">
        <f>C41*D41/1000</f>
        <v>0</v>
      </c>
      <c r="F41" s="1539">
        <f>C41*D41/1000</f>
        <v>0</v>
      </c>
      <c r="G41" s="1497">
        <f>SUM(E41:F41)</f>
        <v>0</v>
      </c>
      <c r="H41" s="1501"/>
      <c r="I41" s="1501"/>
      <c r="J41" s="1370"/>
      <c r="K41" s="1370"/>
    </row>
    <row r="42" spans="1:11" s="1494" customFormat="1" ht="15.75">
      <c r="A42" s="1495" t="s">
        <v>1071</v>
      </c>
      <c r="B42" s="1496" t="s">
        <v>1072</v>
      </c>
      <c r="C42" s="1495"/>
      <c r="D42" s="1509"/>
      <c r="E42" s="1497">
        <f>SUM(E43:E51)</f>
        <v>0</v>
      </c>
      <c r="F42" s="1497">
        <f>SUM(F43:F51)</f>
        <v>0</v>
      </c>
      <c r="G42" s="1497">
        <f>SUM(G43:G51)</f>
        <v>0</v>
      </c>
      <c r="H42" s="1497">
        <f>E42</f>
        <v>0</v>
      </c>
      <c r="I42" s="1497">
        <f>E42</f>
        <v>0</v>
      </c>
      <c r="J42" s="1370"/>
      <c r="K42" s="1370"/>
    </row>
    <row r="43" spans="1:11" s="1498" customFormat="1" ht="16.5" hidden="1">
      <c r="A43" s="1495"/>
      <c r="B43" s="1496"/>
      <c r="C43" s="1495"/>
      <c r="D43" s="1509"/>
      <c r="E43" s="1497"/>
      <c r="F43" s="1497"/>
      <c r="G43" s="1497"/>
      <c r="H43" s="1497"/>
      <c r="I43" s="1497"/>
      <c r="J43" s="1370"/>
      <c r="K43" s="1370"/>
    </row>
    <row r="44" spans="1:11" s="1498" customFormat="1" ht="16.5" hidden="1">
      <c r="A44" s="1495"/>
      <c r="B44" s="1496"/>
      <c r="C44" s="1495"/>
      <c r="D44" s="1509"/>
      <c r="E44" s="1497"/>
      <c r="F44" s="1497"/>
      <c r="G44" s="1497"/>
      <c r="H44" s="1497"/>
      <c r="I44" s="1497"/>
      <c r="J44" s="1370"/>
      <c r="K44" s="1370"/>
    </row>
    <row r="45" spans="1:11" s="1498" customFormat="1" ht="16.5" hidden="1">
      <c r="A45" s="1495"/>
      <c r="B45" s="1496"/>
      <c r="C45" s="1495"/>
      <c r="D45" s="1509"/>
      <c r="E45" s="1497"/>
      <c r="F45" s="1497"/>
      <c r="G45" s="1497"/>
      <c r="H45" s="1497"/>
      <c r="I45" s="1497"/>
      <c r="J45" s="1370"/>
      <c r="K45" s="1370"/>
    </row>
    <row r="46" spans="1:11" s="1498" customFormat="1" ht="16.5" hidden="1">
      <c r="A46" s="1495"/>
      <c r="B46" s="1496"/>
      <c r="C46" s="1495"/>
      <c r="D46" s="1509"/>
      <c r="E46" s="1497"/>
      <c r="F46" s="1497"/>
      <c r="G46" s="1497"/>
      <c r="H46" s="1497"/>
      <c r="I46" s="1497"/>
      <c r="J46" s="1370"/>
      <c r="K46" s="1370"/>
    </row>
    <row r="47" spans="1:11" s="1498" customFormat="1" ht="16.5" hidden="1">
      <c r="A47" s="1495"/>
      <c r="B47" s="1496"/>
      <c r="C47" s="1495"/>
      <c r="D47" s="1509"/>
      <c r="E47" s="1497"/>
      <c r="F47" s="1497"/>
      <c r="G47" s="1497"/>
      <c r="H47" s="1497"/>
      <c r="I47" s="1497"/>
      <c r="J47" s="1370"/>
      <c r="K47" s="1370"/>
    </row>
    <row r="48" spans="1:11" s="1498" customFormat="1" ht="16.5" hidden="1">
      <c r="A48" s="1495"/>
      <c r="B48" s="1496"/>
      <c r="C48" s="1495"/>
      <c r="D48" s="1509"/>
      <c r="E48" s="1497"/>
      <c r="F48" s="1497"/>
      <c r="G48" s="1497"/>
      <c r="H48" s="1497"/>
      <c r="I48" s="1497"/>
      <c r="J48" s="1370"/>
      <c r="K48" s="1370"/>
    </row>
    <row r="49" spans="1:11" s="1498" customFormat="1" ht="16.5" hidden="1">
      <c r="A49" s="1495"/>
      <c r="B49" s="1496"/>
      <c r="C49" s="1495"/>
      <c r="D49" s="1509"/>
      <c r="E49" s="1497"/>
      <c r="F49" s="1497"/>
      <c r="G49" s="1497"/>
      <c r="H49" s="1497"/>
      <c r="I49" s="1497"/>
      <c r="J49" s="1370"/>
      <c r="K49" s="1370"/>
    </row>
    <row r="50" spans="1:11" s="1498" customFormat="1" ht="16.5" hidden="1">
      <c r="A50" s="1495"/>
      <c r="B50" s="1496"/>
      <c r="C50" s="1495"/>
      <c r="D50" s="1509"/>
      <c r="E50" s="1497"/>
      <c r="F50" s="1497"/>
      <c r="G50" s="1497"/>
      <c r="H50" s="1497"/>
      <c r="I50" s="1497"/>
      <c r="J50" s="1370"/>
      <c r="K50" s="1370"/>
    </row>
    <row r="51" spans="1:11" s="1498" customFormat="1" ht="16.5" hidden="1">
      <c r="A51" s="1495"/>
      <c r="B51" s="1496"/>
      <c r="C51" s="1495"/>
      <c r="D51" s="1509"/>
      <c r="E51" s="1497"/>
      <c r="F51" s="1497"/>
      <c r="G51" s="1497"/>
      <c r="H51" s="1497"/>
      <c r="I51" s="1497"/>
      <c r="J51" s="1370"/>
      <c r="K51" s="1370"/>
    </row>
    <row r="52" spans="1:11" s="1494" customFormat="1" ht="15.75">
      <c r="A52" s="1495" t="s">
        <v>1073</v>
      </c>
      <c r="B52" s="1491" t="s">
        <v>1074</v>
      </c>
      <c r="C52" s="1495"/>
      <c r="D52" s="1509"/>
      <c r="E52" s="1497">
        <f>SUM(E71:E71)</f>
        <v>0</v>
      </c>
      <c r="F52" s="1497">
        <f>SUM(F71:F71)</f>
        <v>0</v>
      </c>
      <c r="G52" s="1497">
        <f>SUM(G71:G71)</f>
        <v>0</v>
      </c>
      <c r="H52" s="1497">
        <f>E52</f>
        <v>0</v>
      </c>
      <c r="I52" s="1497">
        <f>E52</f>
        <v>0</v>
      </c>
      <c r="J52" s="1370"/>
      <c r="K52" s="1370"/>
    </row>
    <row r="53" spans="1:11" s="1494" customFormat="1" ht="15.75" hidden="1">
      <c r="A53" s="1495"/>
      <c r="B53" s="1491"/>
      <c r="C53" s="1495"/>
      <c r="D53" s="1509"/>
      <c r="E53" s="1497"/>
      <c r="F53" s="1497"/>
      <c r="G53" s="1497"/>
      <c r="H53" s="1497"/>
      <c r="I53" s="1497"/>
      <c r="J53" s="1370"/>
      <c r="K53" s="1370"/>
    </row>
    <row r="54" spans="1:11" s="1494" customFormat="1" ht="15.75" hidden="1">
      <c r="A54" s="1495"/>
      <c r="B54" s="1491"/>
      <c r="C54" s="1495"/>
      <c r="D54" s="1509"/>
      <c r="E54" s="1497"/>
      <c r="F54" s="1497"/>
      <c r="G54" s="1497"/>
      <c r="H54" s="1497"/>
      <c r="I54" s="1497"/>
      <c r="J54" s="1370"/>
      <c r="K54" s="1370"/>
    </row>
    <row r="55" spans="1:11" s="1494" customFormat="1" ht="15.75" hidden="1">
      <c r="A55" s="1495"/>
      <c r="B55" s="1491"/>
      <c r="C55" s="1495"/>
      <c r="D55" s="1509"/>
      <c r="E55" s="1497"/>
      <c r="F55" s="1497"/>
      <c r="G55" s="1497"/>
      <c r="H55" s="1497"/>
      <c r="I55" s="1497"/>
      <c r="J55" s="1370"/>
      <c r="K55" s="1370"/>
    </row>
    <row r="56" spans="1:11" s="1494" customFormat="1" ht="15.75" hidden="1">
      <c r="A56" s="1495"/>
      <c r="B56" s="1491"/>
      <c r="C56" s="1495"/>
      <c r="D56" s="1509"/>
      <c r="E56" s="1497"/>
      <c r="F56" s="1497"/>
      <c r="G56" s="1497"/>
      <c r="H56" s="1497"/>
      <c r="I56" s="1497"/>
      <c r="J56" s="1370"/>
      <c r="K56" s="1370"/>
    </row>
    <row r="57" spans="1:11" s="1494" customFormat="1" ht="15.75" hidden="1">
      <c r="A57" s="1495"/>
      <c r="B57" s="1491"/>
      <c r="C57" s="1495"/>
      <c r="D57" s="1509"/>
      <c r="E57" s="1497"/>
      <c r="F57" s="1497"/>
      <c r="G57" s="1497"/>
      <c r="H57" s="1497"/>
      <c r="I57" s="1497"/>
      <c r="J57" s="1370"/>
      <c r="K57" s="1370"/>
    </row>
    <row r="58" spans="1:11" s="1494" customFormat="1" ht="15.75" hidden="1">
      <c r="A58" s="1495"/>
      <c r="B58" s="1491"/>
      <c r="C58" s="1495"/>
      <c r="D58" s="1509"/>
      <c r="E58" s="1497"/>
      <c r="F58" s="1497"/>
      <c r="G58" s="1497"/>
      <c r="H58" s="1497"/>
      <c r="I58" s="1497"/>
      <c r="J58" s="1370"/>
      <c r="K58" s="1370"/>
    </row>
    <row r="59" spans="1:11" s="1494" customFormat="1" ht="15.75" hidden="1">
      <c r="A59" s="1495"/>
      <c r="B59" s="1491"/>
      <c r="C59" s="1495"/>
      <c r="D59" s="1509"/>
      <c r="E59" s="1497"/>
      <c r="F59" s="1497"/>
      <c r="G59" s="1497"/>
      <c r="H59" s="1497"/>
      <c r="I59" s="1497"/>
      <c r="J59" s="1370"/>
      <c r="K59" s="1370"/>
    </row>
    <row r="60" spans="1:11" s="1494" customFormat="1" ht="15.75" hidden="1">
      <c r="A60" s="1495"/>
      <c r="B60" s="1491"/>
      <c r="C60" s="1495"/>
      <c r="D60" s="1509"/>
      <c r="E60" s="1497"/>
      <c r="F60" s="1497"/>
      <c r="G60" s="1497"/>
      <c r="H60" s="1497"/>
      <c r="I60" s="1497"/>
      <c r="J60" s="1370"/>
      <c r="K60" s="1370"/>
    </row>
    <row r="61" spans="1:11" s="1494" customFormat="1" ht="15.75" hidden="1">
      <c r="A61" s="1495"/>
      <c r="B61" s="1491"/>
      <c r="C61" s="1495"/>
      <c r="D61" s="1509"/>
      <c r="E61" s="1497"/>
      <c r="F61" s="1497"/>
      <c r="G61" s="1497"/>
      <c r="H61" s="1497"/>
      <c r="I61" s="1497"/>
      <c r="J61" s="1370"/>
      <c r="K61" s="1370"/>
    </row>
    <row r="62" spans="1:11" s="1498" customFormat="1" ht="16.5" hidden="1">
      <c r="A62" s="1495"/>
      <c r="B62" s="1496"/>
      <c r="C62" s="1495"/>
      <c r="D62" s="1509"/>
      <c r="E62" s="1497"/>
      <c r="F62" s="1497"/>
      <c r="G62" s="1497"/>
      <c r="H62" s="1497"/>
      <c r="I62" s="1497"/>
      <c r="J62" s="1370"/>
      <c r="K62" s="1370"/>
    </row>
    <row r="63" spans="1:11" s="1498" customFormat="1" ht="16.5" hidden="1">
      <c r="A63" s="1495"/>
      <c r="B63" s="1496"/>
      <c r="C63" s="1495"/>
      <c r="D63" s="1509"/>
      <c r="E63" s="1497"/>
      <c r="F63" s="1497"/>
      <c r="G63" s="1497"/>
      <c r="H63" s="1497"/>
      <c r="I63" s="1497"/>
      <c r="J63" s="1370"/>
      <c r="K63" s="1370"/>
    </row>
    <row r="64" spans="1:11" s="1498" customFormat="1" ht="16.5" hidden="1">
      <c r="A64" s="1495"/>
      <c r="B64" s="1496"/>
      <c r="C64" s="1495"/>
      <c r="D64" s="1509"/>
      <c r="E64" s="1497"/>
      <c r="F64" s="1497"/>
      <c r="G64" s="1497"/>
      <c r="H64" s="1497"/>
      <c r="I64" s="1497"/>
      <c r="J64" s="1370"/>
      <c r="K64" s="1370"/>
    </row>
    <row r="65" spans="1:11" s="1498" customFormat="1" ht="16.5" hidden="1">
      <c r="A65" s="1495"/>
      <c r="B65" s="1496"/>
      <c r="C65" s="1495"/>
      <c r="D65" s="1509"/>
      <c r="E65" s="1497"/>
      <c r="F65" s="1497"/>
      <c r="G65" s="1497"/>
      <c r="H65" s="1497"/>
      <c r="I65" s="1497"/>
      <c r="J65" s="1370"/>
      <c r="K65" s="1370"/>
    </row>
    <row r="66" spans="1:11" s="1498" customFormat="1" ht="16.5" hidden="1">
      <c r="A66" s="1495"/>
      <c r="B66" s="1496"/>
      <c r="C66" s="1495"/>
      <c r="D66" s="1509"/>
      <c r="E66" s="1497"/>
      <c r="F66" s="1497"/>
      <c r="G66" s="1497"/>
      <c r="H66" s="1497"/>
      <c r="I66" s="1497"/>
      <c r="J66" s="1370"/>
      <c r="K66" s="1370"/>
    </row>
    <row r="67" spans="1:11" s="1498" customFormat="1" ht="16.5" hidden="1">
      <c r="A67" s="1495"/>
      <c r="B67" s="1496"/>
      <c r="C67" s="1495"/>
      <c r="D67" s="1509"/>
      <c r="E67" s="1497"/>
      <c r="F67" s="1497"/>
      <c r="G67" s="1497"/>
      <c r="H67" s="1497"/>
      <c r="I67" s="1497"/>
      <c r="J67" s="1370"/>
      <c r="K67" s="1370"/>
    </row>
    <row r="68" spans="1:11" s="1498" customFormat="1" ht="16.5" hidden="1">
      <c r="A68" s="1495"/>
      <c r="B68" s="1496"/>
      <c r="C68" s="1495"/>
      <c r="D68" s="1509"/>
      <c r="E68" s="1497"/>
      <c r="F68" s="1497"/>
      <c r="G68" s="1497"/>
      <c r="H68" s="1497"/>
      <c r="I68" s="1497"/>
      <c r="J68" s="1370"/>
      <c r="K68" s="1370"/>
    </row>
    <row r="69" spans="1:11" s="1498" customFormat="1" ht="16.5" hidden="1">
      <c r="A69" s="1495"/>
      <c r="B69" s="1496"/>
      <c r="C69" s="1495"/>
      <c r="D69" s="1509"/>
      <c r="E69" s="1497"/>
      <c r="F69" s="1497"/>
      <c r="G69" s="1497"/>
      <c r="H69" s="1497"/>
      <c r="I69" s="1497"/>
      <c r="J69" s="1370"/>
      <c r="K69" s="1370"/>
    </row>
    <row r="70" spans="1:11" s="1498" customFormat="1" ht="16.5" hidden="1">
      <c r="A70" s="1495"/>
      <c r="B70" s="1496"/>
      <c r="C70" s="1495"/>
      <c r="D70" s="1509"/>
      <c r="E70" s="1497"/>
      <c r="F70" s="1497"/>
      <c r="G70" s="1497"/>
      <c r="H70" s="1497"/>
      <c r="I70" s="1497"/>
      <c r="J70" s="1370"/>
      <c r="K70" s="1370"/>
    </row>
    <row r="71" spans="1:11" s="1494" customFormat="1" ht="15.75" hidden="1">
      <c r="A71" s="1499"/>
      <c r="B71" s="1500"/>
      <c r="C71" s="1540"/>
      <c r="D71" s="1541"/>
      <c r="E71" s="1539">
        <f>C71*D71/1000</f>
        <v>0</v>
      </c>
      <c r="F71" s="1539">
        <f>C71*D71/1000</f>
        <v>0</v>
      </c>
      <c r="G71" s="1497">
        <f>SUM(E71:F71)</f>
        <v>0</v>
      </c>
      <c r="H71" s="1497">
        <f>E71</f>
        <v>0</v>
      </c>
      <c r="I71" s="1497">
        <f>E71</f>
        <v>0</v>
      </c>
      <c r="J71" s="1370"/>
      <c r="K71" s="1370"/>
    </row>
    <row r="72" spans="1:11" s="1494" customFormat="1" ht="15.75">
      <c r="A72" s="1495" t="s">
        <v>1075</v>
      </c>
      <c r="B72" s="1508" t="s">
        <v>1076</v>
      </c>
      <c r="C72" s="1495"/>
      <c r="D72" s="1509"/>
      <c r="E72" s="1497"/>
      <c r="F72" s="1497"/>
      <c r="G72" s="1497">
        <f>SUM(E72:F72)</f>
        <v>0</v>
      </c>
      <c r="H72" s="1497">
        <f>E72</f>
        <v>0</v>
      </c>
      <c r="I72" s="1497">
        <f>E72</f>
        <v>0</v>
      </c>
      <c r="J72" s="1370"/>
      <c r="K72" s="1370"/>
    </row>
    <row r="73" spans="1:11" s="1494" customFormat="1" ht="15.75" hidden="1">
      <c r="A73" s="1495"/>
      <c r="B73" s="1508"/>
      <c r="C73" s="1495"/>
      <c r="D73" s="1509"/>
      <c r="E73" s="1497"/>
      <c r="F73" s="1497"/>
      <c r="G73" s="1497"/>
      <c r="H73" s="1497"/>
      <c r="I73" s="1497"/>
      <c r="J73" s="1370"/>
      <c r="K73" s="1370"/>
    </row>
    <row r="74" spans="1:11" s="1494" customFormat="1" ht="15.75" hidden="1">
      <c r="A74" s="1495"/>
      <c r="B74" s="1508"/>
      <c r="C74" s="1495"/>
      <c r="D74" s="1509"/>
      <c r="E74" s="1497"/>
      <c r="F74" s="1497"/>
      <c r="G74" s="1497"/>
      <c r="H74" s="1497"/>
      <c r="I74" s="1497"/>
      <c r="J74" s="1370"/>
      <c r="K74" s="1370"/>
    </row>
    <row r="75" spans="1:11" s="1494" customFormat="1" ht="15.75" hidden="1">
      <c r="A75" s="1495"/>
      <c r="B75" s="1508"/>
      <c r="C75" s="1495"/>
      <c r="D75" s="1509"/>
      <c r="E75" s="1497"/>
      <c r="F75" s="1497"/>
      <c r="G75" s="1497"/>
      <c r="H75" s="1497"/>
      <c r="I75" s="1497"/>
      <c r="J75" s="1370"/>
      <c r="K75" s="1370"/>
    </row>
    <row r="76" spans="1:11" s="1494" customFormat="1" ht="15.75" hidden="1">
      <c r="A76" s="1495"/>
      <c r="B76" s="1508"/>
      <c r="C76" s="1495"/>
      <c r="D76" s="1509"/>
      <c r="E76" s="1497"/>
      <c r="F76" s="1497"/>
      <c r="G76" s="1497"/>
      <c r="H76" s="1497"/>
      <c r="I76" s="1497"/>
      <c r="J76" s="1370"/>
      <c r="K76" s="1370"/>
    </row>
    <row r="77" spans="1:11" s="1494" customFormat="1" ht="15.75" hidden="1">
      <c r="A77" s="1495"/>
      <c r="B77" s="1508"/>
      <c r="C77" s="1495"/>
      <c r="D77" s="1509"/>
      <c r="E77" s="1497"/>
      <c r="F77" s="1497"/>
      <c r="G77" s="1497"/>
      <c r="H77" s="1497"/>
      <c r="I77" s="1497"/>
      <c r="J77" s="1370"/>
      <c r="K77" s="1370"/>
    </row>
    <row r="78" spans="1:11" s="1494" customFormat="1" ht="15.75" hidden="1">
      <c r="A78" s="1495"/>
      <c r="B78" s="1508"/>
      <c r="C78" s="1495"/>
      <c r="D78" s="1509"/>
      <c r="E78" s="1497"/>
      <c r="F78" s="1497"/>
      <c r="G78" s="1497"/>
      <c r="H78" s="1497"/>
      <c r="I78" s="1497"/>
      <c r="J78" s="1370"/>
      <c r="K78" s="1370"/>
    </row>
    <row r="79" spans="1:11" s="1494" customFormat="1" ht="15.75" hidden="1">
      <c r="A79" s="1495"/>
      <c r="B79" s="1508"/>
      <c r="C79" s="1495"/>
      <c r="D79" s="1509"/>
      <c r="E79" s="1497"/>
      <c r="F79" s="1497"/>
      <c r="G79" s="1497"/>
      <c r="H79" s="1497"/>
      <c r="I79" s="1497"/>
      <c r="J79" s="1370"/>
      <c r="K79" s="1370"/>
    </row>
    <row r="80" spans="1:11" s="1494" customFormat="1" ht="15.75" hidden="1">
      <c r="A80" s="1495"/>
      <c r="B80" s="1508"/>
      <c r="C80" s="1495"/>
      <c r="D80" s="1509"/>
      <c r="E80" s="1497"/>
      <c r="F80" s="1497"/>
      <c r="G80" s="1497"/>
      <c r="H80" s="1497"/>
      <c r="I80" s="1497"/>
      <c r="J80" s="1370"/>
      <c r="K80" s="1370"/>
    </row>
    <row r="81" spans="1:11" s="1494" customFormat="1" ht="15.75" hidden="1">
      <c r="A81" s="1495"/>
      <c r="B81" s="1508"/>
      <c r="C81" s="1495"/>
      <c r="D81" s="1509"/>
      <c r="E81" s="1497"/>
      <c r="F81" s="1497"/>
      <c r="G81" s="1497"/>
      <c r="H81" s="1497"/>
      <c r="I81" s="1497"/>
      <c r="J81" s="1370"/>
      <c r="K81" s="1370"/>
    </row>
    <row r="82" spans="1:11" s="1494" customFormat="1" ht="15.75" hidden="1">
      <c r="A82" s="1495"/>
      <c r="B82" s="1508"/>
      <c r="C82" s="1495"/>
      <c r="D82" s="1509"/>
      <c r="E82" s="1497"/>
      <c r="F82" s="1497"/>
      <c r="G82" s="1497"/>
      <c r="H82" s="1497"/>
      <c r="I82" s="1497"/>
      <c r="J82" s="1370"/>
      <c r="K82" s="1370"/>
    </row>
    <row r="83" spans="1:11" s="1494" customFormat="1" ht="15.75" hidden="1">
      <c r="A83" s="1495"/>
      <c r="B83" s="1508"/>
      <c r="C83" s="1495"/>
      <c r="D83" s="1509"/>
      <c r="E83" s="1497"/>
      <c r="F83" s="1497"/>
      <c r="G83" s="1497"/>
      <c r="H83" s="1497"/>
      <c r="I83" s="1497"/>
      <c r="J83" s="1370"/>
      <c r="K83" s="1370"/>
    </row>
    <row r="84" spans="1:11" s="1494" customFormat="1" ht="15.75" hidden="1">
      <c r="A84" s="1495"/>
      <c r="B84" s="1508"/>
      <c r="C84" s="1495"/>
      <c r="D84" s="1509"/>
      <c r="E84" s="1497"/>
      <c r="F84" s="1497"/>
      <c r="G84" s="1497"/>
      <c r="H84" s="1497"/>
      <c r="I84" s="1497"/>
      <c r="J84" s="1370"/>
      <c r="K84" s="1370"/>
    </row>
    <row r="85" spans="1:11" s="1494" customFormat="1" ht="15.75" hidden="1">
      <c r="A85" s="1495"/>
      <c r="B85" s="1508"/>
      <c r="C85" s="1495"/>
      <c r="D85" s="1509"/>
      <c r="E85" s="1497"/>
      <c r="F85" s="1497"/>
      <c r="G85" s="1497"/>
      <c r="H85" s="1497"/>
      <c r="I85" s="1497"/>
      <c r="J85" s="1370"/>
      <c r="K85" s="1370"/>
    </row>
    <row r="86" spans="1:11" s="1494" customFormat="1" ht="15.75" hidden="1">
      <c r="A86" s="1495"/>
      <c r="B86" s="1508"/>
      <c r="C86" s="1495"/>
      <c r="D86" s="1509"/>
      <c r="E86" s="1497"/>
      <c r="F86" s="1497"/>
      <c r="G86" s="1497"/>
      <c r="H86" s="1497"/>
      <c r="I86" s="1497"/>
      <c r="J86" s="1370"/>
      <c r="K86" s="1370"/>
    </row>
    <row r="87" spans="1:11" s="1494" customFormat="1" ht="15.75" hidden="1">
      <c r="A87" s="1495"/>
      <c r="B87" s="1508"/>
      <c r="C87" s="1495"/>
      <c r="D87" s="1509"/>
      <c r="E87" s="1497"/>
      <c r="F87" s="1497"/>
      <c r="G87" s="1497"/>
      <c r="H87" s="1497"/>
      <c r="I87" s="1497"/>
      <c r="J87" s="1370"/>
      <c r="K87" s="1370"/>
    </row>
    <row r="88" spans="1:11" s="1494" customFormat="1" ht="15.75" hidden="1">
      <c r="A88" s="1495"/>
      <c r="B88" s="1508"/>
      <c r="C88" s="1495"/>
      <c r="D88" s="1509"/>
      <c r="E88" s="1497"/>
      <c r="F88" s="1497"/>
      <c r="G88" s="1497"/>
      <c r="H88" s="1497"/>
      <c r="I88" s="1497"/>
      <c r="J88" s="1370"/>
      <c r="K88" s="1370"/>
    </row>
    <row r="89" spans="1:11" s="1494" customFormat="1" ht="15.75" hidden="1">
      <c r="A89" s="1495"/>
      <c r="B89" s="1508"/>
      <c r="C89" s="1495"/>
      <c r="D89" s="1509"/>
      <c r="E89" s="1497"/>
      <c r="F89" s="1497"/>
      <c r="G89" s="1497"/>
      <c r="H89" s="1497"/>
      <c r="I89" s="1497"/>
      <c r="J89" s="1370"/>
      <c r="K89" s="1370"/>
    </row>
    <row r="90" spans="1:11" s="1494" customFormat="1" ht="15.75" hidden="1">
      <c r="A90" s="1495"/>
      <c r="B90" s="1508"/>
      <c r="C90" s="1495"/>
      <c r="D90" s="1509"/>
      <c r="E90" s="1497"/>
      <c r="F90" s="1497"/>
      <c r="G90" s="1497"/>
      <c r="H90" s="1497"/>
      <c r="I90" s="1497"/>
      <c r="J90" s="1370"/>
      <c r="K90" s="1370"/>
    </row>
    <row r="91" spans="1:11" s="1494" customFormat="1" ht="15.75" hidden="1">
      <c r="A91" s="1495"/>
      <c r="B91" s="1508"/>
      <c r="C91" s="1495"/>
      <c r="D91" s="1509"/>
      <c r="E91" s="1497"/>
      <c r="F91" s="1497"/>
      <c r="G91" s="1497"/>
      <c r="H91" s="1497"/>
      <c r="I91" s="1497"/>
      <c r="J91" s="1370"/>
      <c r="K91" s="1370"/>
    </row>
    <row r="92" spans="1:11" s="1494" customFormat="1" ht="15.75" hidden="1">
      <c r="A92" s="1495"/>
      <c r="B92" s="1491"/>
      <c r="C92" s="1495"/>
      <c r="D92" s="1509"/>
      <c r="E92" s="1497"/>
      <c r="F92" s="1497"/>
      <c r="G92" s="1497"/>
      <c r="H92" s="1497"/>
      <c r="I92" s="1497"/>
      <c r="J92" s="1370"/>
      <c r="K92" s="1370"/>
    </row>
    <row r="93" spans="1:11" s="1494" customFormat="1" ht="15.75" hidden="1">
      <c r="A93" s="1495"/>
      <c r="B93" s="1491"/>
      <c r="C93" s="1495"/>
      <c r="D93" s="1509"/>
      <c r="E93" s="1497"/>
      <c r="F93" s="1497"/>
      <c r="G93" s="1497"/>
      <c r="H93" s="1497"/>
      <c r="I93" s="1497"/>
      <c r="J93" s="1370"/>
      <c r="K93" s="1370"/>
    </row>
    <row r="94" spans="1:11" s="1494" customFormat="1" ht="15.75" hidden="1">
      <c r="A94" s="1495"/>
      <c r="B94" s="1491"/>
      <c r="C94" s="1495"/>
      <c r="D94" s="1509"/>
      <c r="E94" s="1497"/>
      <c r="F94" s="1497"/>
      <c r="G94" s="1497"/>
      <c r="H94" s="1497"/>
      <c r="I94" s="1497"/>
      <c r="J94" s="1370"/>
      <c r="K94" s="1370"/>
    </row>
    <row r="95" spans="1:11" s="1494" customFormat="1" ht="15.75" hidden="1">
      <c r="A95" s="1495"/>
      <c r="B95" s="1491"/>
      <c r="C95" s="1495"/>
      <c r="D95" s="1509"/>
      <c r="E95" s="1497"/>
      <c r="F95" s="1497"/>
      <c r="G95" s="1497"/>
      <c r="H95" s="1497"/>
      <c r="I95" s="1497"/>
      <c r="J95" s="1370"/>
      <c r="K95" s="1370"/>
    </row>
    <row r="96" spans="1:11" s="1494" customFormat="1" ht="15.75" hidden="1">
      <c r="A96" s="1495"/>
      <c r="B96" s="1491"/>
      <c r="C96" s="1495"/>
      <c r="D96" s="1509"/>
      <c r="E96" s="1497"/>
      <c r="F96" s="1497"/>
      <c r="G96" s="1497"/>
      <c r="H96" s="1497"/>
      <c r="I96" s="1497"/>
      <c r="J96" s="1370"/>
      <c r="K96" s="1370"/>
    </row>
    <row r="97" spans="1:11" s="1494" customFormat="1" ht="15.75" hidden="1">
      <c r="A97" s="1495"/>
      <c r="B97" s="1491"/>
      <c r="C97" s="1495"/>
      <c r="D97" s="1509"/>
      <c r="E97" s="1497"/>
      <c r="F97" s="1497"/>
      <c r="G97" s="1497"/>
      <c r="H97" s="1497"/>
      <c r="I97" s="1497"/>
      <c r="J97" s="1370"/>
      <c r="K97" s="1370"/>
    </row>
    <row r="98" spans="1:11" s="1494" customFormat="1" ht="15.75" hidden="1">
      <c r="A98" s="1495"/>
      <c r="B98" s="1491"/>
      <c r="C98" s="1495"/>
      <c r="D98" s="1509"/>
      <c r="E98" s="1497"/>
      <c r="F98" s="1497"/>
      <c r="G98" s="1497"/>
      <c r="H98" s="1497"/>
      <c r="I98" s="1497"/>
      <c r="J98" s="1370"/>
      <c r="K98" s="1370"/>
    </row>
    <row r="99" spans="1:11" s="1494" customFormat="1" ht="15.75" hidden="1">
      <c r="A99" s="1495"/>
      <c r="B99" s="1491"/>
      <c r="C99" s="1495"/>
      <c r="D99" s="1509"/>
      <c r="E99" s="1497"/>
      <c r="F99" s="1497"/>
      <c r="G99" s="1497"/>
      <c r="H99" s="1497"/>
      <c r="I99" s="1497"/>
      <c r="J99" s="1370"/>
      <c r="K99" s="1370"/>
    </row>
    <row r="100" spans="1:11" s="1494" customFormat="1" ht="15.75" hidden="1">
      <c r="A100" s="1495"/>
      <c r="B100" s="1491"/>
      <c r="C100" s="1495"/>
      <c r="D100" s="1509"/>
      <c r="E100" s="1497"/>
      <c r="F100" s="1497"/>
      <c r="G100" s="1497"/>
      <c r="H100" s="1497"/>
      <c r="I100" s="1497"/>
      <c r="J100" s="1370"/>
      <c r="K100" s="1370"/>
    </row>
    <row r="101" spans="1:11" s="1498" customFormat="1" ht="16.5" hidden="1">
      <c r="A101" s="1495"/>
      <c r="B101" s="1496"/>
      <c r="C101" s="1495"/>
      <c r="D101" s="1509"/>
      <c r="E101" s="1497"/>
      <c r="F101" s="1497"/>
      <c r="G101" s="1497"/>
      <c r="H101" s="1497"/>
      <c r="I101" s="1497"/>
      <c r="J101" s="1370"/>
      <c r="K101" s="1370"/>
    </row>
    <row r="102" spans="1:11" s="1494" customFormat="1" ht="15.75">
      <c r="A102" s="1495" t="s">
        <v>1077</v>
      </c>
      <c r="B102" s="1508" t="s">
        <v>1078</v>
      </c>
      <c r="C102" s="1495"/>
      <c r="D102" s="1509"/>
      <c r="E102" s="1497">
        <v>50</v>
      </c>
      <c r="F102" s="1497"/>
      <c r="G102" s="1497">
        <f>SUM(E102:F102)</f>
        <v>50</v>
      </c>
      <c r="H102" s="1497">
        <f>E102</f>
        <v>50</v>
      </c>
      <c r="I102" s="1497">
        <f>E102</f>
        <v>50</v>
      </c>
      <c r="J102" s="1370"/>
      <c r="K102" s="1370"/>
    </row>
    <row r="103" spans="1:11" s="1494" customFormat="1" ht="15.75" hidden="1">
      <c r="A103" s="1495"/>
      <c r="B103" s="1508"/>
      <c r="C103" s="1495"/>
      <c r="D103" s="1509"/>
      <c r="E103" s="1497"/>
      <c r="F103" s="1497"/>
      <c r="G103" s="1497"/>
      <c r="H103" s="1497"/>
      <c r="I103" s="1497"/>
      <c r="J103" s="1370"/>
      <c r="K103" s="1370"/>
    </row>
    <row r="104" spans="1:11" s="1494" customFormat="1" ht="15.75" hidden="1">
      <c r="A104" s="1495"/>
      <c r="B104" s="1508"/>
      <c r="C104" s="1495"/>
      <c r="D104" s="1509"/>
      <c r="E104" s="1497"/>
      <c r="F104" s="1497"/>
      <c r="G104" s="1497"/>
      <c r="H104" s="1497"/>
      <c r="I104" s="1497"/>
      <c r="J104" s="1370"/>
      <c r="K104" s="1370"/>
    </row>
    <row r="105" spans="1:11" s="1494" customFormat="1" ht="15.75" hidden="1">
      <c r="A105" s="1495"/>
      <c r="B105" s="1508"/>
      <c r="C105" s="1495"/>
      <c r="D105" s="1509"/>
      <c r="E105" s="1497"/>
      <c r="F105" s="1497"/>
      <c r="G105" s="1497"/>
      <c r="H105" s="1497"/>
      <c r="I105" s="1497"/>
      <c r="J105" s="1370"/>
      <c r="K105" s="1370"/>
    </row>
    <row r="106" spans="1:11" s="1494" customFormat="1" ht="15.75" hidden="1">
      <c r="A106" s="1495"/>
      <c r="B106" s="1508"/>
      <c r="C106" s="1495"/>
      <c r="D106" s="1509"/>
      <c r="E106" s="1497"/>
      <c r="F106" s="1497"/>
      <c r="G106" s="1497"/>
      <c r="H106" s="1497"/>
      <c r="I106" s="1497"/>
      <c r="J106" s="1370"/>
      <c r="K106" s="1370"/>
    </row>
    <row r="107" spans="1:11" s="1494" customFormat="1" ht="15.75" hidden="1">
      <c r="A107" s="1495"/>
      <c r="B107" s="1508"/>
      <c r="C107" s="1495"/>
      <c r="D107" s="1509"/>
      <c r="E107" s="1497"/>
      <c r="F107" s="1497"/>
      <c r="G107" s="1497"/>
      <c r="H107" s="1497"/>
      <c r="I107" s="1497"/>
      <c r="J107" s="1370"/>
      <c r="K107" s="1370"/>
    </row>
    <row r="108" spans="1:11" s="1494" customFormat="1" ht="15.75" hidden="1">
      <c r="A108" s="1495"/>
      <c r="B108" s="1508"/>
      <c r="C108" s="1495"/>
      <c r="D108" s="1509"/>
      <c r="E108" s="1497"/>
      <c r="F108" s="1497"/>
      <c r="G108" s="1497"/>
      <c r="H108" s="1497"/>
      <c r="I108" s="1497"/>
      <c r="J108" s="1370"/>
      <c r="K108" s="1370"/>
    </row>
    <row r="109" spans="1:11" s="1494" customFormat="1" ht="15.75" hidden="1">
      <c r="A109" s="1495"/>
      <c r="B109" s="1508"/>
      <c r="C109" s="1495"/>
      <c r="D109" s="1509"/>
      <c r="E109" s="1497"/>
      <c r="F109" s="1497"/>
      <c r="G109" s="1497"/>
      <c r="H109" s="1497"/>
      <c r="I109" s="1497"/>
      <c r="J109" s="1370"/>
      <c r="K109" s="1370"/>
    </row>
    <row r="110" spans="1:11" s="1494" customFormat="1" ht="15.75" hidden="1">
      <c r="A110" s="1495"/>
      <c r="B110" s="1491"/>
      <c r="C110" s="1495"/>
      <c r="D110" s="1509"/>
      <c r="E110" s="1497"/>
      <c r="F110" s="1497"/>
      <c r="G110" s="1497"/>
      <c r="H110" s="1497"/>
      <c r="I110" s="1497"/>
      <c r="J110" s="1370"/>
      <c r="K110" s="1370"/>
    </row>
    <row r="111" spans="1:11" s="1494" customFormat="1" ht="15.75" hidden="1">
      <c r="A111" s="1495"/>
      <c r="B111" s="1491"/>
      <c r="C111" s="1495"/>
      <c r="D111" s="1509"/>
      <c r="E111" s="1497"/>
      <c r="F111" s="1497"/>
      <c r="G111" s="1497"/>
      <c r="H111" s="1497"/>
      <c r="I111" s="1497"/>
      <c r="J111" s="1370"/>
      <c r="K111" s="1370"/>
    </row>
    <row r="112" spans="1:11" s="1494" customFormat="1" ht="15.75" hidden="1">
      <c r="A112" s="1495"/>
      <c r="B112" s="1491"/>
      <c r="C112" s="1495"/>
      <c r="D112" s="1509"/>
      <c r="E112" s="1497"/>
      <c r="F112" s="1497"/>
      <c r="G112" s="1497"/>
      <c r="H112" s="1497"/>
      <c r="I112" s="1497"/>
      <c r="J112" s="1370"/>
      <c r="K112" s="1370"/>
    </row>
    <row r="113" spans="1:11" s="1494" customFormat="1" ht="15.75" hidden="1">
      <c r="A113" s="1495"/>
      <c r="B113" s="1491"/>
      <c r="C113" s="1495"/>
      <c r="D113" s="1509"/>
      <c r="E113" s="1497"/>
      <c r="F113" s="1497"/>
      <c r="G113" s="1497"/>
      <c r="H113" s="1497"/>
      <c r="I113" s="1497"/>
      <c r="J113" s="1370"/>
      <c r="K113" s="1370"/>
    </row>
    <row r="114" spans="1:11" s="1494" customFormat="1" ht="15.75" hidden="1">
      <c r="A114" s="1495"/>
      <c r="B114" s="1491"/>
      <c r="C114" s="1495"/>
      <c r="D114" s="1509"/>
      <c r="E114" s="1497"/>
      <c r="F114" s="1497"/>
      <c r="G114" s="1497"/>
      <c r="H114" s="1497"/>
      <c r="I114" s="1497"/>
      <c r="J114" s="1370"/>
      <c r="K114" s="1370"/>
    </row>
    <row r="115" spans="1:11" s="1494" customFormat="1" ht="15.75" hidden="1">
      <c r="A115" s="1495"/>
      <c r="B115" s="1491"/>
      <c r="C115" s="1495"/>
      <c r="D115" s="1509"/>
      <c r="E115" s="1497"/>
      <c r="F115" s="1497"/>
      <c r="G115" s="1497"/>
      <c r="H115" s="1497"/>
      <c r="I115" s="1497"/>
      <c r="J115" s="1370"/>
      <c r="K115" s="1370"/>
    </row>
    <row r="116" spans="1:11" s="1494" customFormat="1" ht="15.75" hidden="1">
      <c r="A116" s="1495"/>
      <c r="B116" s="1491"/>
      <c r="C116" s="1495"/>
      <c r="D116" s="1509"/>
      <c r="E116" s="1497"/>
      <c r="F116" s="1497"/>
      <c r="G116" s="1497"/>
      <c r="H116" s="1497"/>
      <c r="I116" s="1497"/>
      <c r="J116" s="1370"/>
      <c r="K116" s="1370"/>
    </row>
    <row r="117" spans="1:11" s="1494" customFormat="1" ht="15.75" hidden="1">
      <c r="A117" s="1495"/>
      <c r="B117" s="1491"/>
      <c r="C117" s="1495"/>
      <c r="D117" s="1509"/>
      <c r="E117" s="1497"/>
      <c r="F117" s="1497"/>
      <c r="G117" s="1497"/>
      <c r="H117" s="1497"/>
      <c r="I117" s="1497"/>
      <c r="J117" s="1370"/>
      <c r="K117" s="1370"/>
    </row>
    <row r="118" spans="1:11" s="1494" customFormat="1" ht="15.75" hidden="1">
      <c r="A118" s="1495"/>
      <c r="B118" s="1491"/>
      <c r="C118" s="1495"/>
      <c r="D118" s="1509"/>
      <c r="E118" s="1497"/>
      <c r="F118" s="1497"/>
      <c r="G118" s="1497"/>
      <c r="H118" s="1497"/>
      <c r="I118" s="1497"/>
      <c r="J118" s="1370"/>
      <c r="K118" s="1370"/>
    </row>
    <row r="119" spans="1:11" s="1494" customFormat="1" ht="15.75" hidden="1">
      <c r="A119" s="1495"/>
      <c r="B119" s="1491"/>
      <c r="C119" s="1495"/>
      <c r="D119" s="1509"/>
      <c r="E119" s="1497"/>
      <c r="F119" s="1497"/>
      <c r="G119" s="1497"/>
      <c r="H119" s="1497"/>
      <c r="I119" s="1497"/>
      <c r="J119" s="1370"/>
      <c r="K119" s="1370"/>
    </row>
    <row r="120" spans="1:11" s="1494" customFormat="1" ht="15.75" hidden="1">
      <c r="A120" s="1495"/>
      <c r="B120" s="1491"/>
      <c r="C120" s="1495"/>
      <c r="D120" s="1509"/>
      <c r="E120" s="1497"/>
      <c r="F120" s="1497"/>
      <c r="G120" s="1497"/>
      <c r="H120" s="1497"/>
      <c r="I120" s="1497"/>
      <c r="J120" s="1370"/>
      <c r="K120" s="1370"/>
    </row>
    <row r="121" spans="1:11" s="1498" customFormat="1" ht="16.5" hidden="1">
      <c r="A121" s="1495"/>
      <c r="B121" s="1496"/>
      <c r="C121" s="1495"/>
      <c r="D121" s="1509"/>
      <c r="E121" s="1497"/>
      <c r="F121" s="1497"/>
      <c r="G121" s="1497"/>
      <c r="H121" s="1497"/>
      <c r="I121" s="1497"/>
      <c r="J121" s="1370"/>
      <c r="K121" s="1370"/>
    </row>
    <row r="122" spans="1:11" s="1494" customFormat="1" ht="47.25">
      <c r="A122" s="1495" t="s">
        <v>1079</v>
      </c>
      <c r="B122" s="1508" t="s">
        <v>1080</v>
      </c>
      <c r="C122" s="1495"/>
      <c r="D122" s="1509"/>
      <c r="E122" s="1497">
        <v>113</v>
      </c>
      <c r="F122" s="1497"/>
      <c r="G122" s="1497">
        <f>SUM(E122:F122)</f>
        <v>113</v>
      </c>
      <c r="H122" s="1497">
        <f>E122</f>
        <v>113</v>
      </c>
      <c r="I122" s="1497">
        <f>E122</f>
        <v>113</v>
      </c>
      <c r="J122" s="1370"/>
      <c r="K122" s="1370"/>
    </row>
    <row r="123" spans="1:11" s="1494" customFormat="1" ht="15.75" hidden="1">
      <c r="A123" s="1495"/>
      <c r="B123" s="1508"/>
      <c r="C123" s="1495"/>
      <c r="D123" s="1509"/>
      <c r="E123" s="1497"/>
      <c r="F123" s="1497"/>
      <c r="G123" s="1497"/>
      <c r="H123" s="1497"/>
      <c r="I123" s="1497"/>
      <c r="J123" s="1370"/>
      <c r="K123" s="1370"/>
    </row>
    <row r="124" spans="1:11" s="1494" customFormat="1" ht="15.75" hidden="1">
      <c r="A124" s="1495"/>
      <c r="B124" s="1508"/>
      <c r="C124" s="1495"/>
      <c r="D124" s="1509"/>
      <c r="E124" s="1497"/>
      <c r="F124" s="1497"/>
      <c r="G124" s="1497"/>
      <c r="H124" s="1497"/>
      <c r="I124" s="1497"/>
      <c r="J124" s="1370"/>
      <c r="K124" s="1370"/>
    </row>
    <row r="125" spans="1:11" s="1494" customFormat="1" ht="15.75" hidden="1">
      <c r="A125" s="1495"/>
      <c r="B125" s="1508"/>
      <c r="C125" s="1495"/>
      <c r="D125" s="1509"/>
      <c r="E125" s="1497"/>
      <c r="F125" s="1497"/>
      <c r="G125" s="1497"/>
      <c r="H125" s="1497"/>
      <c r="I125" s="1497"/>
      <c r="J125" s="1370"/>
      <c r="K125" s="1370"/>
    </row>
    <row r="126" spans="1:11" s="1494" customFormat="1" ht="15.75" hidden="1">
      <c r="A126" s="1495"/>
      <c r="B126" s="1508"/>
      <c r="C126" s="1495"/>
      <c r="D126" s="1509"/>
      <c r="E126" s="1497"/>
      <c r="F126" s="1497"/>
      <c r="G126" s="1497"/>
      <c r="H126" s="1497"/>
      <c r="I126" s="1497"/>
      <c r="J126" s="1370"/>
      <c r="K126" s="1370"/>
    </row>
    <row r="127" spans="1:11" s="1494" customFormat="1" ht="15.75" hidden="1">
      <c r="A127" s="1495"/>
      <c r="B127" s="1508"/>
      <c r="C127" s="1495"/>
      <c r="D127" s="1509"/>
      <c r="E127" s="1497"/>
      <c r="F127" s="1497"/>
      <c r="G127" s="1497"/>
      <c r="H127" s="1497"/>
      <c r="I127" s="1497"/>
      <c r="J127" s="1370"/>
      <c r="K127" s="1370"/>
    </row>
    <row r="128" spans="1:11" s="1494" customFormat="1" ht="15.75" hidden="1">
      <c r="A128" s="1495"/>
      <c r="B128" s="1508"/>
      <c r="C128" s="1495"/>
      <c r="D128" s="1509"/>
      <c r="E128" s="1497"/>
      <c r="F128" s="1497"/>
      <c r="G128" s="1497"/>
      <c r="H128" s="1497"/>
      <c r="I128" s="1497"/>
      <c r="J128" s="1370"/>
      <c r="K128" s="1370"/>
    </row>
    <row r="129" spans="1:11" s="1494" customFormat="1" ht="15.75" hidden="1">
      <c r="A129" s="1495"/>
      <c r="B129" s="1508"/>
      <c r="C129" s="1495"/>
      <c r="D129" s="1509"/>
      <c r="E129" s="1497"/>
      <c r="F129" s="1497"/>
      <c r="G129" s="1497"/>
      <c r="H129" s="1497"/>
      <c r="I129" s="1497"/>
      <c r="J129" s="1370"/>
      <c r="K129" s="1370"/>
    </row>
    <row r="130" spans="1:11" s="1494" customFormat="1" ht="15.75" hidden="1">
      <c r="A130" s="1495"/>
      <c r="B130" s="1491"/>
      <c r="C130" s="1495"/>
      <c r="D130" s="1509"/>
      <c r="E130" s="1497"/>
      <c r="F130" s="1497"/>
      <c r="G130" s="1497"/>
      <c r="H130" s="1497"/>
      <c r="I130" s="1497"/>
      <c r="J130" s="1370"/>
      <c r="K130" s="1370"/>
    </row>
    <row r="131" spans="1:11" s="1494" customFormat="1" ht="15.75" hidden="1">
      <c r="A131" s="1495"/>
      <c r="B131" s="1491"/>
      <c r="C131" s="1495"/>
      <c r="D131" s="1509"/>
      <c r="E131" s="1497"/>
      <c r="F131" s="1497"/>
      <c r="G131" s="1497"/>
      <c r="H131" s="1497"/>
      <c r="I131" s="1497"/>
      <c r="J131" s="1370"/>
      <c r="K131" s="1370"/>
    </row>
    <row r="132" spans="1:11" s="1494" customFormat="1" ht="15.75" hidden="1">
      <c r="A132" s="1495"/>
      <c r="B132" s="1491"/>
      <c r="C132" s="1495"/>
      <c r="D132" s="1509"/>
      <c r="E132" s="1497"/>
      <c r="F132" s="1497"/>
      <c r="G132" s="1497"/>
      <c r="H132" s="1497"/>
      <c r="I132" s="1497"/>
      <c r="J132" s="1370"/>
      <c r="K132" s="1370"/>
    </row>
    <row r="133" spans="1:11" s="1494" customFormat="1" ht="15.75" hidden="1">
      <c r="A133" s="1495"/>
      <c r="B133" s="1491"/>
      <c r="C133" s="1495"/>
      <c r="D133" s="1509"/>
      <c r="E133" s="1497"/>
      <c r="F133" s="1497"/>
      <c r="G133" s="1497"/>
      <c r="H133" s="1497"/>
      <c r="I133" s="1497"/>
      <c r="J133" s="1370"/>
      <c r="K133" s="1370"/>
    </row>
    <row r="134" spans="1:11" s="1494" customFormat="1" ht="15.75" hidden="1">
      <c r="A134" s="1495"/>
      <c r="B134" s="1491"/>
      <c r="C134" s="1495"/>
      <c r="D134" s="1509"/>
      <c r="E134" s="1497"/>
      <c r="F134" s="1497"/>
      <c r="G134" s="1497"/>
      <c r="H134" s="1497"/>
      <c r="I134" s="1497"/>
      <c r="J134" s="1370"/>
      <c r="K134" s="1370"/>
    </row>
    <row r="135" spans="1:11" s="1494" customFormat="1" ht="15.75" hidden="1">
      <c r="A135" s="1495"/>
      <c r="B135" s="1491"/>
      <c r="C135" s="1495"/>
      <c r="D135" s="1509"/>
      <c r="E135" s="1497"/>
      <c r="F135" s="1497"/>
      <c r="G135" s="1497"/>
      <c r="H135" s="1497"/>
      <c r="I135" s="1497"/>
      <c r="J135" s="1370"/>
      <c r="K135" s="1370"/>
    </row>
    <row r="136" spans="1:11" s="1494" customFormat="1" ht="15.75" hidden="1">
      <c r="A136" s="1495"/>
      <c r="B136" s="1491"/>
      <c r="C136" s="1495"/>
      <c r="D136" s="1509"/>
      <c r="E136" s="1497"/>
      <c r="F136" s="1497"/>
      <c r="G136" s="1497"/>
      <c r="H136" s="1497"/>
      <c r="I136" s="1497"/>
      <c r="J136" s="1370"/>
      <c r="K136" s="1370"/>
    </row>
    <row r="137" spans="1:11" s="1494" customFormat="1" ht="15.75" hidden="1">
      <c r="A137" s="1495"/>
      <c r="B137" s="1491"/>
      <c r="C137" s="1495"/>
      <c r="D137" s="1509"/>
      <c r="E137" s="1497"/>
      <c r="F137" s="1497"/>
      <c r="G137" s="1497"/>
      <c r="H137" s="1497"/>
      <c r="I137" s="1497"/>
      <c r="J137" s="1370"/>
      <c r="K137" s="1370"/>
    </row>
    <row r="138" spans="1:11" s="1494" customFormat="1" ht="15.75" hidden="1">
      <c r="A138" s="1495"/>
      <c r="B138" s="1491"/>
      <c r="C138" s="1495"/>
      <c r="D138" s="1509"/>
      <c r="E138" s="1497"/>
      <c r="F138" s="1497"/>
      <c r="G138" s="1497"/>
      <c r="H138" s="1497"/>
      <c r="I138" s="1497"/>
      <c r="J138" s="1370"/>
      <c r="K138" s="1370"/>
    </row>
    <row r="139" spans="1:11" s="1494" customFormat="1" ht="15.75" hidden="1">
      <c r="A139" s="1495"/>
      <c r="B139" s="1491"/>
      <c r="C139" s="1495"/>
      <c r="D139" s="1509"/>
      <c r="E139" s="1497"/>
      <c r="F139" s="1497"/>
      <c r="G139" s="1497"/>
      <c r="H139" s="1497"/>
      <c r="I139" s="1497"/>
      <c r="J139" s="1370"/>
      <c r="K139" s="1370"/>
    </row>
    <row r="140" spans="1:11" s="1494" customFormat="1" ht="15.75" hidden="1">
      <c r="A140" s="1495"/>
      <c r="B140" s="1491"/>
      <c r="C140" s="1495"/>
      <c r="D140" s="1509"/>
      <c r="E140" s="1497"/>
      <c r="F140" s="1497"/>
      <c r="G140" s="1497"/>
      <c r="H140" s="1497"/>
      <c r="I140" s="1497"/>
      <c r="J140" s="1370"/>
      <c r="K140" s="1370"/>
    </row>
    <row r="141" spans="1:11" s="1498" customFormat="1" ht="16.5" hidden="1">
      <c r="A141" s="1495"/>
      <c r="B141" s="1496"/>
      <c r="C141" s="1495"/>
      <c r="D141" s="1509"/>
      <c r="E141" s="1497"/>
      <c r="F141" s="1497"/>
      <c r="G141" s="1497"/>
      <c r="H141" s="1497"/>
      <c r="I141" s="1497"/>
      <c r="J141" s="1370"/>
      <c r="K141" s="1370"/>
    </row>
    <row r="142" spans="1:11" s="1494" customFormat="1" ht="15.75">
      <c r="A142" s="1495" t="s">
        <v>1081</v>
      </c>
      <c r="B142" s="1508" t="s">
        <v>1082</v>
      </c>
      <c r="C142" s="1495"/>
      <c r="D142" s="1509"/>
      <c r="E142" s="1497">
        <f>SUM(E143:E147)</f>
        <v>120</v>
      </c>
      <c r="F142" s="1497">
        <f>SUM(F143:F147)</f>
        <v>0</v>
      </c>
      <c r="G142" s="1497">
        <f t="shared" ref="G142:G147" si="0">SUM(E142:F142)</f>
        <v>120</v>
      </c>
      <c r="H142" s="1497">
        <f t="shared" ref="H142:H147" si="1">E142</f>
        <v>120</v>
      </c>
      <c r="I142" s="1497">
        <f t="shared" ref="I142:I147" si="2">E142</f>
        <v>120</v>
      </c>
      <c r="J142" s="1370"/>
      <c r="K142" s="1370"/>
    </row>
    <row r="143" spans="1:11" s="1494" customFormat="1" ht="15.75">
      <c r="A143" s="1495"/>
      <c r="B143" s="1500" t="s">
        <v>1083</v>
      </c>
      <c r="C143" s="1495"/>
      <c r="D143" s="1509"/>
      <c r="E143" s="1497">
        <v>20</v>
      </c>
      <c r="F143" s="1497"/>
      <c r="G143" s="1497">
        <f t="shared" si="0"/>
        <v>20</v>
      </c>
      <c r="H143" s="1497">
        <f t="shared" si="1"/>
        <v>20</v>
      </c>
      <c r="I143" s="1497">
        <f t="shared" si="2"/>
        <v>20</v>
      </c>
      <c r="J143" s="1370"/>
      <c r="K143" s="1370"/>
    </row>
    <row r="144" spans="1:11" s="1494" customFormat="1" ht="15.75">
      <c r="A144" s="1495"/>
      <c r="B144" s="1500" t="s">
        <v>490</v>
      </c>
      <c r="C144" s="1495"/>
      <c r="D144" s="1509"/>
      <c r="E144" s="1497">
        <v>85</v>
      </c>
      <c r="F144" s="1497"/>
      <c r="G144" s="1497">
        <f t="shared" si="0"/>
        <v>85</v>
      </c>
      <c r="H144" s="1497">
        <f t="shared" si="1"/>
        <v>85</v>
      </c>
      <c r="I144" s="1497">
        <f t="shared" si="2"/>
        <v>85</v>
      </c>
      <c r="J144" s="1370"/>
      <c r="K144" s="1370"/>
    </row>
    <row r="145" spans="1:11" s="1494" customFormat="1" ht="15.75">
      <c r="A145" s="1495"/>
      <c r="B145" s="1542" t="s">
        <v>1464</v>
      </c>
      <c r="C145" s="1495"/>
      <c r="D145" s="1509"/>
      <c r="E145" s="1497">
        <v>15</v>
      </c>
      <c r="F145" s="1497"/>
      <c r="G145" s="1497">
        <f t="shared" si="0"/>
        <v>15</v>
      </c>
      <c r="H145" s="1497">
        <f t="shared" si="1"/>
        <v>15</v>
      </c>
      <c r="I145" s="1497">
        <f t="shared" si="2"/>
        <v>15</v>
      </c>
      <c r="J145" s="1370"/>
      <c r="K145" s="1370"/>
    </row>
    <row r="146" spans="1:11" s="1494" customFormat="1" ht="15.75" hidden="1">
      <c r="A146" s="1495"/>
      <c r="B146" s="1542"/>
      <c r="C146" s="1495"/>
      <c r="D146" s="1509"/>
      <c r="E146" s="1497"/>
      <c r="F146" s="1497"/>
      <c r="G146" s="1497">
        <f t="shared" si="0"/>
        <v>0</v>
      </c>
      <c r="H146" s="1497">
        <f t="shared" si="1"/>
        <v>0</v>
      </c>
      <c r="I146" s="1497">
        <f t="shared" si="2"/>
        <v>0</v>
      </c>
      <c r="J146" s="1370"/>
      <c r="K146" s="1370"/>
    </row>
    <row r="147" spans="1:11" s="1494" customFormat="1" ht="15.75" hidden="1">
      <c r="A147" s="1495"/>
      <c r="B147" s="1500"/>
      <c r="C147" s="1495"/>
      <c r="D147" s="1509"/>
      <c r="E147" s="1497"/>
      <c r="F147" s="1497"/>
      <c r="G147" s="1497">
        <f t="shared" si="0"/>
        <v>0</v>
      </c>
      <c r="H147" s="1497">
        <f t="shared" si="1"/>
        <v>0</v>
      </c>
      <c r="I147" s="1497">
        <f t="shared" si="2"/>
        <v>0</v>
      </c>
      <c r="J147" s="1370"/>
      <c r="K147" s="1370"/>
    </row>
    <row r="148" spans="1:11" s="1494" customFormat="1" ht="15.75" hidden="1">
      <c r="A148" s="1495"/>
      <c r="B148" s="1508"/>
      <c r="C148" s="1495"/>
      <c r="D148" s="1509"/>
      <c r="E148" s="1497"/>
      <c r="F148" s="1497"/>
      <c r="G148" s="1497"/>
      <c r="H148" s="1497"/>
      <c r="I148" s="1497"/>
      <c r="J148" s="1370"/>
      <c r="K148" s="1370"/>
    </row>
    <row r="149" spans="1:11" s="1494" customFormat="1" ht="15.75" hidden="1">
      <c r="A149" s="1495"/>
      <c r="B149" s="1508"/>
      <c r="C149" s="1495"/>
      <c r="D149" s="1509"/>
      <c r="E149" s="1497"/>
      <c r="F149" s="1497"/>
      <c r="G149" s="1497"/>
      <c r="H149" s="1497"/>
      <c r="I149" s="1497"/>
      <c r="J149" s="1370"/>
      <c r="K149" s="1370"/>
    </row>
    <row r="150" spans="1:11" s="1494" customFormat="1" ht="15.75" hidden="1">
      <c r="A150" s="1495"/>
      <c r="B150" s="1508"/>
      <c r="C150" s="1495"/>
      <c r="D150" s="1509"/>
      <c r="E150" s="1497"/>
      <c r="F150" s="1497"/>
      <c r="G150" s="1497"/>
      <c r="H150" s="1497"/>
      <c r="I150" s="1497"/>
      <c r="J150" s="1370"/>
      <c r="K150" s="1370"/>
    </row>
    <row r="151" spans="1:11" s="1494" customFormat="1" ht="15.75" hidden="1">
      <c r="A151" s="1495"/>
      <c r="B151" s="1508"/>
      <c r="C151" s="1495"/>
      <c r="D151" s="1509"/>
      <c r="E151" s="1497"/>
      <c r="F151" s="1497"/>
      <c r="G151" s="1497"/>
      <c r="H151" s="1497"/>
      <c r="I151" s="1497"/>
      <c r="J151" s="1370"/>
      <c r="K151" s="1370"/>
    </row>
    <row r="152" spans="1:11" s="1494" customFormat="1" ht="15.75" hidden="1">
      <c r="A152" s="1495"/>
      <c r="B152" s="1508"/>
      <c r="C152" s="1495"/>
      <c r="D152" s="1509"/>
      <c r="E152" s="1497"/>
      <c r="F152" s="1497"/>
      <c r="G152" s="1497"/>
      <c r="H152" s="1497"/>
      <c r="I152" s="1497"/>
      <c r="J152" s="1370"/>
      <c r="K152" s="1370"/>
    </row>
    <row r="153" spans="1:11" s="1494" customFormat="1" ht="15.75" hidden="1">
      <c r="A153" s="1495"/>
      <c r="B153" s="1508"/>
      <c r="C153" s="1495"/>
      <c r="D153" s="1509"/>
      <c r="E153" s="1497"/>
      <c r="F153" s="1497"/>
      <c r="G153" s="1497"/>
      <c r="H153" s="1497"/>
      <c r="I153" s="1497"/>
      <c r="J153" s="1370"/>
      <c r="K153" s="1370"/>
    </row>
    <row r="154" spans="1:11" s="1494" customFormat="1" ht="15.75" hidden="1">
      <c r="A154" s="1495"/>
      <c r="B154" s="1508"/>
      <c r="C154" s="1495"/>
      <c r="D154" s="1509"/>
      <c r="E154" s="1497"/>
      <c r="F154" s="1497"/>
      <c r="G154" s="1497"/>
      <c r="H154" s="1497"/>
      <c r="I154" s="1497"/>
      <c r="J154" s="1370"/>
      <c r="K154" s="1370"/>
    </row>
    <row r="155" spans="1:11" s="1494" customFormat="1" ht="15.75" hidden="1">
      <c r="A155" s="1495"/>
      <c r="B155" s="1491"/>
      <c r="C155" s="1495"/>
      <c r="D155" s="1509"/>
      <c r="E155" s="1497"/>
      <c r="F155" s="1497"/>
      <c r="G155" s="1497"/>
      <c r="H155" s="1497"/>
      <c r="I155" s="1497"/>
      <c r="J155" s="1370"/>
      <c r="K155" s="1370"/>
    </row>
    <row r="156" spans="1:11" s="1494" customFormat="1" ht="15.75" hidden="1">
      <c r="A156" s="1495"/>
      <c r="B156" s="1491"/>
      <c r="C156" s="1495"/>
      <c r="D156" s="1509"/>
      <c r="E156" s="1497"/>
      <c r="F156" s="1497"/>
      <c r="G156" s="1497"/>
      <c r="H156" s="1497"/>
      <c r="I156" s="1497"/>
      <c r="J156" s="1370"/>
      <c r="K156" s="1370"/>
    </row>
    <row r="157" spans="1:11" s="1494" customFormat="1" ht="15.75" hidden="1">
      <c r="A157" s="1495"/>
      <c r="B157" s="1491"/>
      <c r="C157" s="1495"/>
      <c r="D157" s="1509"/>
      <c r="E157" s="1497"/>
      <c r="F157" s="1497"/>
      <c r="G157" s="1497"/>
      <c r="H157" s="1497"/>
      <c r="I157" s="1497"/>
      <c r="J157" s="1370"/>
      <c r="K157" s="1370"/>
    </row>
    <row r="158" spans="1:11" s="1494" customFormat="1" ht="15.75" hidden="1">
      <c r="A158" s="1495"/>
      <c r="B158" s="1491"/>
      <c r="C158" s="1495"/>
      <c r="D158" s="1509"/>
      <c r="E158" s="1497"/>
      <c r="F158" s="1497"/>
      <c r="G158" s="1497"/>
      <c r="H158" s="1497"/>
      <c r="I158" s="1497"/>
      <c r="J158" s="1370"/>
      <c r="K158" s="1370"/>
    </row>
    <row r="159" spans="1:11" s="1494" customFormat="1" ht="15.75" hidden="1">
      <c r="A159" s="1495"/>
      <c r="B159" s="1491"/>
      <c r="C159" s="1495"/>
      <c r="D159" s="1509"/>
      <c r="E159" s="1497"/>
      <c r="F159" s="1497"/>
      <c r="G159" s="1497"/>
      <c r="H159" s="1497"/>
      <c r="I159" s="1497"/>
      <c r="J159" s="1370"/>
      <c r="K159" s="1370"/>
    </row>
    <row r="160" spans="1:11" s="1494" customFormat="1" ht="15.75" hidden="1">
      <c r="A160" s="1495"/>
      <c r="B160" s="1491"/>
      <c r="C160" s="1495"/>
      <c r="D160" s="1509"/>
      <c r="E160" s="1497"/>
      <c r="F160" s="1497"/>
      <c r="G160" s="1497"/>
      <c r="H160" s="1497"/>
      <c r="I160" s="1497"/>
      <c r="J160" s="1370"/>
      <c r="K160" s="1370"/>
    </row>
    <row r="161" spans="1:11" s="1494" customFormat="1" ht="15.75" hidden="1">
      <c r="A161" s="1495"/>
      <c r="B161" s="1491"/>
      <c r="C161" s="1495"/>
      <c r="D161" s="1509"/>
      <c r="E161" s="1497"/>
      <c r="F161" s="1497"/>
      <c r="G161" s="1497"/>
      <c r="H161" s="1497"/>
      <c r="I161" s="1497"/>
      <c r="J161" s="1370"/>
      <c r="K161" s="1370"/>
    </row>
    <row r="162" spans="1:11" s="1494" customFormat="1" ht="15.75">
      <c r="A162" s="1495" t="s">
        <v>1084</v>
      </c>
      <c r="B162" s="1508" t="s">
        <v>1085</v>
      </c>
      <c r="C162" s="1495"/>
      <c r="D162" s="1509"/>
      <c r="E162" s="1497">
        <f>SUM(E163:E164)</f>
        <v>51.1</v>
      </c>
      <c r="F162" s="1497">
        <f>SUM(F163:F164)</f>
        <v>0</v>
      </c>
      <c r="G162" s="1497">
        <f>SUM(E162:F162)</f>
        <v>51.1</v>
      </c>
      <c r="H162" s="1497">
        <f>E162</f>
        <v>51.1</v>
      </c>
      <c r="I162" s="1497">
        <f>E162</f>
        <v>51.1</v>
      </c>
      <c r="J162" s="1370"/>
      <c r="K162" s="1370"/>
    </row>
    <row r="163" spans="1:11" s="1494" customFormat="1" ht="15.75">
      <c r="A163" s="1495"/>
      <c r="B163" s="1507" t="s">
        <v>493</v>
      </c>
      <c r="C163" s="1495"/>
      <c r="D163" s="1509"/>
      <c r="E163" s="1497">
        <v>30</v>
      </c>
      <c r="F163" s="1497"/>
      <c r="G163" s="1497">
        <f>SUM(E163:F163)</f>
        <v>30</v>
      </c>
      <c r="H163" s="1497">
        <f>E163</f>
        <v>30</v>
      </c>
      <c r="I163" s="1497">
        <f>E163</f>
        <v>30</v>
      </c>
      <c r="J163" s="1370"/>
      <c r="K163" s="1370"/>
    </row>
    <row r="164" spans="1:11" s="1494" customFormat="1" ht="15.75">
      <c r="A164" s="1495"/>
      <c r="B164" s="1500" t="s">
        <v>1465</v>
      </c>
      <c r="C164" s="1495"/>
      <c r="D164" s="1509"/>
      <c r="E164" s="1497">
        <v>21.1</v>
      </c>
      <c r="F164" s="1497"/>
      <c r="G164" s="1497">
        <f>SUM(E164:F164)</f>
        <v>21.1</v>
      </c>
      <c r="H164" s="1497">
        <f>E164</f>
        <v>21.1</v>
      </c>
      <c r="I164" s="1497">
        <f>E164</f>
        <v>21.1</v>
      </c>
      <c r="J164" s="1370"/>
      <c r="K164" s="1370"/>
    </row>
    <row r="165" spans="1:11" s="1494" customFormat="1" ht="15.75" hidden="1">
      <c r="A165" s="1495"/>
      <c r="B165" s="1542"/>
      <c r="C165" s="1495"/>
      <c r="D165" s="1509"/>
      <c r="E165" s="1497"/>
      <c r="F165" s="1497"/>
      <c r="G165" s="1497">
        <f>SUM(E165:F165)</f>
        <v>0</v>
      </c>
      <c r="H165" s="1497">
        <f>E165</f>
        <v>0</v>
      </c>
      <c r="I165" s="1497">
        <f>E165</f>
        <v>0</v>
      </c>
      <c r="J165" s="1370"/>
      <c r="K165" s="1370"/>
    </row>
    <row r="166" spans="1:11" s="1494" customFormat="1" ht="15.75" hidden="1">
      <c r="A166" s="1495"/>
      <c r="B166" s="1500"/>
      <c r="C166" s="1495"/>
      <c r="D166" s="1509"/>
      <c r="E166" s="1497"/>
      <c r="F166" s="1497"/>
      <c r="G166" s="1497">
        <f>SUM(E166:F166)</f>
        <v>0</v>
      </c>
      <c r="H166" s="1497">
        <f>E166</f>
        <v>0</v>
      </c>
      <c r="I166" s="1497">
        <f>E166</f>
        <v>0</v>
      </c>
      <c r="J166" s="1370"/>
      <c r="K166" s="1370"/>
    </row>
    <row r="167" spans="1:11" s="1494" customFormat="1" ht="15.75" hidden="1">
      <c r="A167" s="1495"/>
      <c r="B167" s="1508"/>
      <c r="C167" s="1495"/>
      <c r="D167" s="1509"/>
      <c r="E167" s="1497"/>
      <c r="F167" s="1497"/>
      <c r="G167" s="1497"/>
      <c r="H167" s="1497"/>
      <c r="I167" s="1497"/>
      <c r="J167" s="1370"/>
      <c r="K167" s="1370"/>
    </row>
    <row r="168" spans="1:11" s="1494" customFormat="1" ht="15.75" hidden="1">
      <c r="A168" s="1495"/>
      <c r="B168" s="1508"/>
      <c r="C168" s="1495"/>
      <c r="D168" s="1509"/>
      <c r="E168" s="1497"/>
      <c r="F168" s="1497"/>
      <c r="G168" s="1497"/>
      <c r="H168" s="1497"/>
      <c r="I168" s="1497"/>
      <c r="J168" s="1370"/>
      <c r="K168" s="1370"/>
    </row>
    <row r="169" spans="1:11" s="1494" customFormat="1" ht="15.75" hidden="1">
      <c r="A169" s="1495"/>
      <c r="B169" s="1508"/>
      <c r="C169" s="1495"/>
      <c r="D169" s="1509"/>
      <c r="E169" s="1497"/>
      <c r="F169" s="1497"/>
      <c r="G169" s="1497"/>
      <c r="H169" s="1497"/>
      <c r="I169" s="1497"/>
      <c r="J169" s="1370"/>
      <c r="K169" s="1370"/>
    </row>
    <row r="170" spans="1:11" s="1494" customFormat="1" ht="15.75" hidden="1">
      <c r="A170" s="1495"/>
      <c r="B170" s="1508"/>
      <c r="C170" s="1495"/>
      <c r="D170" s="1509"/>
      <c r="E170" s="1497"/>
      <c r="F170" s="1497"/>
      <c r="G170" s="1497"/>
      <c r="H170" s="1497"/>
      <c r="I170" s="1497"/>
      <c r="J170" s="1370"/>
      <c r="K170" s="1370"/>
    </row>
    <row r="171" spans="1:11" s="1494" customFormat="1" ht="15.75" hidden="1">
      <c r="A171" s="1495"/>
      <c r="B171" s="1508"/>
      <c r="C171" s="1495"/>
      <c r="D171" s="1509"/>
      <c r="E171" s="1497"/>
      <c r="F171" s="1497"/>
      <c r="G171" s="1497"/>
      <c r="H171" s="1497"/>
      <c r="I171" s="1497"/>
      <c r="J171" s="1370"/>
      <c r="K171" s="1370"/>
    </row>
    <row r="172" spans="1:11" s="1494" customFormat="1" ht="15.75" hidden="1">
      <c r="A172" s="1495"/>
      <c r="B172" s="1508"/>
      <c r="C172" s="1495"/>
      <c r="D172" s="1509"/>
      <c r="E172" s="1497"/>
      <c r="F172" s="1497"/>
      <c r="G172" s="1497"/>
      <c r="H172" s="1497"/>
      <c r="I172" s="1497"/>
      <c r="J172" s="1370"/>
      <c r="K172" s="1370"/>
    </row>
    <row r="173" spans="1:11" s="1494" customFormat="1" ht="15.75" hidden="1">
      <c r="A173" s="1495"/>
      <c r="B173" s="1508"/>
      <c r="C173" s="1495"/>
      <c r="D173" s="1509"/>
      <c r="E173" s="1497"/>
      <c r="F173" s="1497"/>
      <c r="G173" s="1497"/>
      <c r="H173" s="1497"/>
      <c r="I173" s="1497"/>
      <c r="J173" s="1370"/>
      <c r="K173" s="1370"/>
    </row>
    <row r="174" spans="1:11" s="1494" customFormat="1" ht="15.75" hidden="1">
      <c r="A174" s="1495"/>
      <c r="B174" s="1491"/>
      <c r="C174" s="1495"/>
      <c r="D174" s="1509"/>
      <c r="E174" s="1497"/>
      <c r="F174" s="1497"/>
      <c r="G174" s="1497"/>
      <c r="H174" s="1497"/>
      <c r="I174" s="1497"/>
      <c r="J174" s="1370"/>
      <c r="K174" s="1370"/>
    </row>
    <row r="175" spans="1:11" s="1494" customFormat="1" ht="15.75" hidden="1">
      <c r="A175" s="1495"/>
      <c r="B175" s="1491"/>
      <c r="C175" s="1495"/>
      <c r="D175" s="1509"/>
      <c r="E175" s="1497"/>
      <c r="F175" s="1497"/>
      <c r="G175" s="1497"/>
      <c r="H175" s="1497"/>
      <c r="I175" s="1497"/>
      <c r="J175" s="1370"/>
      <c r="K175" s="1370"/>
    </row>
    <row r="176" spans="1:11" s="1494" customFormat="1" ht="15.75" hidden="1">
      <c r="A176" s="1495"/>
      <c r="B176" s="1491"/>
      <c r="C176" s="1495"/>
      <c r="D176" s="1509"/>
      <c r="E176" s="1497"/>
      <c r="F176" s="1497"/>
      <c r="G176" s="1497"/>
      <c r="H176" s="1497"/>
      <c r="I176" s="1497"/>
      <c r="J176" s="1370"/>
      <c r="K176" s="1370"/>
    </row>
    <row r="177" spans="1:11" s="1494" customFormat="1" ht="15.75" hidden="1">
      <c r="A177" s="1495"/>
      <c r="B177" s="1491"/>
      <c r="C177" s="1495"/>
      <c r="D177" s="1509"/>
      <c r="E177" s="1497"/>
      <c r="F177" s="1497"/>
      <c r="G177" s="1497"/>
      <c r="H177" s="1497"/>
      <c r="I177" s="1497"/>
      <c r="J177" s="1370"/>
      <c r="K177" s="1370"/>
    </row>
    <row r="178" spans="1:11" s="1494" customFormat="1" ht="15.75" hidden="1">
      <c r="A178" s="1495"/>
      <c r="B178" s="1491"/>
      <c r="C178" s="1495"/>
      <c r="D178" s="1509"/>
      <c r="E178" s="1497"/>
      <c r="F178" s="1497"/>
      <c r="G178" s="1497"/>
      <c r="H178" s="1497"/>
      <c r="I178" s="1497"/>
      <c r="J178" s="1370"/>
      <c r="K178" s="1370"/>
    </row>
    <row r="179" spans="1:11" s="1494" customFormat="1" ht="15.75" hidden="1">
      <c r="A179" s="1495"/>
      <c r="B179" s="1491"/>
      <c r="C179" s="1495"/>
      <c r="D179" s="1509"/>
      <c r="E179" s="1497"/>
      <c r="F179" s="1497"/>
      <c r="G179" s="1497"/>
      <c r="H179" s="1497"/>
      <c r="I179" s="1497"/>
      <c r="J179" s="1370"/>
      <c r="K179" s="1370"/>
    </row>
    <row r="180" spans="1:11" s="1494" customFormat="1" ht="15.75" hidden="1">
      <c r="A180" s="1495"/>
      <c r="B180" s="1491"/>
      <c r="C180" s="1495"/>
      <c r="D180" s="1509"/>
      <c r="E180" s="1497"/>
      <c r="F180" s="1497"/>
      <c r="G180" s="1497"/>
      <c r="H180" s="1497"/>
      <c r="I180" s="1497"/>
      <c r="J180" s="1370"/>
      <c r="K180" s="1370"/>
    </row>
    <row r="181" spans="1:11" s="1494" customFormat="1" ht="15.75" hidden="1">
      <c r="A181" s="1495"/>
      <c r="B181" s="1491"/>
      <c r="C181" s="1495"/>
      <c r="D181" s="1509"/>
      <c r="E181" s="1497"/>
      <c r="F181" s="1497"/>
      <c r="G181" s="1497"/>
      <c r="H181" s="1497"/>
      <c r="I181" s="1497"/>
      <c r="J181" s="1370"/>
      <c r="K181" s="1370"/>
    </row>
    <row r="182" spans="1:11" s="1494" customFormat="1" ht="15.75">
      <c r="A182" s="1495" t="s">
        <v>1086</v>
      </c>
      <c r="B182" s="1508" t="s">
        <v>1087</v>
      </c>
      <c r="C182" s="1495"/>
      <c r="D182" s="1509"/>
      <c r="E182" s="1497">
        <f>SUM(E183:E186)</f>
        <v>36.5</v>
      </c>
      <c r="F182" s="1497">
        <f>SUM(F183:F186)</f>
        <v>0</v>
      </c>
      <c r="G182" s="1497">
        <f t="shared" ref="G182:G188" si="3">SUM(E182:F182)</f>
        <v>36.5</v>
      </c>
      <c r="H182" s="1497">
        <f t="shared" ref="H182:H188" si="4">E182</f>
        <v>36.5</v>
      </c>
      <c r="I182" s="1497">
        <f t="shared" ref="I182:I188" si="5">E182</f>
        <v>36.5</v>
      </c>
      <c r="J182" s="1370"/>
      <c r="K182" s="1370"/>
    </row>
    <row r="183" spans="1:11" s="1494" customFormat="1" ht="15.75">
      <c r="A183" s="1495"/>
      <c r="B183" s="1507" t="s">
        <v>1088</v>
      </c>
      <c r="C183" s="1495"/>
      <c r="D183" s="1509"/>
      <c r="E183" s="1497">
        <v>15</v>
      </c>
      <c r="F183" s="1497"/>
      <c r="G183" s="1497">
        <f t="shared" si="3"/>
        <v>15</v>
      </c>
      <c r="H183" s="1497">
        <f t="shared" si="4"/>
        <v>15</v>
      </c>
      <c r="I183" s="1497">
        <f t="shared" si="5"/>
        <v>15</v>
      </c>
      <c r="J183" s="1370"/>
      <c r="K183" s="1370"/>
    </row>
    <row r="184" spans="1:11" s="1494" customFormat="1" ht="15.75">
      <c r="A184" s="1495"/>
      <c r="B184" s="1500" t="s">
        <v>496</v>
      </c>
      <c r="C184" s="1495"/>
      <c r="D184" s="1509"/>
      <c r="E184" s="1497">
        <v>1.5</v>
      </c>
      <c r="F184" s="1497"/>
      <c r="G184" s="1497">
        <f t="shared" si="3"/>
        <v>1.5</v>
      </c>
      <c r="H184" s="1497">
        <f t="shared" si="4"/>
        <v>1.5</v>
      </c>
      <c r="I184" s="1497">
        <f t="shared" si="5"/>
        <v>1.5</v>
      </c>
      <c r="J184" s="1370"/>
      <c r="K184" s="1370"/>
    </row>
    <row r="185" spans="1:11" s="1494" customFormat="1" ht="31.5">
      <c r="A185" s="1495"/>
      <c r="B185" s="1500" t="s">
        <v>1466</v>
      </c>
      <c r="C185" s="1495"/>
      <c r="D185" s="1509"/>
      <c r="E185" s="1497">
        <v>20</v>
      </c>
      <c r="F185" s="1497"/>
      <c r="G185" s="1497">
        <f t="shared" si="3"/>
        <v>20</v>
      </c>
      <c r="H185" s="1497">
        <f t="shared" si="4"/>
        <v>20</v>
      </c>
      <c r="I185" s="1497">
        <f t="shared" si="5"/>
        <v>20</v>
      </c>
      <c r="J185" s="1370"/>
      <c r="K185" s="1370"/>
    </row>
    <row r="186" spans="1:11" s="1494" customFormat="1" ht="15.75" hidden="1">
      <c r="A186" s="1495"/>
      <c r="B186" s="1500"/>
      <c r="C186" s="1495"/>
      <c r="D186" s="1509"/>
      <c r="E186" s="1497"/>
      <c r="F186" s="1497"/>
      <c r="G186" s="1497">
        <f t="shared" si="3"/>
        <v>0</v>
      </c>
      <c r="H186" s="1497">
        <f t="shared" si="4"/>
        <v>0</v>
      </c>
      <c r="I186" s="1497">
        <f t="shared" si="5"/>
        <v>0</v>
      </c>
      <c r="J186" s="1370"/>
      <c r="K186" s="1370"/>
    </row>
    <row r="187" spans="1:11" s="1494" customFormat="1" ht="15.75" hidden="1">
      <c r="A187" s="1495"/>
      <c r="B187" s="1542"/>
      <c r="C187" s="1495"/>
      <c r="D187" s="1509"/>
      <c r="E187" s="1497"/>
      <c r="F187" s="1497"/>
      <c r="G187" s="1497">
        <f t="shared" si="3"/>
        <v>0</v>
      </c>
      <c r="H187" s="1497">
        <f t="shared" si="4"/>
        <v>0</v>
      </c>
      <c r="I187" s="1497">
        <f t="shared" si="5"/>
        <v>0</v>
      </c>
      <c r="J187" s="1370"/>
      <c r="K187" s="1370"/>
    </row>
    <row r="188" spans="1:11" s="1494" customFormat="1" ht="15.75" hidden="1">
      <c r="A188" s="1495"/>
      <c r="B188" s="1500"/>
      <c r="C188" s="1495"/>
      <c r="D188" s="1509"/>
      <c r="E188" s="1497"/>
      <c r="F188" s="1497"/>
      <c r="G188" s="1497">
        <f t="shared" si="3"/>
        <v>0</v>
      </c>
      <c r="H188" s="1497">
        <f t="shared" si="4"/>
        <v>0</v>
      </c>
      <c r="I188" s="1497">
        <f t="shared" si="5"/>
        <v>0</v>
      </c>
      <c r="J188" s="1370"/>
      <c r="K188" s="1370"/>
    </row>
    <row r="189" spans="1:11" s="1494" customFormat="1" ht="15.75" hidden="1">
      <c r="A189" s="1495"/>
      <c r="B189" s="1508"/>
      <c r="C189" s="1495"/>
      <c r="D189" s="1509"/>
      <c r="E189" s="1497"/>
      <c r="F189" s="1497"/>
      <c r="G189" s="1497"/>
      <c r="H189" s="1497"/>
      <c r="I189" s="1497"/>
      <c r="J189" s="1370"/>
      <c r="K189" s="1370"/>
    </row>
    <row r="190" spans="1:11" s="1494" customFormat="1" ht="15.75" hidden="1">
      <c r="A190" s="1495"/>
      <c r="B190" s="1508"/>
      <c r="C190" s="1495"/>
      <c r="D190" s="1509"/>
      <c r="E190" s="1497"/>
      <c r="F190" s="1497"/>
      <c r="G190" s="1497"/>
      <c r="H190" s="1497"/>
      <c r="I190" s="1497"/>
      <c r="J190" s="1370"/>
      <c r="K190" s="1370"/>
    </row>
    <row r="191" spans="1:11" s="1494" customFormat="1" ht="15.75" hidden="1">
      <c r="A191" s="1495"/>
      <c r="B191" s="1508"/>
      <c r="C191" s="1495"/>
      <c r="D191" s="1509"/>
      <c r="E191" s="1497"/>
      <c r="F191" s="1497"/>
      <c r="G191" s="1497"/>
      <c r="H191" s="1497"/>
      <c r="I191" s="1497"/>
      <c r="J191" s="1370"/>
      <c r="K191" s="1370"/>
    </row>
    <row r="192" spans="1:11" s="1494" customFormat="1" ht="15.75" hidden="1">
      <c r="A192" s="1495"/>
      <c r="B192" s="1508"/>
      <c r="C192" s="1495"/>
      <c r="D192" s="1509"/>
      <c r="E192" s="1497"/>
      <c r="F192" s="1497"/>
      <c r="G192" s="1497"/>
      <c r="H192" s="1497"/>
      <c r="I192" s="1497"/>
      <c r="J192" s="1370"/>
      <c r="K192" s="1370"/>
    </row>
    <row r="193" spans="1:11" s="1494" customFormat="1" ht="15.75" hidden="1">
      <c r="A193" s="1495"/>
      <c r="B193" s="1508"/>
      <c r="C193" s="1495"/>
      <c r="D193" s="1509"/>
      <c r="E193" s="1497"/>
      <c r="F193" s="1497"/>
      <c r="G193" s="1497"/>
      <c r="H193" s="1497"/>
      <c r="I193" s="1497"/>
      <c r="J193" s="1370"/>
      <c r="K193" s="1370"/>
    </row>
    <row r="194" spans="1:11" s="1494" customFormat="1" ht="15.75" hidden="1">
      <c r="A194" s="1495"/>
      <c r="B194" s="1508"/>
      <c r="C194" s="1495"/>
      <c r="D194" s="1509"/>
      <c r="E194" s="1497"/>
      <c r="F194" s="1497"/>
      <c r="G194" s="1497"/>
      <c r="H194" s="1497"/>
      <c r="I194" s="1497"/>
      <c r="J194" s="1370"/>
      <c r="K194" s="1370"/>
    </row>
    <row r="195" spans="1:11" s="1494" customFormat="1" ht="15.75" hidden="1">
      <c r="A195" s="1495"/>
      <c r="B195" s="1508"/>
      <c r="C195" s="1495"/>
      <c r="D195" s="1509"/>
      <c r="E195" s="1497"/>
      <c r="F195" s="1497"/>
      <c r="G195" s="1497"/>
      <c r="H195" s="1497"/>
      <c r="I195" s="1497"/>
      <c r="J195" s="1370"/>
      <c r="K195" s="1370"/>
    </row>
    <row r="196" spans="1:11" s="1494" customFormat="1" ht="15.75" hidden="1">
      <c r="A196" s="1495"/>
      <c r="B196" s="1491"/>
      <c r="C196" s="1495"/>
      <c r="D196" s="1509"/>
      <c r="E196" s="1497"/>
      <c r="F196" s="1497"/>
      <c r="G196" s="1497"/>
      <c r="H196" s="1497"/>
      <c r="I196" s="1497"/>
      <c r="J196" s="1370"/>
      <c r="K196" s="1370"/>
    </row>
    <row r="197" spans="1:11" s="1494" customFormat="1" ht="15.75" hidden="1">
      <c r="A197" s="1495"/>
      <c r="B197" s="1491"/>
      <c r="C197" s="1495"/>
      <c r="D197" s="1509"/>
      <c r="E197" s="1497"/>
      <c r="F197" s="1497"/>
      <c r="G197" s="1497"/>
      <c r="H197" s="1497"/>
      <c r="I197" s="1497"/>
      <c r="J197" s="1370"/>
      <c r="K197" s="1370"/>
    </row>
    <row r="198" spans="1:11" s="1494" customFormat="1" ht="15.75" hidden="1">
      <c r="A198" s="1495"/>
      <c r="B198" s="1491"/>
      <c r="C198" s="1495"/>
      <c r="D198" s="1509"/>
      <c r="E198" s="1497"/>
      <c r="F198" s="1497"/>
      <c r="G198" s="1497"/>
      <c r="H198" s="1497"/>
      <c r="I198" s="1497"/>
      <c r="J198" s="1370"/>
      <c r="K198" s="1370"/>
    </row>
    <row r="199" spans="1:11" s="1494" customFormat="1" ht="15.75" hidden="1">
      <c r="A199" s="1495"/>
      <c r="B199" s="1491"/>
      <c r="C199" s="1495"/>
      <c r="D199" s="1509"/>
      <c r="E199" s="1497"/>
      <c r="F199" s="1497"/>
      <c r="G199" s="1497"/>
      <c r="H199" s="1497"/>
      <c r="I199" s="1497"/>
      <c r="J199" s="1370"/>
      <c r="K199" s="1370"/>
    </row>
    <row r="200" spans="1:11" s="1494" customFormat="1" ht="15.75" hidden="1">
      <c r="A200" s="1495"/>
      <c r="B200" s="1491"/>
      <c r="C200" s="1495"/>
      <c r="D200" s="1509"/>
      <c r="E200" s="1497"/>
      <c r="F200" s="1497"/>
      <c r="G200" s="1497"/>
      <c r="H200" s="1497"/>
      <c r="I200" s="1497"/>
      <c r="J200" s="1370"/>
      <c r="K200" s="1370"/>
    </row>
    <row r="201" spans="1:11" s="1494" customFormat="1" ht="15.75" hidden="1">
      <c r="A201" s="1495"/>
      <c r="B201" s="1491"/>
      <c r="C201" s="1495"/>
      <c r="D201" s="1509"/>
      <c r="E201" s="1497"/>
      <c r="F201" s="1497"/>
      <c r="G201" s="1497"/>
      <c r="H201" s="1497"/>
      <c r="I201" s="1497"/>
      <c r="J201" s="1370"/>
      <c r="K201" s="1370"/>
    </row>
    <row r="202" spans="1:11" s="1494" customFormat="1" ht="15.75">
      <c r="A202" s="1495" t="s">
        <v>55</v>
      </c>
      <c r="B202" s="1491" t="s">
        <v>1467</v>
      </c>
      <c r="C202" s="1495"/>
      <c r="D202" s="1509"/>
      <c r="E202" s="1497">
        <f>SUM(E203:E209)</f>
        <v>210</v>
      </c>
      <c r="F202" s="1497"/>
      <c r="G202" s="1497">
        <f>SUM(E202:F202)</f>
        <v>210</v>
      </c>
      <c r="H202" s="1497"/>
      <c r="I202" s="1497"/>
      <c r="J202" s="1370"/>
      <c r="K202" s="1370"/>
    </row>
    <row r="203" spans="1:11" s="1494" customFormat="1" ht="15.75">
      <c r="A203" s="1495"/>
      <c r="B203" s="1543" t="s">
        <v>1089</v>
      </c>
      <c r="C203" s="1495"/>
      <c r="D203" s="1509"/>
      <c r="E203" s="1497"/>
      <c r="F203" s="1497"/>
      <c r="G203" s="1497"/>
      <c r="H203" s="1497"/>
      <c r="I203" s="1497"/>
      <c r="J203" s="1370"/>
      <c r="K203" s="1370"/>
    </row>
    <row r="204" spans="1:11" s="1494" customFormat="1" ht="31.5">
      <c r="A204" s="1495"/>
      <c r="B204" s="1543" t="s">
        <v>1090</v>
      </c>
      <c r="C204" s="1495"/>
      <c r="D204" s="1509"/>
      <c r="E204" s="1497"/>
      <c r="F204" s="1497"/>
      <c r="G204" s="1497"/>
      <c r="H204" s="1497"/>
      <c r="I204" s="1497"/>
      <c r="J204" s="1370"/>
      <c r="K204" s="1370"/>
    </row>
    <row r="205" spans="1:11" s="1494" customFormat="1" ht="47.25">
      <c r="A205" s="1495"/>
      <c r="B205" s="1543" t="s">
        <v>1091</v>
      </c>
      <c r="C205" s="1495"/>
      <c r="D205" s="1509"/>
      <c r="E205" s="1497"/>
      <c r="F205" s="1497"/>
      <c r="G205" s="1497">
        <f>SUM(E205:F205)</f>
        <v>0</v>
      </c>
      <c r="H205" s="1497">
        <f>E205</f>
        <v>0</v>
      </c>
      <c r="I205" s="1497">
        <f>E205</f>
        <v>0</v>
      </c>
      <c r="J205" s="1370"/>
      <c r="K205" s="1370"/>
    </row>
    <row r="206" spans="1:11" s="1494" customFormat="1" ht="31.5">
      <c r="A206" s="1495"/>
      <c r="B206" s="1543" t="s">
        <v>1092</v>
      </c>
      <c r="C206" s="1495"/>
      <c r="D206" s="1509"/>
      <c r="E206" s="1497"/>
      <c r="F206" s="1497"/>
      <c r="G206" s="1497">
        <f>SUM(E206:F206)</f>
        <v>0</v>
      </c>
      <c r="H206" s="1497">
        <f>E206</f>
        <v>0</v>
      </c>
      <c r="I206" s="1497">
        <f>E206</f>
        <v>0</v>
      </c>
      <c r="J206" s="1370"/>
      <c r="K206" s="1370"/>
    </row>
    <row r="207" spans="1:11" s="1494" customFormat="1" ht="15.75">
      <c r="A207" s="1495"/>
      <c r="B207" s="1500" t="s">
        <v>1468</v>
      </c>
      <c r="C207" s="1495"/>
      <c r="D207" s="1509"/>
      <c r="E207" s="1497">
        <v>210</v>
      </c>
      <c r="F207" s="1497"/>
      <c r="G207" s="1497">
        <f>SUM(E207:F207)</f>
        <v>210</v>
      </c>
      <c r="H207" s="1497">
        <f>E207</f>
        <v>210</v>
      </c>
      <c r="I207" s="1497">
        <f>E207</f>
        <v>210</v>
      </c>
      <c r="J207" s="1370"/>
      <c r="K207" s="1370"/>
    </row>
    <row r="208" spans="1:11" s="1494" customFormat="1" ht="15.75" hidden="1">
      <c r="A208" s="1495"/>
      <c r="B208" s="1508"/>
      <c r="C208" s="1495"/>
      <c r="D208" s="1509"/>
      <c r="E208" s="1497"/>
      <c r="F208" s="1497"/>
      <c r="G208" s="1497"/>
      <c r="H208" s="1497"/>
      <c r="I208" s="1497"/>
      <c r="J208" s="1370"/>
      <c r="K208" s="1370"/>
    </row>
    <row r="209" spans="1:11" s="1494" customFormat="1" ht="15.75" hidden="1">
      <c r="A209" s="1495"/>
      <c r="B209" s="1500"/>
      <c r="C209" s="1495"/>
      <c r="D209" s="1509"/>
      <c r="E209" s="1497"/>
      <c r="F209" s="1497"/>
      <c r="G209" s="1497"/>
      <c r="H209" s="1497"/>
      <c r="I209" s="1497"/>
      <c r="J209" s="1370"/>
      <c r="K209" s="1370"/>
    </row>
    <row r="210" spans="1:11" s="1494" customFormat="1" ht="15.75">
      <c r="A210" s="1544"/>
      <c r="B210" s="1522" t="s">
        <v>1093</v>
      </c>
      <c r="C210" s="1545"/>
      <c r="D210" s="1545"/>
      <c r="E210" s="1497">
        <f>E23+E42+E52+E72+E102+E122+E142+E162+E182+E202</f>
        <v>580.6</v>
      </c>
      <c r="F210" s="1497">
        <f>F23+F42+F52+F72+F102+F122+F142+F162+F182</f>
        <v>0</v>
      </c>
      <c r="G210" s="1497">
        <f>E210</f>
        <v>580.6</v>
      </c>
      <c r="H210" s="1497">
        <v>506.5</v>
      </c>
      <c r="I210" s="1497">
        <f>H210</f>
        <v>506.5</v>
      </c>
      <c r="J210" s="1370"/>
      <c r="K210" s="1370"/>
    </row>
    <row r="211" spans="1:11" s="1494" customFormat="1" ht="15.75" hidden="1">
      <c r="A211" s="1546"/>
      <c r="B211" s="1517"/>
      <c r="C211" s="1518"/>
      <c r="D211" s="1518"/>
      <c r="E211" s="1519"/>
      <c r="F211" s="1519"/>
      <c r="G211" s="1519"/>
      <c r="H211" s="1519"/>
      <c r="I211" s="1519"/>
      <c r="J211" s="1370"/>
      <c r="K211" s="1370"/>
    </row>
    <row r="212" spans="1:11" s="1494" customFormat="1" ht="15.75" hidden="1">
      <c r="A212" s="1546"/>
      <c r="B212" s="1517"/>
      <c r="C212" s="1518"/>
      <c r="D212" s="1518"/>
      <c r="E212" s="1519"/>
      <c r="F212" s="1519"/>
      <c r="G212" s="1519"/>
      <c r="H212" s="1519"/>
      <c r="I212" s="1519"/>
      <c r="J212" s="1370"/>
      <c r="K212" s="1370"/>
    </row>
    <row r="213" spans="1:11" s="1494" customFormat="1" ht="15.75" hidden="1">
      <c r="A213" s="1546"/>
      <c r="B213" s="1517"/>
      <c r="C213" s="1518"/>
      <c r="D213" s="1518"/>
      <c r="E213" s="1519"/>
      <c r="F213" s="1519"/>
      <c r="G213" s="1519"/>
      <c r="H213" s="1519"/>
      <c r="I213" s="1519"/>
      <c r="J213" s="1370"/>
      <c r="K213" s="1370"/>
    </row>
    <row r="214" spans="1:11" s="1494" customFormat="1" ht="15.75" hidden="1">
      <c r="A214" s="1520" t="s">
        <v>1094</v>
      </c>
      <c r="B214" s="1370"/>
      <c r="C214" s="1370"/>
      <c r="D214" s="1370"/>
      <c r="E214" s="1370"/>
      <c r="F214" s="1370"/>
      <c r="G214" s="1370"/>
      <c r="H214" s="1370"/>
      <c r="I214" s="1370"/>
      <c r="J214" s="1370"/>
      <c r="K214" s="1370"/>
    </row>
    <row r="215" spans="1:11" s="1494" customFormat="1" ht="63" hidden="1">
      <c r="A215" s="1522"/>
      <c r="B215" s="1523"/>
      <c r="C215" s="1667" t="s">
        <v>1064</v>
      </c>
      <c r="D215" s="1667" t="s">
        <v>1065</v>
      </c>
      <c r="E215" s="2308" t="s">
        <v>1066</v>
      </c>
      <c r="F215" s="2309"/>
      <c r="G215" s="2310"/>
      <c r="H215" s="1665" t="s">
        <v>1095</v>
      </c>
      <c r="I215" s="1665" t="s">
        <v>1096</v>
      </c>
      <c r="J215" s="1370"/>
      <c r="K215" s="1370"/>
    </row>
    <row r="216" spans="1:11" s="1494" customFormat="1" ht="15.75" customHeight="1">
      <c r="A216" s="1522" t="s">
        <v>588</v>
      </c>
      <c r="B216" s="1524" t="s">
        <v>138</v>
      </c>
      <c r="C216" s="1524"/>
      <c r="D216" s="1524"/>
      <c r="E216" s="2312" t="s">
        <v>667</v>
      </c>
      <c r="F216" s="2313"/>
      <c r="G216" s="1525" t="s">
        <v>60</v>
      </c>
      <c r="H216" s="1666"/>
      <c r="I216" s="1666"/>
      <c r="J216" s="1370"/>
      <c r="K216" s="1370"/>
    </row>
    <row r="217" spans="1:11" s="1494" customFormat="1" ht="31.5">
      <c r="A217" s="1523"/>
      <c r="B217" s="1491" t="s">
        <v>887</v>
      </c>
      <c r="C217" s="1526"/>
      <c r="D217" s="1526"/>
      <c r="E217" s="2312"/>
      <c r="F217" s="2313"/>
      <c r="G217" s="1527">
        <f>E217</f>
        <v>0</v>
      </c>
      <c r="H217" s="1523"/>
      <c r="I217" s="1528"/>
      <c r="J217" s="1370"/>
      <c r="K217" s="1370"/>
    </row>
    <row r="218" spans="1:11" s="1494" customFormat="1" ht="15.75">
      <c r="A218" s="1523"/>
      <c r="B218" s="1491" t="s">
        <v>888</v>
      </c>
      <c r="C218" s="1523"/>
      <c r="D218" s="1523"/>
      <c r="E218" s="2312"/>
      <c r="F218" s="2313"/>
      <c r="G218" s="1527">
        <f t="shared" ref="G218:G224" si="6">E218</f>
        <v>0</v>
      </c>
      <c r="H218" s="1523"/>
      <c r="I218" s="1528"/>
      <c r="J218" s="1370"/>
      <c r="K218" s="1370"/>
    </row>
    <row r="219" spans="1:11" s="1494" customFormat="1" ht="15.75">
      <c r="A219" s="1523"/>
      <c r="B219" s="1491" t="s">
        <v>889</v>
      </c>
      <c r="C219" s="1523"/>
      <c r="D219" s="1523"/>
      <c r="E219" s="2312"/>
      <c r="F219" s="2313"/>
      <c r="G219" s="1527">
        <f t="shared" si="6"/>
        <v>0</v>
      </c>
      <c r="H219" s="1523"/>
      <c r="I219" s="1528"/>
      <c r="J219" s="1370"/>
      <c r="K219" s="1370"/>
    </row>
    <row r="220" spans="1:11" s="1494" customFormat="1" ht="15.75">
      <c r="A220" s="1523"/>
      <c r="B220" s="1491" t="s">
        <v>831</v>
      </c>
      <c r="C220" s="1523"/>
      <c r="D220" s="1523"/>
      <c r="E220" s="2312"/>
      <c r="F220" s="2313"/>
      <c r="G220" s="1527">
        <f t="shared" si="6"/>
        <v>0</v>
      </c>
      <c r="H220" s="1523"/>
      <c r="I220" s="1523"/>
      <c r="J220" s="1370"/>
      <c r="K220" s="1370"/>
    </row>
    <row r="221" spans="1:11" s="1494" customFormat="1" ht="15.75">
      <c r="A221" s="1523"/>
      <c r="B221" s="1491" t="s">
        <v>504</v>
      </c>
      <c r="C221" s="1523"/>
      <c r="D221" s="1523"/>
      <c r="E221" s="2312">
        <v>190</v>
      </c>
      <c r="F221" s="2313"/>
      <c r="G221" s="1527">
        <f t="shared" si="6"/>
        <v>190</v>
      </c>
      <c r="H221" s="1523"/>
      <c r="I221" s="1523"/>
      <c r="J221" s="1370"/>
      <c r="K221" s="1370"/>
    </row>
    <row r="222" spans="1:11" s="1494" customFormat="1" ht="15.75">
      <c r="A222" s="1523"/>
      <c r="B222" s="1491" t="s">
        <v>1427</v>
      </c>
      <c r="C222" s="1523"/>
      <c r="D222" s="1523"/>
      <c r="E222" s="2312"/>
      <c r="F222" s="2313"/>
      <c r="G222" s="1527">
        <f t="shared" si="6"/>
        <v>0</v>
      </c>
      <c r="H222" s="1523"/>
      <c r="I222" s="1523"/>
      <c r="J222" s="1370"/>
      <c r="K222" s="1370"/>
    </row>
    <row r="223" spans="1:11" s="1494" customFormat="1" ht="31.5">
      <c r="A223" s="1523"/>
      <c r="B223" s="1491" t="s">
        <v>1428</v>
      </c>
      <c r="C223" s="1523"/>
      <c r="D223" s="1523"/>
      <c r="E223" s="2312"/>
      <c r="F223" s="2313"/>
      <c r="G223" s="1527">
        <f t="shared" si="6"/>
        <v>0</v>
      </c>
      <c r="H223" s="1523"/>
      <c r="I223" s="1523"/>
      <c r="J223" s="1370"/>
      <c r="K223" s="1370"/>
    </row>
    <row r="224" spans="1:11" s="1494" customFormat="1" ht="31.5">
      <c r="A224" s="1523"/>
      <c r="B224" s="1491" t="s">
        <v>1097</v>
      </c>
      <c r="C224" s="1523"/>
      <c r="D224" s="1523"/>
      <c r="E224" s="2312">
        <v>1.5</v>
      </c>
      <c r="F224" s="2313"/>
      <c r="G224" s="1527">
        <f t="shared" si="6"/>
        <v>1.5</v>
      </c>
      <c r="H224" s="1523"/>
      <c r="I224" s="1523"/>
      <c r="J224" s="1370"/>
      <c r="K224" s="1370"/>
    </row>
    <row r="225" spans="1:11" s="1494" customFormat="1" ht="15.75">
      <c r="A225" s="1523"/>
      <c r="B225" s="1491" t="s">
        <v>836</v>
      </c>
      <c r="C225" s="1523"/>
      <c r="D225" s="1523"/>
      <c r="E225" s="2334"/>
      <c r="F225" s="2335"/>
      <c r="G225" s="1527">
        <f>SUM(G217:G224)</f>
        <v>191.5</v>
      </c>
      <c r="H225" s="1527">
        <f>G225</f>
        <v>191.5</v>
      </c>
      <c r="I225" s="1705">
        <f>H225</f>
        <v>191.5</v>
      </c>
      <c r="J225" s="1370"/>
      <c r="K225" s="1370"/>
    </row>
    <row r="226" spans="1:11" s="1494" customFormat="1" ht="15.75" hidden="1">
      <c r="A226" s="1532" t="s">
        <v>1098</v>
      </c>
      <c r="B226" s="1370"/>
      <c r="C226" s="1370"/>
      <c r="D226" s="1370"/>
      <c r="E226" s="2334"/>
      <c r="F226" s="2335"/>
      <c r="G226" s="1370"/>
      <c r="H226" s="1370"/>
      <c r="I226" s="1370"/>
      <c r="J226" s="1370"/>
      <c r="K226" s="1370"/>
    </row>
    <row r="227" spans="1:11" s="1494" customFormat="1" ht="63" hidden="1">
      <c r="A227" s="1522"/>
      <c r="B227" s="1523"/>
      <c r="C227" s="1667" t="s">
        <v>1064</v>
      </c>
      <c r="D227" s="1667" t="s">
        <v>1065</v>
      </c>
      <c r="E227" s="2307" t="s">
        <v>1066</v>
      </c>
      <c r="F227" s="2307"/>
      <c r="G227" s="2307"/>
      <c r="H227" s="1665" t="s">
        <v>1095</v>
      </c>
      <c r="I227" s="1665" t="s">
        <v>1096</v>
      </c>
      <c r="J227" s="1370"/>
      <c r="K227" s="1370"/>
    </row>
    <row r="228" spans="1:11" s="1494" customFormat="1" ht="15.75" customHeight="1">
      <c r="A228" s="1522" t="s">
        <v>588</v>
      </c>
      <c r="B228" s="1524" t="s">
        <v>138</v>
      </c>
      <c r="C228" s="1524"/>
      <c r="D228" s="1524"/>
      <c r="E228" s="2334" t="s">
        <v>667</v>
      </c>
      <c r="F228" s="2335"/>
      <c r="G228" s="1525" t="s">
        <v>60</v>
      </c>
      <c r="H228" s="1666" t="str">
        <f>G228</f>
        <v>ИТОГО</v>
      </c>
      <c r="I228" s="1666" t="str">
        <f>H228</f>
        <v>ИТОГО</v>
      </c>
      <c r="J228" s="1370"/>
      <c r="K228" s="1370"/>
    </row>
    <row r="229" spans="1:11" s="1370" customFormat="1" ht="31.5">
      <c r="A229" s="1523"/>
      <c r="B229" s="1491" t="s">
        <v>887</v>
      </c>
      <c r="C229" s="1526"/>
      <c r="D229" s="1526"/>
      <c r="E229" s="2336">
        <v>80</v>
      </c>
      <c r="F229" s="2337"/>
      <c r="G229" s="1527">
        <f>E229</f>
        <v>80</v>
      </c>
      <c r="H229" s="1523"/>
      <c r="I229" s="1528"/>
    </row>
    <row r="230" spans="1:11" s="1370" customFormat="1" ht="15.75">
      <c r="A230" s="1523"/>
      <c r="B230" s="1491" t="s">
        <v>888</v>
      </c>
      <c r="C230" s="1523"/>
      <c r="D230" s="1523"/>
      <c r="E230" s="2336"/>
      <c r="F230" s="2337"/>
      <c r="G230" s="1527">
        <f>E230</f>
        <v>0</v>
      </c>
      <c r="H230" s="1523"/>
      <c r="I230" s="1528"/>
    </row>
    <row r="231" spans="1:11" s="1370" customFormat="1" ht="15.75">
      <c r="A231" s="1523"/>
      <c r="B231" s="1491" t="s">
        <v>889</v>
      </c>
      <c r="C231" s="1523"/>
      <c r="D231" s="1523"/>
      <c r="E231" s="2336"/>
      <c r="F231" s="2337"/>
      <c r="G231" s="1527">
        <f>E231</f>
        <v>0</v>
      </c>
      <c r="H231" s="1523"/>
      <c r="I231" s="1528"/>
    </row>
    <row r="232" spans="1:11" s="1370" customFormat="1" ht="15.75">
      <c r="A232" s="1523"/>
      <c r="B232" s="1491" t="s">
        <v>831</v>
      </c>
      <c r="C232" s="1523"/>
      <c r="D232" s="1523"/>
      <c r="E232" s="2336">
        <v>40</v>
      </c>
      <c r="F232" s="2337"/>
      <c r="G232" s="1527">
        <f>E232</f>
        <v>40</v>
      </c>
      <c r="H232" s="1547"/>
      <c r="I232" s="1531"/>
    </row>
    <row r="233" spans="1:11" s="1370" customFormat="1" ht="15.75">
      <c r="A233" s="1523"/>
      <c r="B233" s="1491" t="s">
        <v>504</v>
      </c>
      <c r="C233" s="1523"/>
      <c r="D233" s="1523"/>
      <c r="E233" s="2336">
        <v>50</v>
      </c>
      <c r="F233" s="2337"/>
      <c r="G233" s="1527">
        <f>E233</f>
        <v>50</v>
      </c>
      <c r="H233" s="1523"/>
      <c r="I233" s="1523"/>
    </row>
    <row r="234" spans="1:11" s="1370" customFormat="1" ht="15.75">
      <c r="A234" s="1523"/>
      <c r="B234" s="1491" t="s">
        <v>836</v>
      </c>
      <c r="C234" s="1523"/>
      <c r="D234" s="1523"/>
      <c r="E234" s="2336"/>
      <c r="F234" s="2337"/>
      <c r="G234" s="1527">
        <f>SUM(G229:G233)</f>
        <v>170</v>
      </c>
      <c r="H234" s="1523">
        <f>SUM(H229:H233)</f>
        <v>0</v>
      </c>
      <c r="I234" s="1523">
        <f>H234</f>
        <v>0</v>
      </c>
    </row>
    <row r="235" spans="1:11" s="1370" customFormat="1" ht="15.75">
      <c r="A235" s="1523"/>
      <c r="B235" s="1491" t="s">
        <v>668</v>
      </c>
      <c r="C235" s="1523"/>
      <c r="D235" s="1523"/>
      <c r="E235" s="2336"/>
      <c r="F235" s="2337"/>
      <c r="G235" s="1531">
        <f>G234+G225+G210</f>
        <v>942.1</v>
      </c>
      <c r="H235" s="1531">
        <f>H234+H225+H210</f>
        <v>698</v>
      </c>
      <c r="I235" s="1531">
        <f>I234+I225+I210</f>
        <v>698</v>
      </c>
    </row>
  </sheetData>
  <autoFilter ref="A21:I235">
    <filterColumn colId="1">
      <customFilters>
        <customFilter operator="notEqual" val=" "/>
      </customFilters>
    </filterColumn>
  </autoFilter>
  <customSheetViews>
    <customSheetView guid="{B72699BC-299D-42B7-A978-9B23F399AA23}" scale="60" showPageBreaks="1" fitToPage="1" printArea="1" filter="1" showAutoFilter="1" view="pageBreakPreview">
      <pane ySplit="21" topLeftCell="A216" activePane="bottomLeft" state="frozen"/>
      <selection pane="bottomLeft" sqref="A1:O40"/>
      <pageMargins left="0.31496062992125984" right="0.31496062992125984" top="0.74803149606299213" bottom="0.74803149606299213" header="0.31496062992125984" footer="0.31496062992125984"/>
      <pageSetup paperSize="9" scale="35" orientation="landscape" r:id="rId1"/>
      <autoFilter ref="B1:J1">
        <filterColumn colId="1">
          <customFilters>
            <customFilter operator="notEqual" val=" "/>
          </customFilters>
        </filterColumn>
      </autoFilter>
    </customSheetView>
    <customSheetView guid="{4DDEBF15-3C9F-44C3-B78F-AE382BE678C1}" scale="60" showPageBreaks="1" fitToPage="1" printArea="1" filter="1" showAutoFilter="1" view="pageBreakPreview">
      <pane ySplit="21" topLeftCell="A210" activePane="bottomLeft" state="frozen"/>
      <selection pane="bottomLeft" activeCell="B22" sqref="B22"/>
      <pageMargins left="0.31496062992125984" right="0.31496062992125984" top="0.74803149606299213" bottom="0.74803149606299213" header="0.31496062992125984" footer="0.31496062992125984"/>
      <pageSetup paperSize="9" scale="35" orientation="landscape" r:id="rId2"/>
      <autoFilter ref="B1:J1">
        <filterColumn colId="1">
          <customFilters>
            <customFilter operator="notEqual" val=" "/>
          </customFilters>
        </filterColumn>
      </autoFilter>
    </customSheetView>
    <customSheetView guid="{3811DC27-6C9C-4281-989A-478EAFEC2147}" scale="60" showPageBreaks="1" fitToPage="1" printArea="1" filter="1" showAutoFilter="1" view="pageBreakPreview">
      <pane ySplit="21" topLeftCell="A216" activePane="bottomLeft" state="frozen"/>
      <selection pane="bottomLeft" activeCell="I229" sqref="I229"/>
      <pageMargins left="0.31496062992125984" right="0.31496062992125984" top="0.74803149606299213" bottom="0.74803149606299213" header="0.31496062992125984" footer="0.31496062992125984"/>
      <pageSetup paperSize="9" scale="35" orientation="landscape" r:id="rId3"/>
      <autoFilter ref="B1:J1">
        <filterColumn colId="1">
          <customFilters>
            <customFilter operator="notEqual" val=" "/>
          </customFilters>
        </filterColumn>
      </autoFilter>
    </customSheetView>
    <customSheetView guid="{4660ED57-C31A-43C4-A05C-DF263EC238D0}" scale="60" showPageBreaks="1" fitToPage="1" printArea="1" filter="1" showAutoFilter="1" view="pageBreakPreview">
      <pane ySplit="21" topLeftCell="A210" activePane="bottomLeft" state="frozen"/>
      <selection pane="bottomLeft" activeCell="G218" sqref="G218"/>
      <pageMargins left="0.31496062992125984" right="0.31496062992125984" top="0.74803149606299213" bottom="0.74803149606299213" header="0.31496062992125984" footer="0.31496062992125984"/>
      <pageSetup paperSize="9" scale="36" orientation="landscape" r:id="rId4"/>
      <autoFilter ref="B1:J1">
        <filterColumn colId="1">
          <customFilters>
            <customFilter operator="notEqual" val=" "/>
          </customFilters>
        </filterColumn>
      </autoFilter>
    </customSheetView>
  </customSheetViews>
  <mergeCells count="41">
    <mergeCell ref="E226:F226"/>
    <mergeCell ref="E235:F235"/>
    <mergeCell ref="E229:F229"/>
    <mergeCell ref="E230:F230"/>
    <mergeCell ref="E231:F231"/>
    <mergeCell ref="E232:F232"/>
    <mergeCell ref="E233:F233"/>
    <mergeCell ref="E234:F234"/>
    <mergeCell ref="E227:G227"/>
    <mergeCell ref="E228:F228"/>
    <mergeCell ref="E225:F225"/>
    <mergeCell ref="E216:F216"/>
    <mergeCell ref="E217:F217"/>
    <mergeCell ref="E218:F218"/>
    <mergeCell ref="E219:F219"/>
    <mergeCell ref="E220:F220"/>
    <mergeCell ref="E221:F221"/>
    <mergeCell ref="E222:F222"/>
    <mergeCell ref="E223:F223"/>
    <mergeCell ref="E224:F224"/>
    <mergeCell ref="E215:G215"/>
    <mergeCell ref="A16:A20"/>
    <mergeCell ref="B16:B20"/>
    <mergeCell ref="C16:G18"/>
    <mergeCell ref="H16:H20"/>
    <mergeCell ref="I16:I20"/>
    <mergeCell ref="C19:C20"/>
    <mergeCell ref="D19:D20"/>
    <mergeCell ref="E19:G19"/>
    <mergeCell ref="H11:I11"/>
    <mergeCell ref="A12:I12"/>
    <mergeCell ref="A13:I13"/>
    <mergeCell ref="H7:I7"/>
    <mergeCell ref="H8:I8"/>
    <mergeCell ref="H9:I9"/>
    <mergeCell ref="H10:I10"/>
    <mergeCell ref="H1:I1"/>
    <mergeCell ref="H2:I2"/>
    <mergeCell ref="H3:I3"/>
    <mergeCell ref="H5:I5"/>
    <mergeCell ref="H6:I6"/>
  </mergeCells>
  <pageMargins left="0.31496062992125984" right="0.31496062992125984" top="0.74803149606299213" bottom="0.74803149606299213" header="0.31496062992125984" footer="0.31496062992125984"/>
  <pageSetup paperSize="9" scale="35" orientation="landscape" r:id="rId5"/>
</worksheet>
</file>

<file path=xl/worksheets/sheet2.xml><?xml version="1.0" encoding="utf-8"?>
<worksheet xmlns="http://schemas.openxmlformats.org/spreadsheetml/2006/main" xmlns:r="http://schemas.openxmlformats.org/officeDocument/2006/relationships">
  <sheetPr>
    <tabColor theme="4" tint="0.39997558519241921"/>
  </sheetPr>
  <dimension ref="A1:O109"/>
  <sheetViews>
    <sheetView showRuler="0" view="pageBreakPreview" zoomScale="80" zoomScaleNormal="66" zoomScaleSheetLayoutView="80" zoomScalePageLayoutView="80" workbookViewId="0">
      <pane xSplit="3" ySplit="9" topLeftCell="D28" activePane="bottomRight" state="frozen"/>
      <selection activeCell="E20" sqref="E20:H22"/>
      <selection pane="topRight" activeCell="E20" sqref="E20:H22"/>
      <selection pane="bottomLeft" activeCell="E20" sqref="E20:H22"/>
      <selection pane="bottomRight" activeCell="E36" sqref="E36"/>
    </sheetView>
  </sheetViews>
  <sheetFormatPr defaultColWidth="9.140625" defaultRowHeight="12.75" outlineLevelCol="1"/>
  <cols>
    <col min="1" max="1" width="44.140625" style="4" customWidth="1"/>
    <col min="2" max="2" width="7.7109375" style="5" customWidth="1"/>
    <col min="3" max="3" width="7.7109375" style="4" customWidth="1"/>
    <col min="4" max="4" width="21.42578125" style="4" customWidth="1"/>
    <col min="5" max="10" width="18.7109375" style="4" customWidth="1"/>
    <col min="11" max="12" width="16.42578125" style="4" customWidth="1"/>
    <col min="13" max="13" width="27.42578125" style="3" customWidth="1" outlineLevel="1"/>
    <col min="14" max="14" width="50.28515625" style="3" customWidth="1" outlineLevel="1"/>
    <col min="15" max="16384" width="9.140625" style="3"/>
  </cols>
  <sheetData>
    <row r="1" spans="1:14" ht="15.75">
      <c r="L1" s="183" t="s">
        <v>66</v>
      </c>
    </row>
    <row r="2" spans="1:14" s="16" customFormat="1" ht="18.75">
      <c r="A2" s="1915" t="s">
        <v>1781</v>
      </c>
      <c r="B2" s="1915"/>
      <c r="C2" s="1915"/>
      <c r="D2" s="1915"/>
      <c r="E2" s="1915"/>
      <c r="F2" s="1915"/>
      <c r="G2" s="1915"/>
      <c r="H2" s="1915"/>
      <c r="I2" s="1915"/>
      <c r="J2" s="1915"/>
      <c r="K2" s="1915"/>
      <c r="L2" s="1915"/>
    </row>
    <row r="3" spans="1:14" s="16" customFormat="1" ht="18.75" customHeight="1">
      <c r="A3" s="1916" t="str">
        <f>'План ФХД 2018'!A3:L3</f>
        <v>Муниципальное бюджетное дошкольное образовательное учреждение "Детский сад № 36 "Полянка"</v>
      </c>
      <c r="B3" s="1937"/>
      <c r="C3" s="1937"/>
      <c r="D3" s="1937"/>
      <c r="E3" s="1937"/>
      <c r="F3" s="1937"/>
      <c r="G3" s="1937"/>
      <c r="H3" s="1937"/>
      <c r="I3" s="1937"/>
      <c r="J3" s="1937"/>
      <c r="K3" s="1937"/>
      <c r="L3" s="1937"/>
    </row>
    <row r="4" spans="1:14" ht="21.75" customHeight="1">
      <c r="A4" s="371" t="s">
        <v>65</v>
      </c>
      <c r="D4" s="32">
        <f>D17-K17</f>
        <v>69209540</v>
      </c>
      <c r="E4" s="32"/>
      <c r="H4" s="3"/>
      <c r="I4" s="3"/>
      <c r="J4" s="3"/>
    </row>
    <row r="5" spans="1:14" s="29" customFormat="1" ht="22.5" customHeight="1">
      <c r="A5" s="1917" t="s">
        <v>64</v>
      </c>
      <c r="B5" s="1918" t="s">
        <v>63</v>
      </c>
      <c r="C5" s="1918" t="s">
        <v>62</v>
      </c>
      <c r="D5" s="1919" t="s">
        <v>61</v>
      </c>
      <c r="E5" s="1922" t="s">
        <v>671</v>
      </c>
      <c r="F5" s="1923"/>
      <c r="G5" s="1923"/>
      <c r="H5" s="1923"/>
      <c r="I5" s="1923"/>
      <c r="J5" s="1924"/>
      <c r="K5" s="1925" t="s">
        <v>697</v>
      </c>
      <c r="L5" s="1925"/>
    </row>
    <row r="6" spans="1:14" s="29" customFormat="1" ht="65.25" customHeight="1">
      <c r="A6" s="1917"/>
      <c r="B6" s="1918"/>
      <c r="C6" s="1918"/>
      <c r="D6" s="1920"/>
      <c r="E6" s="1913" t="s">
        <v>670</v>
      </c>
      <c r="F6" s="1913"/>
      <c r="G6" s="1913" t="s">
        <v>694</v>
      </c>
      <c r="H6" s="1913"/>
      <c r="I6" s="1913" t="s">
        <v>695</v>
      </c>
      <c r="J6" s="1913"/>
      <c r="K6" s="1925"/>
      <c r="L6" s="1925"/>
    </row>
    <row r="7" spans="1:14" s="29" customFormat="1" ht="33" customHeight="1">
      <c r="A7" s="1917"/>
      <c r="B7" s="1918"/>
      <c r="C7" s="1918"/>
      <c r="D7" s="1921"/>
      <c r="E7" s="260" t="s">
        <v>752</v>
      </c>
      <c r="F7" s="260" t="s">
        <v>753</v>
      </c>
      <c r="G7" s="260" t="s">
        <v>752</v>
      </c>
      <c r="H7" s="260" t="s">
        <v>753</v>
      </c>
      <c r="I7" s="260" t="s">
        <v>752</v>
      </c>
      <c r="J7" s="260" t="s">
        <v>753</v>
      </c>
      <c r="K7" s="389" t="s">
        <v>668</v>
      </c>
      <c r="L7" s="389" t="s">
        <v>696</v>
      </c>
    </row>
    <row r="8" spans="1:14" s="29" customFormat="1" ht="15.75" customHeight="1">
      <c r="A8" s="30">
        <v>1</v>
      </c>
      <c r="B8" s="31">
        <v>2</v>
      </c>
      <c r="C8" s="30">
        <v>3</v>
      </c>
      <c r="D8" s="30">
        <v>4</v>
      </c>
      <c r="E8" s="30">
        <v>5</v>
      </c>
      <c r="F8" s="30">
        <v>6</v>
      </c>
      <c r="G8" s="30">
        <v>7</v>
      </c>
      <c r="H8" s="30">
        <v>8</v>
      </c>
      <c r="I8" s="30">
        <v>9</v>
      </c>
      <c r="J8" s="30">
        <v>10</v>
      </c>
      <c r="K8" s="30">
        <v>11</v>
      </c>
      <c r="L8" s="30">
        <v>12</v>
      </c>
      <c r="M8" s="401" t="s">
        <v>785</v>
      </c>
      <c r="N8" s="22" t="s">
        <v>864</v>
      </c>
    </row>
    <row r="9" spans="1:14" s="29" customFormat="1" ht="24" customHeight="1">
      <c r="A9" s="386" t="s">
        <v>770</v>
      </c>
      <c r="B9" s="339">
        <v>100</v>
      </c>
      <c r="C9" s="339" t="s">
        <v>436</v>
      </c>
      <c r="D9" s="343">
        <f>SUM(D10:D15)</f>
        <v>76658600</v>
      </c>
      <c r="E9" s="343">
        <f>SUM(E10:E15)</f>
        <v>18464400</v>
      </c>
      <c r="F9" s="343">
        <f>SUM(F10:F15)</f>
        <v>48478640</v>
      </c>
      <c r="G9" s="343">
        <f>SUM(G10:G15)</f>
        <v>802200</v>
      </c>
      <c r="H9" s="343">
        <f>SUM(H10:H15)</f>
        <v>1464300</v>
      </c>
      <c r="I9" s="343" t="s">
        <v>436</v>
      </c>
      <c r="J9" s="343" t="s">
        <v>436</v>
      </c>
      <c r="K9" s="343">
        <f>SUM(K10:K15)</f>
        <v>7449060</v>
      </c>
      <c r="L9" s="343">
        <f>SUM(L10:L15)</f>
        <v>0</v>
      </c>
      <c r="M9" s="402">
        <f>SUM(E9:H9)</f>
        <v>69209540</v>
      </c>
      <c r="N9" s="532">
        <f>M9-'Бюджет 2018-2020'!P3</f>
        <v>0</v>
      </c>
    </row>
    <row r="10" spans="1:14" s="29" customFormat="1" ht="19.5" customHeight="1">
      <c r="A10" s="381" t="s">
        <v>754</v>
      </c>
      <c r="B10" s="382">
        <v>110</v>
      </c>
      <c r="C10" s="382"/>
      <c r="D10" s="383">
        <f t="shared" ref="D10:D16" si="0">SUM(E10:K10)</f>
        <v>0</v>
      </c>
      <c r="E10" s="383" t="s">
        <v>436</v>
      </c>
      <c r="F10" s="383" t="s">
        <v>436</v>
      </c>
      <c r="G10" s="383" t="s">
        <v>436</v>
      </c>
      <c r="H10" s="383" t="s">
        <v>436</v>
      </c>
      <c r="I10" s="383" t="s">
        <v>436</v>
      </c>
      <c r="J10" s="383" t="s">
        <v>436</v>
      </c>
      <c r="K10" s="383" t="s">
        <v>436</v>
      </c>
      <c r="L10" s="383" t="s">
        <v>436</v>
      </c>
      <c r="M10" s="1914" t="s">
        <v>774</v>
      </c>
      <c r="N10" s="1932" t="s">
        <v>937</v>
      </c>
    </row>
    <row r="11" spans="1:14" s="29" customFormat="1" ht="19.5" customHeight="1">
      <c r="A11" s="28" t="s">
        <v>760</v>
      </c>
      <c r="B11" s="36">
        <v>120</v>
      </c>
      <c r="C11" s="380">
        <v>130</v>
      </c>
      <c r="D11" s="27">
        <f t="shared" si="0"/>
        <v>74392100</v>
      </c>
      <c r="E11" s="27">
        <f>E17</f>
        <v>18464400</v>
      </c>
      <c r="F11" s="27">
        <f>F17</f>
        <v>48478640</v>
      </c>
      <c r="G11" s="27" t="s">
        <v>436</v>
      </c>
      <c r="H11" s="27" t="s">
        <v>436</v>
      </c>
      <c r="I11" s="27" t="s">
        <v>436</v>
      </c>
      <c r="J11" s="27" t="s">
        <v>436</v>
      </c>
      <c r="K11" s="27">
        <f>'План ФХД 2018'!K11</f>
        <v>7449060</v>
      </c>
      <c r="L11" s="27" t="s">
        <v>436</v>
      </c>
      <c r="M11" s="1914"/>
      <c r="N11" s="1933"/>
    </row>
    <row r="12" spans="1:14" s="29" customFormat="1" ht="31.5">
      <c r="A12" s="28" t="s">
        <v>672</v>
      </c>
      <c r="B12" s="36">
        <v>130</v>
      </c>
      <c r="C12" s="380">
        <v>140</v>
      </c>
      <c r="D12" s="27">
        <f t="shared" si="0"/>
        <v>0</v>
      </c>
      <c r="E12" s="27" t="s">
        <v>436</v>
      </c>
      <c r="F12" s="27" t="s">
        <v>436</v>
      </c>
      <c r="G12" s="27" t="s">
        <v>436</v>
      </c>
      <c r="H12" s="27" t="s">
        <v>436</v>
      </c>
      <c r="I12" s="27" t="s">
        <v>436</v>
      </c>
      <c r="J12" s="27" t="s">
        <v>436</v>
      </c>
      <c r="K12" s="27"/>
      <c r="L12" s="27" t="s">
        <v>436</v>
      </c>
      <c r="M12" s="1914"/>
      <c r="N12" s="1933"/>
    </row>
    <row r="13" spans="1:14" s="29" customFormat="1" ht="63.75" customHeight="1">
      <c r="A13" s="381" t="s">
        <v>673</v>
      </c>
      <c r="B13" s="382">
        <v>140</v>
      </c>
      <c r="C13" s="382"/>
      <c r="D13" s="383">
        <f>SUM(E13:K13)</f>
        <v>0</v>
      </c>
      <c r="E13" s="383" t="s">
        <v>436</v>
      </c>
      <c r="F13" s="383" t="s">
        <v>436</v>
      </c>
      <c r="G13" s="383" t="s">
        <v>436</v>
      </c>
      <c r="H13" s="383" t="s">
        <v>436</v>
      </c>
      <c r="I13" s="383" t="s">
        <v>436</v>
      </c>
      <c r="J13" s="383" t="s">
        <v>436</v>
      </c>
      <c r="K13" s="383" t="s">
        <v>436</v>
      </c>
      <c r="L13" s="383" t="s">
        <v>436</v>
      </c>
      <c r="M13" s="1914"/>
      <c r="N13" s="1933"/>
    </row>
    <row r="14" spans="1:14" s="29" customFormat="1" ht="32.25" customHeight="1">
      <c r="A14" s="28" t="s">
        <v>701</v>
      </c>
      <c r="B14" s="36">
        <v>150</v>
      </c>
      <c r="C14" s="36">
        <v>180</v>
      </c>
      <c r="D14" s="27">
        <f>SUM(E14:K14)</f>
        <v>2266500</v>
      </c>
      <c r="E14" s="27" t="s">
        <v>436</v>
      </c>
      <c r="F14" s="27" t="s">
        <v>436</v>
      </c>
      <c r="G14" s="27">
        <f>G17</f>
        <v>802200</v>
      </c>
      <c r="H14" s="27">
        <f>H17</f>
        <v>1464300</v>
      </c>
      <c r="I14" s="27" t="s">
        <v>436</v>
      </c>
      <c r="J14" s="27" t="s">
        <v>436</v>
      </c>
      <c r="K14" s="27" t="s">
        <v>436</v>
      </c>
      <c r="L14" s="27" t="s">
        <v>436</v>
      </c>
      <c r="M14" s="1914"/>
      <c r="N14" s="1933"/>
    </row>
    <row r="15" spans="1:14" s="29" customFormat="1" ht="21" customHeight="1">
      <c r="A15" s="28" t="s">
        <v>674</v>
      </c>
      <c r="B15" s="36">
        <v>160</v>
      </c>
      <c r="C15" s="380">
        <v>180</v>
      </c>
      <c r="D15" s="27">
        <f t="shared" si="0"/>
        <v>0</v>
      </c>
      <c r="E15" s="27" t="s">
        <v>436</v>
      </c>
      <c r="F15" s="27" t="s">
        <v>436</v>
      </c>
      <c r="G15" s="27" t="s">
        <v>436</v>
      </c>
      <c r="H15" s="27" t="s">
        <v>436</v>
      </c>
      <c r="I15" s="27" t="s">
        <v>436</v>
      </c>
      <c r="J15" s="27" t="s">
        <v>436</v>
      </c>
      <c r="K15" s="27"/>
      <c r="L15" s="27"/>
      <c r="M15" s="1914"/>
      <c r="N15" s="1933"/>
    </row>
    <row r="16" spans="1:14" s="29" customFormat="1" ht="20.25" customHeight="1">
      <c r="A16" s="381" t="s">
        <v>675</v>
      </c>
      <c r="B16" s="382">
        <v>180</v>
      </c>
      <c r="C16" s="382"/>
      <c r="D16" s="383">
        <f t="shared" si="0"/>
        <v>0</v>
      </c>
      <c r="E16" s="383" t="s">
        <v>436</v>
      </c>
      <c r="F16" s="383" t="s">
        <v>436</v>
      </c>
      <c r="G16" s="383" t="s">
        <v>436</v>
      </c>
      <c r="H16" s="383" t="s">
        <v>436</v>
      </c>
      <c r="I16" s="383" t="s">
        <v>436</v>
      </c>
      <c r="J16" s="383" t="s">
        <v>436</v>
      </c>
      <c r="K16" s="383" t="s">
        <v>436</v>
      </c>
      <c r="L16" s="383" t="s">
        <v>436</v>
      </c>
      <c r="M16" s="1914"/>
      <c r="N16" s="1933"/>
    </row>
    <row r="17" spans="1:15" s="22" customFormat="1" ht="24" customHeight="1">
      <c r="A17" s="386" t="s">
        <v>771</v>
      </c>
      <c r="B17" s="339">
        <v>200</v>
      </c>
      <c r="C17" s="339" t="s">
        <v>436</v>
      </c>
      <c r="D17" s="343">
        <f>SUM(D18,D23,D24,D26,D27,D28,D30,D29)</f>
        <v>76658600</v>
      </c>
      <c r="E17" s="343">
        <f>SUM(E18,E23,E24,E26,E27,E28,E30,E29)</f>
        <v>18464400</v>
      </c>
      <c r="F17" s="343">
        <f>SUM(F18,F23,F24,F26,F27,F28,F30,F29)</f>
        <v>48478640</v>
      </c>
      <c r="G17" s="343">
        <f>SUM(G18,G23,G24,G25,G26,G27,G28,G30,G29)</f>
        <v>802200</v>
      </c>
      <c r="H17" s="343">
        <f>SUM(H18,H23,H24,H26,H27,H28,H30,H29)</f>
        <v>1464300</v>
      </c>
      <c r="I17" s="343" t="s">
        <v>436</v>
      </c>
      <c r="J17" s="343" t="s">
        <v>436</v>
      </c>
      <c r="K17" s="343">
        <f>SUM(K18,K23,K24,K26,K27,K28,K30,K29)</f>
        <v>7449060</v>
      </c>
      <c r="L17" s="343">
        <f>SUM(L18,L23,L24,L26,L27,L28,L30,L29)</f>
        <v>0</v>
      </c>
    </row>
    <row r="18" spans="1:15" s="22" customFormat="1" ht="32.25" customHeight="1">
      <c r="A18" s="28" t="s">
        <v>773</v>
      </c>
      <c r="B18" s="36">
        <v>210</v>
      </c>
      <c r="C18" s="36"/>
      <c r="D18" s="27">
        <f t="shared" ref="D18:D23" si="1">SUM(E18:K18)</f>
        <v>58379240</v>
      </c>
      <c r="E18" s="27">
        <f>SUM(E19,E22)</f>
        <v>9249300</v>
      </c>
      <c r="F18" s="27">
        <f>SUM(F19,F22)</f>
        <v>47103940</v>
      </c>
      <c r="G18" s="27">
        <f>SUM(G19,G22)</f>
        <v>649200</v>
      </c>
      <c r="H18" s="27">
        <f>SUM(H19,H22)</f>
        <v>1357000</v>
      </c>
      <c r="I18" s="27" t="s">
        <v>436</v>
      </c>
      <c r="J18" s="27" t="s">
        <v>436</v>
      </c>
      <c r="K18" s="27">
        <f>SUM(K19,K22)</f>
        <v>19800</v>
      </c>
      <c r="L18" s="27">
        <f>SUM(L19,L22)</f>
        <v>0</v>
      </c>
      <c r="M18" s="1934" t="s">
        <v>865</v>
      </c>
    </row>
    <row r="19" spans="1:15" s="22" customFormat="1" ht="31.5" customHeight="1">
      <c r="A19" s="378" t="s">
        <v>772</v>
      </c>
      <c r="B19" s="36">
        <v>211</v>
      </c>
      <c r="C19" s="36"/>
      <c r="D19" s="379">
        <f t="shared" si="1"/>
        <v>56171600</v>
      </c>
      <c r="E19" s="379">
        <f>SUM(E20:E21)</f>
        <v>9150900</v>
      </c>
      <c r="F19" s="379">
        <f>SUM(F20:F21)</f>
        <v>47000900</v>
      </c>
      <c r="G19" s="379">
        <f>SUM(G20:G21)</f>
        <v>0</v>
      </c>
      <c r="H19" s="379">
        <f>SUM(H20:H21)</f>
        <v>0</v>
      </c>
      <c r="I19" s="27" t="s">
        <v>436</v>
      </c>
      <c r="J19" s="27" t="s">
        <v>436</v>
      </c>
      <c r="K19" s="379">
        <f>SUM(K20:K21)</f>
        <v>19800</v>
      </c>
      <c r="L19" s="379">
        <f>SUM(L20:L21)</f>
        <v>0</v>
      </c>
      <c r="M19" s="1934"/>
    </row>
    <row r="20" spans="1:15" s="22" customFormat="1" ht="21" customHeight="1">
      <c r="A20" s="404" t="s">
        <v>766</v>
      </c>
      <c r="B20" s="36"/>
      <c r="C20" s="36">
        <v>111</v>
      </c>
      <c r="D20" s="379">
        <f t="shared" si="1"/>
        <v>43418300</v>
      </c>
      <c r="E20" s="379">
        <v>7060900</v>
      </c>
      <c r="F20" s="379">
        <v>36341800</v>
      </c>
      <c r="G20" s="379"/>
      <c r="H20" s="379"/>
      <c r="I20" s="27" t="s">
        <v>436</v>
      </c>
      <c r="J20" s="27" t="s">
        <v>436</v>
      </c>
      <c r="K20" s="379">
        <f>'План ФХД 2018'!K20</f>
        <v>15600</v>
      </c>
      <c r="L20" s="379"/>
      <c r="M20" s="1934"/>
      <c r="N20" s="22" t="s">
        <v>676</v>
      </c>
    </row>
    <row r="21" spans="1:15" s="22" customFormat="1" ht="31.5" customHeight="1">
      <c r="A21" s="404" t="s">
        <v>767</v>
      </c>
      <c r="B21" s="36"/>
      <c r="C21" s="36">
        <v>119</v>
      </c>
      <c r="D21" s="379">
        <f t="shared" si="1"/>
        <v>12753300</v>
      </c>
      <c r="E21" s="379">
        <v>2090000</v>
      </c>
      <c r="F21" s="379">
        <v>10659100</v>
      </c>
      <c r="G21" s="379"/>
      <c r="H21" s="379"/>
      <c r="I21" s="27" t="s">
        <v>436</v>
      </c>
      <c r="J21" s="27" t="s">
        <v>436</v>
      </c>
      <c r="K21" s="379">
        <f>'План ФХД 2018'!K21</f>
        <v>4200</v>
      </c>
      <c r="L21" s="379"/>
      <c r="M21" s="1934"/>
      <c r="N21" s="22" t="s">
        <v>677</v>
      </c>
    </row>
    <row r="22" spans="1:15" s="22" customFormat="1" ht="33" customHeight="1">
      <c r="A22" s="378" t="s">
        <v>758</v>
      </c>
      <c r="B22" s="36">
        <v>212</v>
      </c>
      <c r="C22" s="36">
        <v>112</v>
      </c>
      <c r="D22" s="379">
        <f t="shared" si="1"/>
        <v>2207640</v>
      </c>
      <c r="E22" s="379">
        <v>98400</v>
      </c>
      <c r="F22" s="379">
        <v>103040</v>
      </c>
      <c r="G22" s="379">
        <v>649200</v>
      </c>
      <c r="H22" s="379">
        <v>1357000</v>
      </c>
      <c r="I22" s="27" t="s">
        <v>436</v>
      </c>
      <c r="J22" s="27" t="s">
        <v>436</v>
      </c>
      <c r="K22" s="379"/>
      <c r="L22" s="379"/>
      <c r="M22" s="1934"/>
      <c r="N22" s="238" t="s">
        <v>679</v>
      </c>
    </row>
    <row r="23" spans="1:15" s="22" customFormat="1" ht="31.5">
      <c r="A23" s="381" t="s">
        <v>678</v>
      </c>
      <c r="B23" s="382">
        <v>220</v>
      </c>
      <c r="C23" s="382"/>
      <c r="D23" s="383">
        <f t="shared" si="1"/>
        <v>0</v>
      </c>
      <c r="E23" s="27" t="s">
        <v>436</v>
      </c>
      <c r="F23" s="27" t="s">
        <v>436</v>
      </c>
      <c r="G23" s="27" t="s">
        <v>436</v>
      </c>
      <c r="H23" s="27" t="s">
        <v>436</v>
      </c>
      <c r="I23" s="27" t="s">
        <v>436</v>
      </c>
      <c r="J23" s="27" t="s">
        <v>436</v>
      </c>
      <c r="K23" s="27" t="s">
        <v>436</v>
      </c>
      <c r="L23" s="27" t="s">
        <v>436</v>
      </c>
      <c r="M23" s="1934"/>
    </row>
    <row r="24" spans="1:15" s="22" customFormat="1" ht="20.25" customHeight="1">
      <c r="A24" s="1928" t="s">
        <v>59</v>
      </c>
      <c r="B24" s="1930">
        <v>230</v>
      </c>
      <c r="C24" s="382">
        <v>831</v>
      </c>
      <c r="D24" s="27">
        <f t="shared" ref="D24:D32" si="2">SUM(E24:K24)</f>
        <v>0</v>
      </c>
      <c r="E24" s="27"/>
      <c r="F24" s="27"/>
      <c r="G24" s="27"/>
      <c r="H24" s="27" t="s">
        <v>436</v>
      </c>
      <c r="I24" s="27" t="s">
        <v>436</v>
      </c>
      <c r="J24" s="27" t="s">
        <v>436</v>
      </c>
      <c r="K24" s="27" t="s">
        <v>436</v>
      </c>
      <c r="L24" s="27" t="s">
        <v>436</v>
      </c>
      <c r="M24" s="1934"/>
      <c r="N24" s="1933" t="s">
        <v>680</v>
      </c>
    </row>
    <row r="25" spans="1:15" s="22" customFormat="1" ht="20.25" customHeight="1">
      <c r="A25" s="1935"/>
      <c r="B25" s="1936"/>
      <c r="C25" s="382">
        <v>852</v>
      </c>
      <c r="D25" s="27">
        <f t="shared" si="2"/>
        <v>0</v>
      </c>
      <c r="E25" s="27"/>
      <c r="F25" s="27"/>
      <c r="G25" s="27" t="s">
        <v>436</v>
      </c>
      <c r="H25" s="27" t="s">
        <v>436</v>
      </c>
      <c r="I25" s="27" t="s">
        <v>436</v>
      </c>
      <c r="J25" s="27" t="s">
        <v>436</v>
      </c>
      <c r="K25" s="27"/>
      <c r="L25" s="27"/>
      <c r="M25" s="1934"/>
      <c r="N25" s="1933"/>
    </row>
    <row r="26" spans="1:15" s="22" customFormat="1" ht="20.25" customHeight="1">
      <c r="A26" s="1929"/>
      <c r="B26" s="1931"/>
      <c r="C26" s="382">
        <v>853</v>
      </c>
      <c r="D26" s="27">
        <f t="shared" si="2"/>
        <v>20000</v>
      </c>
      <c r="E26" s="27"/>
      <c r="F26" s="27">
        <f>'СГОЗ 2019-2020'!E343</f>
        <v>20000</v>
      </c>
      <c r="G26" s="27" t="s">
        <v>436</v>
      </c>
      <c r="H26" s="27" t="s">
        <v>436</v>
      </c>
      <c r="I26" s="27" t="s">
        <v>436</v>
      </c>
      <c r="J26" s="27" t="s">
        <v>436</v>
      </c>
      <c r="K26" s="27"/>
      <c r="L26" s="27"/>
      <c r="M26" s="1934"/>
      <c r="N26" s="1933"/>
    </row>
    <row r="27" spans="1:15" s="22" customFormat="1" ht="33" customHeight="1">
      <c r="A27" s="381" t="s">
        <v>759</v>
      </c>
      <c r="B27" s="382">
        <v>240</v>
      </c>
      <c r="C27" s="382"/>
      <c r="D27" s="383">
        <f t="shared" si="2"/>
        <v>0</v>
      </c>
      <c r="E27" s="383" t="s">
        <v>436</v>
      </c>
      <c r="F27" s="383" t="s">
        <v>436</v>
      </c>
      <c r="G27" s="383" t="s">
        <v>436</v>
      </c>
      <c r="H27" s="383" t="s">
        <v>436</v>
      </c>
      <c r="I27" s="383" t="s">
        <v>436</v>
      </c>
      <c r="J27" s="383" t="s">
        <v>436</v>
      </c>
      <c r="K27" s="383" t="s">
        <v>436</v>
      </c>
      <c r="L27" s="383" t="s">
        <v>436</v>
      </c>
      <c r="M27" s="1934"/>
    </row>
    <row r="28" spans="1:15" s="22" customFormat="1" ht="34.5" customHeight="1">
      <c r="A28" s="711" t="s">
        <v>935</v>
      </c>
      <c r="B28" s="710">
        <v>250</v>
      </c>
      <c r="C28" s="382">
        <v>244</v>
      </c>
      <c r="D28" s="27">
        <f t="shared" si="2"/>
        <v>0</v>
      </c>
      <c r="E28" s="27">
        <f>'СГОЗ 2019-2020'!E183</f>
        <v>0</v>
      </c>
      <c r="F28" s="27">
        <f>'СГОЗ 2019-2020'!E337+'СГОЗ 2019-2020'!E437</f>
        <v>0</v>
      </c>
      <c r="G28" s="27">
        <f>'СГОЗ 2019-2020'!F568</f>
        <v>0</v>
      </c>
      <c r="H28" s="27">
        <f>'СГОЗ 2019-2020'!Q568</f>
        <v>0</v>
      </c>
      <c r="I28" s="27" t="s">
        <v>436</v>
      </c>
      <c r="J28" s="27" t="s">
        <v>436</v>
      </c>
      <c r="K28" s="27"/>
      <c r="L28" s="27"/>
      <c r="M28" s="388"/>
      <c r="N28" s="403" t="s">
        <v>837</v>
      </c>
    </row>
    <row r="29" spans="1:15" s="22" customFormat="1" ht="31.5" customHeight="1">
      <c r="A29" s="1928" t="s">
        <v>58</v>
      </c>
      <c r="B29" s="1930">
        <v>260</v>
      </c>
      <c r="C29" s="36">
        <v>244</v>
      </c>
      <c r="D29" s="27">
        <f t="shared" si="2"/>
        <v>18259360</v>
      </c>
      <c r="E29" s="27">
        <f>'СГОЗ 2019-2020'!D7</f>
        <v>9215100</v>
      </c>
      <c r="F29" s="27">
        <f>'СГОЗ 2019-2020'!D8+'СГОЗ 2019-2020'!D9</f>
        <v>1354700</v>
      </c>
      <c r="G29" s="383">
        <f>'СГОЗ 2019-2020'!D10</f>
        <v>153000</v>
      </c>
      <c r="H29" s="383">
        <f>'СГОЗ 2019-2020'!D11-'План ФХД 2019'!H30</f>
        <v>107300</v>
      </c>
      <c r="I29" s="27" t="s">
        <v>436</v>
      </c>
      <c r="J29" s="27" t="s">
        <v>436</v>
      </c>
      <c r="K29" s="27">
        <f>'План ФХД 2018'!K29</f>
        <v>7429260</v>
      </c>
      <c r="L29" s="27"/>
      <c r="M29" s="388"/>
      <c r="N29" s="1927" t="s">
        <v>838</v>
      </c>
      <c r="O29" s="1927"/>
    </row>
    <row r="30" spans="1:15" s="22" customFormat="1" ht="21" customHeight="1">
      <c r="A30" s="1929"/>
      <c r="B30" s="1931"/>
      <c r="C30" s="382">
        <v>321</v>
      </c>
      <c r="D30" s="27">
        <f t="shared" si="2"/>
        <v>0</v>
      </c>
      <c r="E30" s="27" t="s">
        <v>436</v>
      </c>
      <c r="F30" s="27" t="s">
        <v>436</v>
      </c>
      <c r="G30" s="27" t="s">
        <v>436</v>
      </c>
      <c r="H30" s="27">
        <f>'СГОЗ 2019-2020'!Q573</f>
        <v>0</v>
      </c>
      <c r="I30" s="27" t="s">
        <v>436</v>
      </c>
      <c r="J30" s="27" t="s">
        <v>436</v>
      </c>
      <c r="K30" s="27" t="s">
        <v>436</v>
      </c>
      <c r="L30" s="27" t="s">
        <v>436</v>
      </c>
      <c r="M30" s="388"/>
      <c r="N30" s="403" t="s">
        <v>681</v>
      </c>
    </row>
    <row r="31" spans="1:15" s="22" customFormat="1" ht="19.5" customHeight="1">
      <c r="A31" s="386" t="s">
        <v>57</v>
      </c>
      <c r="B31" s="339">
        <v>500</v>
      </c>
      <c r="C31" s="339" t="s">
        <v>55</v>
      </c>
      <c r="D31" s="343">
        <f t="shared" si="2"/>
        <v>0</v>
      </c>
      <c r="E31" s="343"/>
      <c r="F31" s="343"/>
      <c r="G31" s="343"/>
      <c r="H31" s="343"/>
      <c r="I31" s="343" t="s">
        <v>436</v>
      </c>
      <c r="J31" s="343" t="s">
        <v>436</v>
      </c>
      <c r="K31" s="343"/>
      <c r="L31" s="343"/>
    </row>
    <row r="32" spans="1:15" s="22" customFormat="1" ht="19.5" customHeight="1">
      <c r="A32" s="386" t="s">
        <v>56</v>
      </c>
      <c r="B32" s="339">
        <v>600</v>
      </c>
      <c r="C32" s="339" t="s">
        <v>55</v>
      </c>
      <c r="D32" s="343">
        <f t="shared" si="2"/>
        <v>0</v>
      </c>
      <c r="E32" s="343"/>
      <c r="F32" s="343"/>
      <c r="G32" s="343"/>
      <c r="H32" s="343"/>
      <c r="I32" s="343" t="s">
        <v>436</v>
      </c>
      <c r="J32" s="343" t="s">
        <v>436</v>
      </c>
      <c r="K32" s="343"/>
      <c r="L32" s="343"/>
    </row>
    <row r="33" spans="1:12" s="22" customFormat="1" ht="15.75">
      <c r="A33" s="26"/>
      <c r="B33" s="25"/>
      <c r="C33" s="25"/>
      <c r="D33" s="24"/>
      <c r="E33" s="24"/>
      <c r="F33" s="23"/>
      <c r="G33" s="23"/>
      <c r="H33" s="23"/>
      <c r="I33" s="23"/>
      <c r="J33" s="23"/>
      <c r="K33" s="23"/>
      <c r="L33" s="23"/>
    </row>
    <row r="34" spans="1:12" s="22" customFormat="1" ht="15.75">
      <c r="A34" s="26"/>
      <c r="B34" s="25"/>
      <c r="C34" s="25"/>
      <c r="D34" s="24"/>
      <c r="E34" s="24"/>
      <c r="F34" s="23"/>
      <c r="G34" s="23"/>
      <c r="H34" s="23"/>
      <c r="I34" s="23"/>
      <c r="J34" s="23"/>
      <c r="K34" s="23"/>
      <c r="L34" s="23"/>
    </row>
    <row r="35" spans="1:12" s="16" customFormat="1" ht="45.75" customHeight="1">
      <c r="A35" s="1926" t="str">
        <f>'План ФХД 2018'!A35</f>
        <v>И.о. заместителя начальника по экономике и финансам</v>
      </c>
      <c r="B35" s="1926"/>
      <c r="C35" s="1926"/>
      <c r="D35" s="1926"/>
      <c r="E35" s="368"/>
      <c r="F35" s="368"/>
      <c r="G35" s="21"/>
      <c r="I35" s="18" t="str">
        <f>'План ФХД 2018'!I35</f>
        <v>В.В. Гоннова</v>
      </c>
      <c r="K35" s="17"/>
      <c r="L35" s="17"/>
    </row>
    <row r="36" spans="1:12" s="16" customFormat="1" ht="60" customHeight="1">
      <c r="A36" s="20" t="str">
        <f>'План ФХД 2018'!A36</f>
        <v>Директор МКУ "ОК УОиДО"</v>
      </c>
      <c r="B36" s="20"/>
      <c r="C36" s="20"/>
      <c r="D36" s="20"/>
      <c r="E36" s="369"/>
      <c r="F36" s="369"/>
      <c r="G36" s="20"/>
      <c r="I36" s="18" t="str">
        <f>'План ФХД 2018'!I36</f>
        <v>Л.Э. Ерохина</v>
      </c>
      <c r="K36" s="17"/>
      <c r="L36" s="17"/>
    </row>
    <row r="37" spans="1:12" ht="15" customHeight="1">
      <c r="B37" s="3"/>
      <c r="D37" s="10"/>
      <c r="E37" s="10"/>
      <c r="F37" s="10"/>
      <c r="G37" s="10"/>
      <c r="H37" s="10"/>
      <c r="I37" s="10"/>
      <c r="J37" s="10"/>
      <c r="K37" s="15"/>
      <c r="L37" s="15"/>
    </row>
    <row r="38" spans="1:12" ht="15" customHeight="1">
      <c r="B38" s="3"/>
      <c r="D38" s="10"/>
      <c r="E38" s="10"/>
      <c r="F38" s="10"/>
      <c r="G38" s="10"/>
      <c r="H38" s="10"/>
      <c r="I38" s="10"/>
      <c r="J38" s="10"/>
      <c r="K38" s="15"/>
      <c r="L38" s="15"/>
    </row>
    <row r="39" spans="1:12" ht="18" customHeight="1">
      <c r="A39" s="1901" t="str">
        <f>'План ФХД 2018'!A39</f>
        <v>Соколова Т.В.</v>
      </c>
      <c r="B39" s="3"/>
      <c r="D39" s="10"/>
      <c r="E39" s="10"/>
      <c r="F39" s="10"/>
      <c r="G39" s="10"/>
      <c r="H39" s="10"/>
      <c r="I39" s="10"/>
      <c r="J39" s="10"/>
      <c r="K39" s="15"/>
      <c r="L39" s="15"/>
    </row>
    <row r="40" spans="1:12" s="11" customFormat="1" ht="18" customHeight="1">
      <c r="A40" s="1902" t="str">
        <f>'План ФХД 2018'!A40</f>
        <v>43-72-00*3226</v>
      </c>
      <c r="B40" s="14"/>
      <c r="C40" s="14"/>
      <c r="D40" s="14"/>
      <c r="E40" s="14"/>
      <c r="F40" s="14"/>
      <c r="G40" s="14"/>
      <c r="H40" s="14"/>
      <c r="I40" s="14"/>
      <c r="J40" s="14"/>
      <c r="K40" s="13"/>
      <c r="L40" s="13"/>
    </row>
    <row r="41" spans="1:12" ht="15.75">
      <c r="A41" s="11"/>
      <c r="B41" s="3"/>
      <c r="F41" s="10"/>
      <c r="G41" s="10"/>
      <c r="H41" s="7"/>
      <c r="I41" s="7"/>
      <c r="J41" s="7"/>
    </row>
    <row r="42" spans="1:12" ht="12.75" customHeight="1">
      <c r="F42" s="6"/>
      <c r="G42" s="6"/>
      <c r="H42" s="7"/>
      <c r="I42" s="7"/>
      <c r="J42" s="7"/>
    </row>
    <row r="43" spans="1:12" s="4" customFormat="1" ht="12.75" customHeight="1">
      <c r="B43" s="5"/>
      <c r="F43" s="6"/>
      <c r="G43" s="6"/>
      <c r="H43" s="7"/>
      <c r="I43" s="7"/>
      <c r="J43" s="7"/>
    </row>
    <row r="44" spans="1:12" s="4" customFormat="1" ht="38.25" customHeight="1">
      <c r="B44" s="5"/>
      <c r="F44" s="6"/>
      <c r="G44" s="6"/>
      <c r="H44" s="9"/>
      <c r="I44" s="9"/>
      <c r="J44" s="9"/>
    </row>
    <row r="45" spans="1:12" s="4" customFormat="1" ht="38.25" customHeight="1">
      <c r="B45" s="5"/>
      <c r="F45" s="6"/>
      <c r="G45" s="6"/>
      <c r="H45" s="9"/>
      <c r="I45" s="9"/>
      <c r="J45" s="9"/>
    </row>
    <row r="46" spans="1:12" s="4" customFormat="1" ht="12.75" customHeight="1">
      <c r="B46" s="5"/>
      <c r="F46" s="6"/>
      <c r="G46" s="6"/>
      <c r="H46" s="8"/>
      <c r="I46" s="8"/>
      <c r="J46" s="8"/>
    </row>
    <row r="47" spans="1:12" s="4" customFormat="1" ht="12.75" customHeight="1">
      <c r="B47" s="5"/>
      <c r="F47" s="6"/>
      <c r="G47" s="6"/>
      <c r="H47" s="7"/>
      <c r="I47" s="7"/>
      <c r="J47" s="7"/>
    </row>
    <row r="48" spans="1:12">
      <c r="F48" s="6"/>
      <c r="G48" s="6"/>
    </row>
    <row r="49" spans="2:14">
      <c r="F49" s="6"/>
      <c r="G49" s="6"/>
    </row>
    <row r="50" spans="2:14" s="4" customFormat="1">
      <c r="B50" s="5"/>
      <c r="F50" s="6"/>
      <c r="G50" s="6"/>
      <c r="M50" s="3"/>
      <c r="N50" s="3"/>
    </row>
    <row r="51" spans="2:14" s="4" customFormat="1">
      <c r="B51" s="5"/>
      <c r="F51" s="6"/>
      <c r="G51" s="6"/>
      <c r="M51" s="3"/>
      <c r="N51" s="3"/>
    </row>
    <row r="52" spans="2:14" s="4" customFormat="1">
      <c r="B52" s="5"/>
      <c r="F52" s="6"/>
      <c r="G52" s="6"/>
      <c r="M52" s="3"/>
      <c r="N52" s="3"/>
    </row>
    <row r="53" spans="2:14" s="4" customFormat="1">
      <c r="B53" s="5"/>
      <c r="F53" s="6"/>
      <c r="G53" s="6"/>
      <c r="M53" s="3"/>
      <c r="N53" s="3"/>
    </row>
    <row r="54" spans="2:14" s="4" customFormat="1">
      <c r="B54" s="5"/>
      <c r="F54" s="6"/>
      <c r="G54" s="6"/>
      <c r="M54" s="3"/>
      <c r="N54" s="3"/>
    </row>
    <row r="55" spans="2:14" s="4" customFormat="1">
      <c r="B55" s="5"/>
      <c r="F55" s="6"/>
      <c r="G55" s="6"/>
      <c r="M55" s="3"/>
      <c r="N55" s="3"/>
    </row>
    <row r="56" spans="2:14" s="4" customFormat="1">
      <c r="B56" s="5"/>
      <c r="F56" s="6"/>
      <c r="G56" s="6"/>
      <c r="M56" s="3"/>
      <c r="N56" s="3"/>
    </row>
    <row r="57" spans="2:14" s="4" customFormat="1">
      <c r="B57" s="5"/>
      <c r="F57" s="6"/>
      <c r="G57" s="6"/>
      <c r="M57" s="3"/>
      <c r="N57" s="3"/>
    </row>
    <row r="58" spans="2:14" s="4" customFormat="1">
      <c r="B58" s="5"/>
      <c r="F58" s="6"/>
      <c r="G58" s="6"/>
      <c r="M58" s="3"/>
      <c r="N58" s="3"/>
    </row>
    <row r="59" spans="2:14" s="4" customFormat="1">
      <c r="B59" s="5"/>
      <c r="F59" s="6"/>
      <c r="G59" s="6"/>
      <c r="M59" s="3"/>
      <c r="N59" s="3"/>
    </row>
    <row r="60" spans="2:14" s="4" customFormat="1">
      <c r="B60" s="5"/>
      <c r="F60" s="6"/>
      <c r="G60" s="6"/>
      <c r="M60" s="3"/>
      <c r="N60" s="3"/>
    </row>
    <row r="61" spans="2:14" s="4" customFormat="1">
      <c r="B61" s="5"/>
      <c r="F61" s="6"/>
      <c r="G61" s="6"/>
      <c r="M61" s="3"/>
      <c r="N61" s="3"/>
    </row>
    <row r="62" spans="2:14" s="4" customFormat="1">
      <c r="B62" s="5"/>
      <c r="F62" s="6"/>
      <c r="G62" s="6"/>
      <c r="M62" s="3"/>
      <c r="N62" s="3"/>
    </row>
    <row r="63" spans="2:14" s="4" customFormat="1">
      <c r="B63" s="5"/>
      <c r="F63" s="6"/>
      <c r="G63" s="6"/>
      <c r="M63" s="3"/>
      <c r="N63" s="3"/>
    </row>
    <row r="64" spans="2:14" s="4" customFormat="1">
      <c r="B64" s="5"/>
      <c r="F64" s="6"/>
      <c r="G64" s="6"/>
      <c r="M64" s="3"/>
      <c r="N64" s="3"/>
    </row>
    <row r="65" spans="2:14" s="4" customFormat="1">
      <c r="B65" s="5"/>
      <c r="F65" s="6"/>
      <c r="G65" s="6"/>
      <c r="M65" s="3"/>
      <c r="N65" s="3"/>
    </row>
    <row r="66" spans="2:14" s="4" customFormat="1">
      <c r="B66" s="5"/>
      <c r="F66" s="6"/>
      <c r="G66" s="6"/>
      <c r="M66" s="3"/>
      <c r="N66" s="3"/>
    </row>
    <row r="67" spans="2:14" s="4" customFormat="1">
      <c r="B67" s="5"/>
      <c r="F67" s="6"/>
      <c r="G67" s="6"/>
      <c r="M67" s="3"/>
      <c r="N67" s="3"/>
    </row>
    <row r="68" spans="2:14" s="4" customFormat="1">
      <c r="B68" s="5"/>
      <c r="F68" s="6"/>
      <c r="G68" s="6"/>
      <c r="M68" s="3"/>
      <c r="N68" s="3"/>
    </row>
    <row r="69" spans="2:14" s="4" customFormat="1">
      <c r="B69" s="5"/>
      <c r="F69" s="6"/>
      <c r="G69" s="6"/>
      <c r="M69" s="3"/>
      <c r="N69" s="3"/>
    </row>
    <row r="70" spans="2:14" s="4" customFormat="1">
      <c r="B70" s="5"/>
      <c r="F70" s="6"/>
      <c r="G70" s="6"/>
      <c r="M70" s="3"/>
      <c r="N70" s="3"/>
    </row>
    <row r="71" spans="2:14" s="4" customFormat="1">
      <c r="B71" s="5"/>
      <c r="F71" s="6"/>
      <c r="G71" s="6"/>
      <c r="M71" s="3"/>
      <c r="N71" s="3"/>
    </row>
    <row r="72" spans="2:14" s="4" customFormat="1">
      <c r="B72" s="5"/>
      <c r="F72" s="6"/>
      <c r="G72" s="6"/>
      <c r="M72" s="3"/>
      <c r="N72" s="3"/>
    </row>
    <row r="73" spans="2:14" s="4" customFormat="1">
      <c r="B73" s="5"/>
      <c r="F73" s="6"/>
      <c r="G73" s="6"/>
      <c r="M73" s="3"/>
      <c r="N73" s="3"/>
    </row>
    <row r="74" spans="2:14" s="4" customFormat="1">
      <c r="B74" s="5"/>
      <c r="F74" s="6"/>
      <c r="G74" s="6"/>
      <c r="M74" s="3"/>
      <c r="N74" s="3"/>
    </row>
    <row r="75" spans="2:14" s="4" customFormat="1">
      <c r="B75" s="5"/>
      <c r="F75" s="6"/>
      <c r="G75" s="6"/>
      <c r="M75" s="3"/>
      <c r="N75" s="3"/>
    </row>
    <row r="76" spans="2:14" s="4" customFormat="1">
      <c r="B76" s="5"/>
      <c r="F76" s="6"/>
      <c r="G76" s="6"/>
      <c r="M76" s="3"/>
      <c r="N76" s="3"/>
    </row>
    <row r="77" spans="2:14" s="4" customFormat="1">
      <c r="B77" s="5"/>
      <c r="F77" s="6"/>
      <c r="G77" s="6"/>
      <c r="M77" s="3"/>
      <c r="N77" s="3"/>
    </row>
    <row r="78" spans="2:14" s="4" customFormat="1">
      <c r="B78" s="5"/>
      <c r="F78" s="6"/>
      <c r="G78" s="6"/>
      <c r="M78" s="3"/>
      <c r="N78" s="3"/>
    </row>
    <row r="79" spans="2:14" s="4" customFormat="1">
      <c r="B79" s="5"/>
      <c r="F79" s="6"/>
      <c r="G79" s="6"/>
      <c r="M79" s="3"/>
      <c r="N79" s="3"/>
    </row>
    <row r="80" spans="2:14" s="4" customFormat="1">
      <c r="B80" s="5"/>
      <c r="F80" s="6"/>
      <c r="G80" s="6"/>
      <c r="M80" s="3"/>
      <c r="N80" s="3"/>
    </row>
    <row r="81" spans="2:14" s="4" customFormat="1">
      <c r="B81" s="5"/>
      <c r="F81" s="6"/>
      <c r="G81" s="6"/>
      <c r="M81" s="3"/>
      <c r="N81" s="3"/>
    </row>
    <row r="82" spans="2:14" s="4" customFormat="1">
      <c r="B82" s="5"/>
      <c r="F82" s="6"/>
      <c r="G82" s="6"/>
      <c r="M82" s="3"/>
      <c r="N82" s="3"/>
    </row>
    <row r="83" spans="2:14" s="4" customFormat="1">
      <c r="B83" s="5"/>
      <c r="F83" s="6"/>
      <c r="G83" s="6"/>
      <c r="M83" s="3"/>
      <c r="N83" s="3"/>
    </row>
    <row r="84" spans="2:14" s="4" customFormat="1">
      <c r="B84" s="5"/>
      <c r="F84" s="6"/>
      <c r="G84" s="6"/>
      <c r="M84" s="3"/>
      <c r="N84" s="3"/>
    </row>
    <row r="85" spans="2:14" s="4" customFormat="1">
      <c r="B85" s="5"/>
      <c r="F85" s="6"/>
      <c r="G85" s="6"/>
      <c r="M85" s="3"/>
      <c r="N85" s="3"/>
    </row>
    <row r="86" spans="2:14" s="4" customFormat="1">
      <c r="B86" s="5"/>
      <c r="F86" s="6"/>
      <c r="G86" s="6"/>
      <c r="M86" s="3"/>
      <c r="N86" s="3"/>
    </row>
    <row r="87" spans="2:14" s="4" customFormat="1">
      <c r="B87" s="5"/>
      <c r="F87" s="6"/>
      <c r="G87" s="6"/>
      <c r="M87" s="3"/>
      <c r="N87" s="3"/>
    </row>
    <row r="88" spans="2:14" s="4" customFormat="1">
      <c r="B88" s="5"/>
      <c r="F88" s="6"/>
      <c r="G88" s="6"/>
      <c r="M88" s="3"/>
      <c r="N88" s="3"/>
    </row>
    <row r="89" spans="2:14" s="4" customFormat="1">
      <c r="B89" s="5"/>
      <c r="F89" s="6"/>
      <c r="G89" s="6"/>
      <c r="M89" s="3"/>
      <c r="N89" s="3"/>
    </row>
    <row r="90" spans="2:14" s="4" customFormat="1">
      <c r="B90" s="5"/>
      <c r="F90" s="6"/>
      <c r="G90" s="6"/>
      <c r="M90" s="3"/>
      <c r="N90" s="3"/>
    </row>
    <row r="91" spans="2:14" s="4" customFormat="1">
      <c r="B91" s="5"/>
      <c r="F91" s="6"/>
      <c r="G91" s="6"/>
      <c r="M91" s="3"/>
      <c r="N91" s="3"/>
    </row>
    <row r="92" spans="2:14" s="4" customFormat="1">
      <c r="B92" s="5"/>
      <c r="F92" s="6"/>
      <c r="G92" s="6"/>
      <c r="M92" s="3"/>
      <c r="N92" s="3"/>
    </row>
    <row r="93" spans="2:14" s="4" customFormat="1">
      <c r="B93" s="5"/>
      <c r="F93" s="6"/>
      <c r="G93" s="6"/>
      <c r="M93" s="3"/>
      <c r="N93" s="3"/>
    </row>
    <row r="94" spans="2:14" s="4" customFormat="1">
      <c r="B94" s="5"/>
      <c r="F94" s="6"/>
      <c r="G94" s="6"/>
      <c r="M94" s="3"/>
      <c r="N94" s="3"/>
    </row>
    <row r="95" spans="2:14" s="4" customFormat="1">
      <c r="B95" s="5"/>
      <c r="F95" s="6"/>
      <c r="G95" s="6"/>
      <c r="M95" s="3"/>
      <c r="N95" s="3"/>
    </row>
    <row r="96" spans="2:14" s="4" customFormat="1">
      <c r="B96" s="5"/>
      <c r="F96" s="6"/>
      <c r="G96" s="6"/>
      <c r="M96" s="3"/>
      <c r="N96" s="3"/>
    </row>
    <row r="97" spans="2:14" s="4" customFormat="1">
      <c r="B97" s="5"/>
      <c r="F97" s="6"/>
      <c r="G97" s="6"/>
      <c r="M97" s="3"/>
      <c r="N97" s="3"/>
    </row>
    <row r="98" spans="2:14" s="4" customFormat="1">
      <c r="B98" s="5"/>
      <c r="F98" s="6"/>
      <c r="G98" s="6"/>
      <c r="M98" s="3"/>
      <c r="N98" s="3"/>
    </row>
    <row r="99" spans="2:14" s="4" customFormat="1">
      <c r="B99" s="5"/>
      <c r="F99" s="6"/>
      <c r="G99" s="6"/>
      <c r="M99" s="3"/>
      <c r="N99" s="3"/>
    </row>
    <row r="100" spans="2:14" s="4" customFormat="1">
      <c r="B100" s="5"/>
      <c r="F100" s="6"/>
      <c r="G100" s="6"/>
      <c r="M100" s="3"/>
      <c r="N100" s="3"/>
    </row>
    <row r="101" spans="2:14" s="4" customFormat="1">
      <c r="B101" s="5"/>
      <c r="F101" s="6"/>
      <c r="G101" s="6"/>
      <c r="M101" s="3"/>
      <c r="N101" s="3"/>
    </row>
    <row r="102" spans="2:14" s="4" customFormat="1">
      <c r="B102" s="5"/>
      <c r="F102" s="6"/>
      <c r="G102" s="6"/>
      <c r="M102" s="3"/>
      <c r="N102" s="3"/>
    </row>
    <row r="103" spans="2:14" s="4" customFormat="1">
      <c r="B103" s="5"/>
      <c r="F103" s="6"/>
      <c r="G103" s="6"/>
      <c r="M103" s="3"/>
      <c r="N103" s="3"/>
    </row>
    <row r="104" spans="2:14" s="4" customFormat="1">
      <c r="B104" s="5"/>
      <c r="F104" s="6"/>
      <c r="G104" s="6"/>
      <c r="M104" s="3"/>
      <c r="N104" s="3"/>
    </row>
    <row r="105" spans="2:14" s="4" customFormat="1">
      <c r="B105" s="5"/>
      <c r="F105" s="6"/>
      <c r="G105" s="6"/>
      <c r="M105" s="3"/>
      <c r="N105" s="3"/>
    </row>
    <row r="106" spans="2:14" s="4" customFormat="1">
      <c r="B106" s="5"/>
      <c r="F106" s="6"/>
      <c r="G106" s="6"/>
      <c r="M106" s="3"/>
      <c r="N106" s="3"/>
    </row>
    <row r="107" spans="2:14" s="4" customFormat="1">
      <c r="B107" s="5"/>
      <c r="F107" s="6"/>
      <c r="G107" s="6"/>
      <c r="M107" s="3"/>
      <c r="N107" s="3"/>
    </row>
    <row r="108" spans="2:14" s="4" customFormat="1">
      <c r="B108" s="5"/>
      <c r="F108" s="6"/>
      <c r="G108" s="6"/>
      <c r="M108" s="3"/>
      <c r="N108" s="3"/>
    </row>
    <row r="109" spans="2:14" s="4" customFormat="1">
      <c r="B109" s="5"/>
      <c r="F109" s="6"/>
      <c r="G109" s="6"/>
      <c r="M109" s="3"/>
      <c r="N109" s="3"/>
    </row>
  </sheetData>
  <autoFilter ref="A8:L37"/>
  <customSheetViews>
    <customSheetView guid="{B72699BC-299D-42B7-A978-9B23F399AA23}" scale="80" showPageBreaks="1" printArea="1" showAutoFilter="1" view="pageBreakPreview" showRuler="0">
      <pane xSplit="3" ySplit="9" topLeftCell="D10" activePane="bottomRight" state="frozen"/>
      <selection pane="bottomRight" sqref="A1:O40"/>
      <colBreaks count="1" manualBreakCount="1">
        <brk id="12" max="38" man="1"/>
      </colBreaks>
      <pageMargins left="0.74803149606299213" right="0.23622047244094491" top="0.23622047244094491" bottom="0" header="0.19685039370078741" footer="0"/>
      <pageSetup paperSize="9" scale="55" orientation="landscape" r:id="rId1"/>
      <headerFooter alignWithMargins="0"/>
      <autoFilter ref="B1:M1"/>
    </customSheetView>
    <customSheetView guid="{4DDEBF15-3C9F-44C3-B78F-AE382BE678C1}" scale="80" showPageBreaks="1" printArea="1" showAutoFilter="1" view="pageBreakPreview" showRuler="0">
      <pane xSplit="3" ySplit="9" topLeftCell="D34" activePane="bottomRight" state="frozen"/>
      <selection pane="bottomRight" activeCell="A38" sqref="A38:A39"/>
      <colBreaks count="1" manualBreakCount="1">
        <brk id="12" max="38" man="1"/>
      </colBreaks>
      <pageMargins left="0.74803149606299213" right="0.23622047244094491" top="0.23622047244094491" bottom="0" header="0.19685039370078741" footer="0"/>
      <pageSetup paperSize="9" scale="55" orientation="landscape" r:id="rId2"/>
      <headerFooter alignWithMargins="0"/>
      <autoFilter ref="B1:M1"/>
    </customSheetView>
    <customSheetView guid="{3811DC27-6C9C-4281-989A-478EAFEC2147}" scale="80" showPageBreaks="1" printArea="1" showAutoFilter="1" view="pageBreakPreview" showRuler="0">
      <pane xSplit="3" ySplit="9" topLeftCell="D10" activePane="bottomRight" state="frozen"/>
      <selection pane="bottomRight" activeCell="N9" sqref="N9"/>
      <colBreaks count="1" manualBreakCount="1">
        <brk id="12" max="38" man="1"/>
      </colBreaks>
      <pageMargins left="0.74803149606299213" right="0.23622047244094491" top="0.23622047244094491" bottom="0" header="0.19685039370078741" footer="0"/>
      <pageSetup paperSize="9" scale="53" orientation="landscape" r:id="rId3"/>
      <headerFooter alignWithMargins="0"/>
      <autoFilter ref="B1:M1"/>
    </customSheetView>
    <customSheetView guid="{5B9D9E33-AFE5-4826-BC15-28975AB1E5F8}" scale="80" showPageBreaks="1" printArea="1" showAutoFilter="1" view="pageBreakPreview" showRuler="0">
      <pane xSplit="3" ySplit="9" topLeftCell="D34" activePane="bottomRight" state="frozen"/>
      <selection pane="bottomRight" activeCell="A38" sqref="A38:A39"/>
      <colBreaks count="1" manualBreakCount="1">
        <brk id="12" max="38" man="1"/>
      </colBreaks>
      <pageMargins left="0.74803149606299213" right="0.23622047244094491" top="0.23622047244094491" bottom="0" header="0.19685039370078741" footer="0"/>
      <pageSetup paperSize="9" scale="55" orientation="landscape" r:id="rId4"/>
      <headerFooter alignWithMargins="0"/>
      <autoFilter ref="B1:M1"/>
    </customSheetView>
    <customSheetView guid="{4660ED57-C31A-43C4-A05C-DF263EC238D0}" scale="80" showPageBreaks="1" printArea="1" showAutoFilter="1" view="pageBreakPreview" showRuler="0">
      <pane xSplit="3" ySplit="9" topLeftCell="D34" activePane="bottomRight" state="frozen"/>
      <selection pane="bottomRight" activeCell="A38" sqref="A38:A39"/>
      <colBreaks count="1" manualBreakCount="1">
        <brk id="12" max="38" man="1"/>
      </colBreaks>
      <pageMargins left="0.74803149606299213" right="0.23622047244094491" top="0.23622047244094491" bottom="0" header="0.19685039370078741" footer="0"/>
      <pageSetup paperSize="9" scale="55" orientation="landscape" r:id="rId5"/>
      <headerFooter alignWithMargins="0"/>
      <autoFilter ref="B1:M1"/>
    </customSheetView>
  </customSheetViews>
  <mergeCells count="21">
    <mergeCell ref="A35:D35"/>
    <mergeCell ref="N29:O29"/>
    <mergeCell ref="A29:A30"/>
    <mergeCell ref="B29:B30"/>
    <mergeCell ref="N10:N16"/>
    <mergeCell ref="M18:M27"/>
    <mergeCell ref="A24:A26"/>
    <mergeCell ref="B24:B26"/>
    <mergeCell ref="N24:N26"/>
    <mergeCell ref="I6:J6"/>
    <mergeCell ref="M10:M16"/>
    <mergeCell ref="A2:L2"/>
    <mergeCell ref="A3:L3"/>
    <mergeCell ref="A5:A7"/>
    <mergeCell ref="B5:B7"/>
    <mergeCell ref="C5:C7"/>
    <mergeCell ref="D5:D7"/>
    <mergeCell ref="E5:J5"/>
    <mergeCell ref="K5:L6"/>
    <mergeCell ref="E6:F6"/>
    <mergeCell ref="G6:H6"/>
  </mergeCells>
  <pageMargins left="0.74803149606299213" right="0.23622047244094491" top="0.23622047244094491" bottom="0" header="0.19685039370078741" footer="0"/>
  <pageSetup paperSize="9" scale="53" orientation="landscape" r:id="rId6"/>
  <headerFooter alignWithMargins="0"/>
  <colBreaks count="1" manualBreakCount="1">
    <brk id="12" max="38" man="1"/>
  </colBreaks>
  <legacyDrawing r:id="rId7"/>
</worksheet>
</file>

<file path=xl/worksheets/sheet20.xml><?xml version="1.0" encoding="utf-8"?>
<worksheet xmlns="http://schemas.openxmlformats.org/spreadsheetml/2006/main" xmlns:r="http://schemas.openxmlformats.org/officeDocument/2006/relationships">
  <sheetPr>
    <tabColor theme="5" tint="0.39997558519241921"/>
  </sheetPr>
  <dimension ref="A1:GN775"/>
  <sheetViews>
    <sheetView zoomScale="66" zoomScaleNormal="66" workbookViewId="0">
      <pane xSplit="4" ySplit="14" topLeftCell="E15" activePane="bottomRight" state="frozen"/>
      <selection sqref="A1:XFD29"/>
      <selection pane="topRight" sqref="A1:XFD29"/>
      <selection pane="bottomLeft" sqref="A1:XFD29"/>
      <selection pane="bottomRight" activeCell="D31" sqref="D30:D31"/>
    </sheetView>
  </sheetViews>
  <sheetFormatPr defaultColWidth="9.140625" defaultRowHeight="15.75"/>
  <cols>
    <col min="1" max="1" width="6.28515625" style="1559" bestFit="1" customWidth="1"/>
    <col min="2" max="2" width="47.42578125" style="11" customWidth="1"/>
    <col min="3" max="3" width="7.140625" style="11" customWidth="1"/>
    <col min="4" max="4" width="14.140625" style="1557" customWidth="1"/>
    <col min="5" max="5" width="9.5703125" style="11" customWidth="1"/>
    <col min="6" max="6" width="21.28515625" style="11" customWidth="1"/>
    <col min="7" max="7" width="17.42578125" style="11" customWidth="1"/>
    <col min="8" max="8" width="13.5703125" style="11" customWidth="1"/>
    <col min="9" max="9" width="16.7109375" style="11" customWidth="1"/>
    <col min="10" max="10" width="16.28515625" style="11" customWidth="1"/>
    <col min="11" max="11" width="14.7109375" style="11" customWidth="1"/>
    <col min="12" max="12" width="17.7109375" style="11" customWidth="1"/>
    <col min="13" max="13" width="12" style="11" customWidth="1"/>
    <col min="14" max="14" width="12.85546875" style="11" customWidth="1"/>
    <col min="15" max="15" width="13.5703125" style="11" customWidth="1"/>
    <col min="16" max="16" width="13.42578125" style="11" customWidth="1"/>
    <col min="17" max="17" width="11.7109375" style="11" customWidth="1"/>
    <col min="18" max="18" width="10.28515625" style="11" customWidth="1"/>
    <col min="19" max="19" width="17.5703125" style="11" customWidth="1"/>
    <col min="20" max="21" width="11.7109375" style="11" customWidth="1"/>
    <col min="22" max="22" width="12.42578125" style="11" customWidth="1"/>
    <col min="23" max="24" width="10.7109375" style="11" customWidth="1"/>
    <col min="25" max="25" width="13" style="11" customWidth="1"/>
    <col min="26" max="26" width="14" style="11" customWidth="1"/>
    <col min="27" max="27" width="9.85546875" style="11" customWidth="1"/>
    <col min="28" max="28" width="12" style="11" customWidth="1"/>
    <col min="29" max="29" width="12.85546875" style="11" customWidth="1"/>
    <col min="30" max="30" width="15.7109375" style="11" customWidth="1"/>
    <col min="31" max="31" width="14.140625" style="11" customWidth="1"/>
    <col min="32" max="32" width="13.28515625" style="11" customWidth="1"/>
    <col min="33" max="33" width="11.140625" style="11" customWidth="1"/>
    <col min="34" max="34" width="14.85546875" style="11" customWidth="1"/>
    <col min="35" max="36" width="11.28515625" style="11" customWidth="1"/>
    <col min="37" max="37" width="13.28515625" style="11" customWidth="1"/>
    <col min="38" max="39" width="9.140625" style="11" customWidth="1"/>
    <col min="40" max="40" width="11.140625" style="11" customWidth="1"/>
    <col min="41" max="41" width="16.7109375" style="11" customWidth="1"/>
    <col min="42" max="42" width="9.85546875" style="11" customWidth="1"/>
    <col min="43" max="43" width="12" style="11" customWidth="1"/>
    <col min="44" max="44" width="12.85546875" style="11" customWidth="1"/>
    <col min="45" max="45" width="13.85546875" style="11" customWidth="1"/>
    <col min="46" max="46" width="13.5703125" style="11" customWidth="1"/>
    <col min="47" max="47" width="12.28515625" style="11" customWidth="1"/>
    <col min="48" max="48" width="11.140625" style="11" customWidth="1"/>
    <col min="49" max="49" width="14" style="11" customWidth="1"/>
    <col min="50" max="51" width="10.140625" style="11" customWidth="1"/>
    <col min="52" max="52" width="13.140625" style="11" customWidth="1"/>
    <col min="53" max="54" width="10.140625" style="11" customWidth="1"/>
    <col min="55" max="55" width="11.28515625" style="11" customWidth="1"/>
    <col min="56" max="59" width="13.140625" style="11" customWidth="1"/>
    <col min="60" max="60" width="15.28515625" style="11" customWidth="1"/>
    <col min="61" max="63" width="13.140625" style="11" customWidth="1"/>
    <col min="64" max="64" width="14.7109375" style="11" customWidth="1"/>
    <col min="65" max="66" width="10.28515625" style="11" customWidth="1"/>
    <col min="67" max="67" width="14" style="11" customWidth="1"/>
    <col min="68" max="69" width="10.28515625" style="11" customWidth="1"/>
    <col min="70" max="70" width="13.42578125" style="11" customWidth="1"/>
    <col min="71" max="71" width="15.28515625" style="11" customWidth="1"/>
    <col min="72" max="72" width="9.85546875" style="11" customWidth="1"/>
    <col min="73" max="73" width="12" style="11" customWidth="1"/>
    <col min="74" max="74" width="12.85546875" style="11" customWidth="1"/>
    <col min="75" max="75" width="12.7109375" style="11" customWidth="1"/>
    <col min="76" max="76" width="13.7109375" style="11" customWidth="1"/>
    <col min="77" max="77" width="12.28515625" style="11" customWidth="1"/>
    <col min="78" max="78" width="10.7109375" style="11" customWidth="1"/>
    <col min="79" max="79" width="12.28515625" style="11" customWidth="1"/>
    <col min="80" max="81" width="10.5703125" style="11" customWidth="1"/>
    <col min="82" max="82" width="13.42578125" style="11" customWidth="1"/>
    <col min="83" max="84" width="10.5703125" style="11" customWidth="1"/>
    <col min="85" max="85" width="12.5703125" style="11" customWidth="1"/>
    <col min="86" max="86" width="15.28515625" style="11" customWidth="1"/>
    <col min="87" max="87" width="16.140625" style="11" customWidth="1"/>
    <col min="88" max="88" width="12" style="11" customWidth="1"/>
    <col min="89" max="89" width="12.85546875" style="11" customWidth="1"/>
    <col min="90" max="90" width="12.28515625" style="11" customWidth="1"/>
    <col min="91" max="91" width="14.140625" style="11" customWidth="1"/>
    <col min="92" max="92" width="12.28515625" style="11" customWidth="1"/>
    <col min="93" max="93" width="10.28515625" style="11" customWidth="1"/>
    <col min="94" max="94" width="12.28515625" style="11" customWidth="1"/>
    <col min="95" max="99" width="10.5703125" style="11" customWidth="1"/>
    <col min="100" max="100" width="12.42578125" style="11" customWidth="1"/>
    <col min="101" max="101" width="16" style="11" customWidth="1"/>
    <col min="102" max="102" width="9.85546875" style="11" customWidth="1"/>
    <col min="103" max="103" width="12" style="11" customWidth="1"/>
    <col min="104" max="104" width="12.85546875" style="11" customWidth="1"/>
    <col min="105" max="105" width="12.28515625" style="11" customWidth="1"/>
    <col min="106" max="106" width="13.5703125" style="11" customWidth="1"/>
    <col min="107" max="107" width="12.28515625" style="11" customWidth="1"/>
    <col min="108" max="108" width="10.28515625" style="11" customWidth="1"/>
    <col min="109" max="109" width="12.28515625" style="11" customWidth="1"/>
    <col min="110" max="111" width="11.140625" style="11" customWidth="1"/>
    <col min="112" max="112" width="12.5703125" style="11" customWidth="1"/>
    <col min="113" max="114" width="11.140625" style="11" customWidth="1"/>
    <col min="115" max="115" width="12.140625" style="11" customWidth="1"/>
    <col min="116" max="116" width="17.28515625" style="11" customWidth="1"/>
    <col min="117" max="117" width="9.85546875" style="11" customWidth="1"/>
    <col min="118" max="118" width="12" style="11" customWidth="1"/>
    <col min="119" max="119" width="12.85546875" style="11" customWidth="1"/>
    <col min="120" max="120" width="12.28515625" style="11" customWidth="1"/>
    <col min="121" max="121" width="14" style="11" customWidth="1"/>
    <col min="122" max="122" width="12.28515625" style="11" customWidth="1"/>
    <col min="123" max="123" width="10.42578125" style="11" customWidth="1"/>
    <col min="124" max="124" width="12.28515625" style="11" customWidth="1"/>
    <col min="125" max="129" width="11.42578125" style="11" customWidth="1"/>
    <col min="130" max="130" width="11.5703125" style="11" customWidth="1"/>
    <col min="131" max="132" width="9.85546875" style="11" customWidth="1"/>
    <col min="133" max="133" width="12" style="11" customWidth="1"/>
    <col min="134" max="134" width="12.85546875" style="11" customWidth="1"/>
    <col min="135" max="135" width="12.28515625" style="11" customWidth="1"/>
    <col min="136" max="136" width="13.5703125" style="11" customWidth="1"/>
    <col min="137" max="137" width="12.28515625" style="11" customWidth="1"/>
    <col min="138" max="138" width="10.7109375" style="11" customWidth="1"/>
    <col min="139" max="139" width="12.28515625" style="11" customWidth="1"/>
    <col min="140" max="141" width="10.7109375" style="11" customWidth="1"/>
    <col min="142" max="142" width="13.7109375" style="11" customWidth="1"/>
    <col min="143" max="144" width="10.7109375" style="11" customWidth="1"/>
    <col min="145" max="145" width="12.140625" style="11" customWidth="1"/>
    <col min="146" max="146" width="10.42578125" style="11" customWidth="1"/>
    <col min="147" max="147" width="9.85546875" style="11" customWidth="1"/>
    <col min="148" max="148" width="12" style="11" customWidth="1"/>
    <col min="149" max="150" width="12.85546875" style="11" customWidth="1"/>
    <col min="151" max="151" width="13.5703125" style="11" customWidth="1"/>
    <col min="152" max="152" width="12.28515625" style="11" customWidth="1"/>
    <col min="153" max="153" width="10.5703125" style="11" customWidth="1"/>
    <col min="154" max="154" width="14.42578125" style="11" customWidth="1"/>
    <col min="155" max="156" width="10.140625" style="11" customWidth="1"/>
    <col min="157" max="157" width="13.5703125" style="11" customWidth="1"/>
    <col min="158" max="159" width="10.140625" style="11" customWidth="1"/>
    <col min="160" max="160" width="12.28515625" style="11" customWidth="1"/>
    <col min="161" max="161" width="11.5703125" style="11" customWidth="1"/>
    <col min="162" max="162" width="9.85546875" style="11" customWidth="1"/>
    <col min="163" max="163" width="12" style="11" customWidth="1"/>
    <col min="164" max="164" width="12.85546875" style="11" customWidth="1"/>
    <col min="165" max="166" width="14" style="11" customWidth="1"/>
    <col min="167" max="167" width="12.28515625" style="11" customWidth="1"/>
    <col min="168" max="168" width="11.140625" style="11" customWidth="1"/>
    <col min="169" max="169" width="14.28515625" style="11" customWidth="1"/>
    <col min="170" max="171" width="11.140625" style="11" customWidth="1"/>
    <col min="172" max="172" width="12.7109375" style="11" customWidth="1"/>
    <col min="173" max="174" width="11.140625" style="11" customWidth="1"/>
    <col min="175" max="175" width="12.85546875" style="11" customWidth="1"/>
    <col min="176" max="176" width="11.5703125" style="11" customWidth="1"/>
    <col min="177" max="177" width="9.85546875" style="11" customWidth="1"/>
    <col min="178" max="178" width="12" style="11" customWidth="1"/>
    <col min="179" max="179" width="12.85546875" style="11" customWidth="1"/>
    <col min="180" max="180" width="15.42578125" style="11" customWidth="1"/>
    <col min="181" max="181" width="13.5703125" style="11" customWidth="1"/>
    <col min="182" max="182" width="12.28515625" style="11" customWidth="1"/>
    <col min="183" max="183" width="11" style="11" customWidth="1"/>
    <col min="184" max="184" width="14.5703125" style="11" customWidth="1"/>
    <col min="185" max="185" width="17.5703125" style="11" customWidth="1"/>
    <col min="186" max="186" width="17.5703125" style="1557" customWidth="1"/>
    <col min="187" max="187" width="17.5703125" style="11" customWidth="1"/>
    <col min="188" max="188" width="17.5703125" style="1557" customWidth="1"/>
    <col min="189" max="189" width="17.5703125" style="11" customWidth="1"/>
    <col min="190" max="190" width="17.5703125" style="1557" customWidth="1"/>
    <col min="191" max="191" width="12.42578125" style="1558" customWidth="1"/>
    <col min="192" max="192" width="20.42578125" style="1559" customWidth="1"/>
    <col min="193" max="193" width="30" style="1559" customWidth="1"/>
    <col min="194" max="194" width="20.7109375" style="1559" customWidth="1"/>
    <col min="195" max="195" width="22.28515625" style="1560" customWidth="1"/>
    <col min="196" max="196" width="11.85546875" style="11" bestFit="1" customWidth="1"/>
    <col min="197" max="16384" width="9.140625" style="11"/>
  </cols>
  <sheetData>
    <row r="1" spans="1:195" s="1741" customFormat="1" ht="19.5">
      <c r="A1" s="1740" t="s">
        <v>1473</v>
      </c>
      <c r="D1" s="1742"/>
      <c r="GD1" s="1742"/>
      <c r="GF1" s="1742"/>
      <c r="GH1" s="1742"/>
      <c r="GI1" s="1743"/>
      <c r="GJ1" s="1744"/>
      <c r="GK1" s="1744"/>
      <c r="GL1" s="1744"/>
      <c r="GM1" s="1745"/>
    </row>
    <row r="2" spans="1:195" s="1741" customFormat="1" ht="19.5">
      <c r="A2" s="1740"/>
      <c r="B2" s="2342" t="s">
        <v>1474</v>
      </c>
      <c r="C2" s="2342" t="s">
        <v>1475</v>
      </c>
      <c r="D2" s="2342"/>
      <c r="E2" s="2342"/>
      <c r="F2" s="2343" t="s">
        <v>1476</v>
      </c>
      <c r="G2" s="2343"/>
      <c r="H2" s="2343"/>
      <c r="I2" s="2343"/>
      <c r="J2" s="2344"/>
      <c r="GD2" s="1742"/>
      <c r="GF2" s="1742"/>
      <c r="GH2" s="1742"/>
      <c r="GI2" s="1743"/>
      <c r="GJ2" s="1744"/>
      <c r="GK2" s="1744"/>
      <c r="GL2" s="1744"/>
      <c r="GM2" s="1745"/>
    </row>
    <row r="3" spans="1:195" s="1741" customFormat="1" ht="78.75">
      <c r="A3" s="1740"/>
      <c r="B3" s="2342"/>
      <c r="C3" s="2342"/>
      <c r="D3" s="2342"/>
      <c r="E3" s="2342"/>
      <c r="F3" s="1746" t="s">
        <v>1477</v>
      </c>
      <c r="G3" s="1747" t="s">
        <v>1478</v>
      </c>
      <c r="H3" s="1747" t="s">
        <v>667</v>
      </c>
      <c r="I3" s="1747" t="s">
        <v>1479</v>
      </c>
      <c r="J3" s="1748" t="s">
        <v>1480</v>
      </c>
      <c r="L3" s="1749" t="s">
        <v>77</v>
      </c>
      <c r="GD3" s="1742"/>
      <c r="GF3" s="1742"/>
      <c r="GH3" s="1742"/>
      <c r="GI3" s="1743"/>
      <c r="GJ3" s="1744"/>
      <c r="GK3" s="1744"/>
      <c r="GL3" s="1744"/>
      <c r="GM3" s="1745"/>
    </row>
    <row r="4" spans="1:195" s="1741" customFormat="1" ht="31.5">
      <c r="A4" s="1740"/>
      <c r="B4" s="1750" t="s">
        <v>1481</v>
      </c>
      <c r="C4" s="2345">
        <v>9649876.9700000007</v>
      </c>
      <c r="D4" s="2345"/>
      <c r="E4" s="2345"/>
      <c r="F4" s="1751">
        <v>6367500</v>
      </c>
      <c r="G4" s="1752"/>
      <c r="H4" s="1753">
        <v>107300</v>
      </c>
      <c r="I4" s="1754">
        <v>1456800</v>
      </c>
      <c r="J4" s="1754">
        <v>-1718276.9700000007</v>
      </c>
      <c r="L4" s="1755" t="s">
        <v>667</v>
      </c>
      <c r="M4" s="2346" t="s">
        <v>1482</v>
      </c>
      <c r="N4" s="2346"/>
      <c r="O4" s="2346"/>
      <c r="P4" s="2346"/>
      <c r="GD4" s="1742"/>
      <c r="GF4" s="1742"/>
      <c r="GH4" s="1742"/>
      <c r="GI4" s="1743"/>
      <c r="GJ4" s="1744"/>
      <c r="GK4" s="1744"/>
      <c r="GL4" s="1744"/>
      <c r="GM4" s="1745"/>
    </row>
    <row r="5" spans="1:195" s="1741" customFormat="1" ht="31.5">
      <c r="A5" s="1740"/>
      <c r="B5" s="1750" t="s">
        <v>1483</v>
      </c>
      <c r="C5" s="2345">
        <v>567360</v>
      </c>
      <c r="D5" s="2345"/>
      <c r="E5" s="2345"/>
      <c r="F5" s="1756"/>
      <c r="G5" s="1753">
        <v>567360</v>
      </c>
      <c r="H5" s="1752"/>
      <c r="I5" s="1757"/>
      <c r="J5" s="1757"/>
      <c r="L5" s="1755" t="s">
        <v>1479</v>
      </c>
      <c r="M5" s="2346" t="s">
        <v>1484</v>
      </c>
      <c r="N5" s="2346"/>
      <c r="O5" s="2346"/>
      <c r="P5" s="2346"/>
      <c r="GD5" s="1742"/>
      <c r="GF5" s="1742"/>
      <c r="GH5" s="1742"/>
      <c r="GI5" s="1743"/>
      <c r="GJ5" s="1744"/>
      <c r="GK5" s="1744"/>
      <c r="GL5" s="1744"/>
      <c r="GM5" s="1745"/>
    </row>
    <row r="6" spans="1:195" s="1741" customFormat="1" ht="48" thickBot="1">
      <c r="A6" s="1740"/>
      <c r="B6" s="1554" t="s">
        <v>1485</v>
      </c>
      <c r="D6" s="1742"/>
      <c r="L6" s="1755" t="s">
        <v>1486</v>
      </c>
      <c r="M6" s="2346" t="s">
        <v>1487</v>
      </c>
      <c r="N6" s="2346"/>
      <c r="O6" s="2346"/>
      <c r="P6" s="2346"/>
      <c r="GC6" s="2338"/>
      <c r="GD6" s="2338"/>
      <c r="GF6" s="1742"/>
      <c r="GH6" s="1742"/>
      <c r="GI6" s="1743"/>
      <c r="GJ6" s="1744"/>
      <c r="GK6" s="1744"/>
      <c r="GL6" s="1744"/>
      <c r="GM6" s="1745"/>
    </row>
    <row r="7" spans="1:195" s="1759" customFormat="1" ht="27.75">
      <c r="A7" s="2339" t="s">
        <v>1488</v>
      </c>
      <c r="B7" s="2340"/>
      <c r="C7" s="2340"/>
      <c r="D7" s="2340"/>
      <c r="E7" s="2340"/>
      <c r="F7" s="2340"/>
      <c r="G7" s="2340"/>
      <c r="H7" s="2340"/>
      <c r="I7" s="2340"/>
      <c r="J7" s="2340"/>
      <c r="K7" s="2340"/>
      <c r="L7" s="2340"/>
      <c r="M7" s="2340"/>
      <c r="N7" s="2340"/>
      <c r="O7" s="2340"/>
      <c r="P7" s="2340"/>
      <c r="Q7" s="2340"/>
      <c r="R7" s="2340"/>
      <c r="S7" s="2341"/>
      <c r="T7" s="2339" t="s">
        <v>1489</v>
      </c>
      <c r="U7" s="2340"/>
      <c r="V7" s="2340"/>
      <c r="W7" s="2340"/>
      <c r="X7" s="2340"/>
      <c r="Y7" s="2340"/>
      <c r="Z7" s="2340"/>
      <c r="AA7" s="2340"/>
      <c r="AB7" s="2340"/>
      <c r="AC7" s="2340"/>
      <c r="AD7" s="2340"/>
      <c r="AE7" s="2340"/>
      <c r="AF7" s="2340"/>
      <c r="AG7" s="2340"/>
      <c r="AH7" s="2341"/>
      <c r="AI7" s="2339" t="s">
        <v>1490</v>
      </c>
      <c r="AJ7" s="2340"/>
      <c r="AK7" s="2340"/>
      <c r="AL7" s="2340"/>
      <c r="AM7" s="2340"/>
      <c r="AN7" s="2340"/>
      <c r="AO7" s="2340"/>
      <c r="AP7" s="2340"/>
      <c r="AQ7" s="2340"/>
      <c r="AR7" s="2340"/>
      <c r="AS7" s="2340"/>
      <c r="AT7" s="2340"/>
      <c r="AU7" s="2340"/>
      <c r="AV7" s="2340"/>
      <c r="AW7" s="2341"/>
      <c r="AX7" s="2339" t="s">
        <v>1491</v>
      </c>
      <c r="AY7" s="2340"/>
      <c r="AZ7" s="2340"/>
      <c r="BA7" s="2340"/>
      <c r="BB7" s="2340"/>
      <c r="BC7" s="2340"/>
      <c r="BD7" s="2340"/>
      <c r="BE7" s="2340"/>
      <c r="BF7" s="2340"/>
      <c r="BG7" s="2340"/>
      <c r="BH7" s="2340"/>
      <c r="BI7" s="2340"/>
      <c r="BJ7" s="2340"/>
      <c r="BK7" s="2340"/>
      <c r="BL7" s="2341"/>
      <c r="BM7" s="2339" t="s">
        <v>1492</v>
      </c>
      <c r="BN7" s="2340"/>
      <c r="BO7" s="2340"/>
      <c r="BP7" s="2340"/>
      <c r="BQ7" s="2340"/>
      <c r="BR7" s="2340"/>
      <c r="BS7" s="2340"/>
      <c r="BT7" s="2340"/>
      <c r="BU7" s="2340"/>
      <c r="BV7" s="2340"/>
      <c r="BW7" s="2340"/>
      <c r="BX7" s="2340"/>
      <c r="BY7" s="2340"/>
      <c r="BZ7" s="2340"/>
      <c r="CA7" s="2341"/>
      <c r="CB7" s="2339" t="s">
        <v>1493</v>
      </c>
      <c r="CC7" s="2340"/>
      <c r="CD7" s="2340"/>
      <c r="CE7" s="2340"/>
      <c r="CF7" s="2340"/>
      <c r="CG7" s="2340"/>
      <c r="CH7" s="2340"/>
      <c r="CI7" s="2340"/>
      <c r="CJ7" s="2340"/>
      <c r="CK7" s="2340"/>
      <c r="CL7" s="2340"/>
      <c r="CM7" s="2340"/>
      <c r="CN7" s="2340"/>
      <c r="CO7" s="2340"/>
      <c r="CP7" s="2341"/>
      <c r="CQ7" s="2339" t="s">
        <v>1494</v>
      </c>
      <c r="CR7" s="2340"/>
      <c r="CS7" s="2340"/>
      <c r="CT7" s="2340"/>
      <c r="CU7" s="2340"/>
      <c r="CV7" s="2340"/>
      <c r="CW7" s="2340"/>
      <c r="CX7" s="2340"/>
      <c r="CY7" s="2340"/>
      <c r="CZ7" s="2340"/>
      <c r="DA7" s="2340"/>
      <c r="DB7" s="2340"/>
      <c r="DC7" s="2340"/>
      <c r="DD7" s="2340"/>
      <c r="DE7" s="2341"/>
      <c r="DF7" s="2339" t="s">
        <v>1495</v>
      </c>
      <c r="DG7" s="2340"/>
      <c r="DH7" s="2340"/>
      <c r="DI7" s="2340"/>
      <c r="DJ7" s="2340"/>
      <c r="DK7" s="2340"/>
      <c r="DL7" s="2340"/>
      <c r="DM7" s="2340"/>
      <c r="DN7" s="2340"/>
      <c r="DO7" s="2340"/>
      <c r="DP7" s="2340"/>
      <c r="DQ7" s="2340"/>
      <c r="DR7" s="2340"/>
      <c r="DS7" s="2340"/>
      <c r="DT7" s="2341"/>
      <c r="DU7" s="2339" t="s">
        <v>1496</v>
      </c>
      <c r="DV7" s="2340"/>
      <c r="DW7" s="2340"/>
      <c r="DX7" s="2340"/>
      <c r="DY7" s="2340"/>
      <c r="DZ7" s="2340"/>
      <c r="EA7" s="2340"/>
      <c r="EB7" s="2340"/>
      <c r="EC7" s="2340"/>
      <c r="ED7" s="2340"/>
      <c r="EE7" s="2340"/>
      <c r="EF7" s="2340"/>
      <c r="EG7" s="2340"/>
      <c r="EH7" s="2340"/>
      <c r="EI7" s="2341"/>
      <c r="EJ7" s="2339" t="s">
        <v>1497</v>
      </c>
      <c r="EK7" s="2340"/>
      <c r="EL7" s="2340"/>
      <c r="EM7" s="2340"/>
      <c r="EN7" s="2340"/>
      <c r="EO7" s="2340"/>
      <c r="EP7" s="2340"/>
      <c r="EQ7" s="2340"/>
      <c r="ER7" s="2340"/>
      <c r="ES7" s="2340"/>
      <c r="ET7" s="2340"/>
      <c r="EU7" s="2340"/>
      <c r="EV7" s="2340"/>
      <c r="EW7" s="2340"/>
      <c r="EX7" s="2341"/>
      <c r="EY7" s="2339" t="s">
        <v>1498</v>
      </c>
      <c r="EZ7" s="2340"/>
      <c r="FA7" s="2340"/>
      <c r="FB7" s="2340"/>
      <c r="FC7" s="2340"/>
      <c r="FD7" s="2340"/>
      <c r="FE7" s="2340"/>
      <c r="FF7" s="2340"/>
      <c r="FG7" s="2340"/>
      <c r="FH7" s="2340"/>
      <c r="FI7" s="2340"/>
      <c r="FJ7" s="2340"/>
      <c r="FK7" s="2340"/>
      <c r="FL7" s="2340"/>
      <c r="FM7" s="2341"/>
      <c r="FN7" s="2339" t="s">
        <v>1499</v>
      </c>
      <c r="FO7" s="2340"/>
      <c r="FP7" s="2340"/>
      <c r="FQ7" s="2340"/>
      <c r="FR7" s="2340"/>
      <c r="FS7" s="2340"/>
      <c r="FT7" s="2340"/>
      <c r="FU7" s="2340"/>
      <c r="FV7" s="2340"/>
      <c r="FW7" s="2340"/>
      <c r="FX7" s="2340"/>
      <c r="FY7" s="2340"/>
      <c r="FZ7" s="2340"/>
      <c r="GA7" s="2340"/>
      <c r="GB7" s="2341"/>
      <c r="GC7" s="1758"/>
      <c r="GD7" s="1758"/>
      <c r="GF7" s="1760"/>
      <c r="GH7" s="1760"/>
      <c r="GI7" s="1761"/>
      <c r="GJ7" s="1762"/>
      <c r="GK7" s="1762"/>
      <c r="GL7" s="1762"/>
      <c r="GM7" s="1763"/>
    </row>
    <row r="8" spans="1:195" s="1768" customFormat="1" ht="21" thickBot="1">
      <c r="A8" s="2347" t="s">
        <v>1754</v>
      </c>
      <c r="B8" s="2348"/>
      <c r="C8" s="2348"/>
      <c r="D8" s="2348"/>
      <c r="E8" s="1758"/>
      <c r="F8" s="1758"/>
      <c r="G8" s="1758"/>
      <c r="H8" s="1758"/>
      <c r="I8" s="1758"/>
      <c r="J8" s="1758"/>
      <c r="K8" s="1758"/>
      <c r="L8" s="1758"/>
      <c r="M8" s="1758"/>
      <c r="N8" s="1758"/>
      <c r="O8" s="1758"/>
      <c r="P8" s="1758"/>
      <c r="Q8" s="1758"/>
      <c r="R8" s="1758"/>
      <c r="S8" s="1764"/>
      <c r="T8" s="1765"/>
      <c r="U8" s="1758"/>
      <c r="V8" s="1758"/>
      <c r="W8" s="1758"/>
      <c r="X8" s="1758"/>
      <c r="Y8" s="1758"/>
      <c r="Z8" s="1758"/>
      <c r="AA8" s="1758"/>
      <c r="AB8" s="1758"/>
      <c r="AC8" s="1758"/>
      <c r="AD8" s="1758"/>
      <c r="AE8" s="1758"/>
      <c r="AF8" s="1758"/>
      <c r="AG8" s="1758"/>
      <c r="AH8" s="1764"/>
      <c r="AI8" s="1765"/>
      <c r="AJ8" s="1758"/>
      <c r="AK8" s="1758"/>
      <c r="AL8" s="1758"/>
      <c r="AM8" s="1758"/>
      <c r="AN8" s="1758"/>
      <c r="AO8" s="1758"/>
      <c r="AP8" s="1758"/>
      <c r="AQ8" s="1758"/>
      <c r="AR8" s="1758"/>
      <c r="AS8" s="1758"/>
      <c r="AT8" s="1758"/>
      <c r="AU8" s="1758"/>
      <c r="AV8" s="1758"/>
      <c r="AW8" s="1764"/>
      <c r="AX8" s="1765"/>
      <c r="AY8" s="1758"/>
      <c r="AZ8" s="1758"/>
      <c r="BA8" s="1758"/>
      <c r="BB8" s="1758"/>
      <c r="BC8" s="1758"/>
      <c r="BD8" s="1758"/>
      <c r="BE8" s="1758"/>
      <c r="BF8" s="1758"/>
      <c r="BG8" s="1758"/>
      <c r="BH8" s="1758"/>
      <c r="BI8" s="1758"/>
      <c r="BJ8" s="1758"/>
      <c r="BK8" s="1758"/>
      <c r="BL8" s="1764"/>
      <c r="BM8" s="1765"/>
      <c r="BN8" s="1758"/>
      <c r="BO8" s="1758"/>
      <c r="BP8" s="1758"/>
      <c r="BQ8" s="1758"/>
      <c r="BR8" s="1758"/>
      <c r="BS8" s="1758"/>
      <c r="BT8" s="1758"/>
      <c r="BU8" s="1758"/>
      <c r="BV8" s="1758"/>
      <c r="BW8" s="1758"/>
      <c r="BX8" s="1758"/>
      <c r="BY8" s="1758"/>
      <c r="BZ8" s="1758"/>
      <c r="CA8" s="1764"/>
      <c r="CB8" s="1765"/>
      <c r="CC8" s="1758"/>
      <c r="CD8" s="1758"/>
      <c r="CE8" s="1758"/>
      <c r="CF8" s="1758"/>
      <c r="CG8" s="1758"/>
      <c r="CH8" s="1766"/>
      <c r="CI8" s="1766"/>
      <c r="CJ8" s="1766"/>
      <c r="CK8" s="1766"/>
      <c r="CL8" s="1766"/>
      <c r="CM8" s="1766"/>
      <c r="CN8" s="1766"/>
      <c r="CO8" s="1766"/>
      <c r="CP8" s="1767"/>
      <c r="CQ8" s="1765"/>
      <c r="CR8" s="1758"/>
      <c r="CS8" s="1758"/>
      <c r="CT8" s="1758"/>
      <c r="CU8" s="1758"/>
      <c r="CV8" s="1758"/>
      <c r="CW8" s="1766"/>
      <c r="CX8" s="1766"/>
      <c r="CY8" s="1766"/>
      <c r="CZ8" s="1766"/>
      <c r="DA8" s="1766"/>
      <c r="DB8" s="1766"/>
      <c r="DC8" s="1766"/>
      <c r="DD8" s="1766"/>
      <c r="DE8" s="1767"/>
      <c r="DF8" s="1765"/>
      <c r="DG8" s="1758"/>
      <c r="DH8" s="1758"/>
      <c r="DI8" s="1758"/>
      <c r="DJ8" s="1758"/>
      <c r="DK8" s="1758"/>
      <c r="DL8" s="1766"/>
      <c r="DM8" s="1766"/>
      <c r="DN8" s="1766"/>
      <c r="DO8" s="1766"/>
      <c r="DP8" s="1766"/>
      <c r="DQ8" s="1766"/>
      <c r="DR8" s="1766"/>
      <c r="DS8" s="1766"/>
      <c r="DT8" s="1767"/>
      <c r="DU8" s="1765"/>
      <c r="DV8" s="1758"/>
      <c r="DW8" s="1758"/>
      <c r="DX8" s="1758"/>
      <c r="DY8" s="1758"/>
      <c r="DZ8" s="1758"/>
      <c r="EA8" s="1766"/>
      <c r="EB8" s="1766"/>
      <c r="EC8" s="1766"/>
      <c r="ED8" s="1766"/>
      <c r="EE8" s="1766"/>
      <c r="EF8" s="1766"/>
      <c r="EG8" s="1766"/>
      <c r="EH8" s="1766"/>
      <c r="EI8" s="1767"/>
      <c r="EJ8" s="1765"/>
      <c r="EK8" s="1758"/>
      <c r="EL8" s="1758"/>
      <c r="EM8" s="1758"/>
      <c r="EN8" s="1758"/>
      <c r="EO8" s="1758"/>
      <c r="EP8" s="1766"/>
      <c r="EQ8" s="1766"/>
      <c r="ER8" s="1766"/>
      <c r="ES8" s="1766"/>
      <c r="ET8" s="1766"/>
      <c r="EU8" s="1766"/>
      <c r="EV8" s="1766"/>
      <c r="EW8" s="1766"/>
      <c r="EX8" s="1767"/>
      <c r="EY8" s="1765"/>
      <c r="EZ8" s="1758"/>
      <c r="FA8" s="1758"/>
      <c r="FB8" s="1758"/>
      <c r="FC8" s="1758"/>
      <c r="FD8" s="1758"/>
      <c r="FE8" s="1766"/>
      <c r="FF8" s="1766"/>
      <c r="FG8" s="1766"/>
      <c r="FH8" s="1766"/>
      <c r="FI8" s="1766"/>
      <c r="FJ8" s="1766"/>
      <c r="FK8" s="1766"/>
      <c r="FL8" s="1766"/>
      <c r="FM8" s="1767"/>
      <c r="FN8" s="1765"/>
      <c r="FO8" s="1758"/>
      <c r="FP8" s="1758"/>
      <c r="FQ8" s="1758"/>
      <c r="FR8" s="1758"/>
      <c r="FS8" s="1758"/>
      <c r="FT8" s="1766"/>
      <c r="FU8" s="1766"/>
      <c r="FV8" s="1766"/>
      <c r="FW8" s="1766"/>
      <c r="FX8" s="1766"/>
      <c r="FY8" s="1766"/>
      <c r="FZ8" s="1766"/>
      <c r="GA8" s="1766"/>
      <c r="GB8" s="1767"/>
      <c r="GC8" s="1758"/>
      <c r="GD8" s="1758"/>
      <c r="GF8" s="1769"/>
      <c r="GH8" s="1769"/>
      <c r="GI8" s="1770"/>
      <c r="GJ8" s="1771"/>
      <c r="GK8" s="1771"/>
      <c r="GL8" s="1771"/>
      <c r="GM8" s="1772"/>
    </row>
    <row r="9" spans="1:195" s="1768" customFormat="1" ht="15" customHeight="1" thickBot="1">
      <c r="A9" s="1765"/>
      <c r="B9" s="1758"/>
      <c r="C9" s="1758"/>
      <c r="D9" s="1773"/>
      <c r="E9" s="1758"/>
      <c r="F9" s="1758"/>
      <c r="G9" s="1758"/>
      <c r="H9" s="1758"/>
      <c r="I9" s="1758"/>
      <c r="J9" s="1774" t="s">
        <v>1111</v>
      </c>
      <c r="K9" s="1774" t="s">
        <v>1500</v>
      </c>
      <c r="L9" s="1774" t="s">
        <v>1500</v>
      </c>
      <c r="M9" s="1774" t="s">
        <v>1500</v>
      </c>
      <c r="N9" s="1774" t="s">
        <v>1500</v>
      </c>
      <c r="O9" s="1766"/>
      <c r="P9" s="2349" t="s">
        <v>1501</v>
      </c>
      <c r="Q9" s="1766"/>
      <c r="R9" s="1766"/>
      <c r="S9" s="1767"/>
      <c r="T9" s="1765"/>
      <c r="U9" s="1758"/>
      <c r="V9" s="1758"/>
      <c r="W9" s="1758"/>
      <c r="X9" s="1758"/>
      <c r="Y9" s="1774" t="s">
        <v>1111</v>
      </c>
      <c r="Z9" s="1774" t="s">
        <v>1500</v>
      </c>
      <c r="AA9" s="1774" t="s">
        <v>1500</v>
      </c>
      <c r="AB9" s="1774" t="s">
        <v>1500</v>
      </c>
      <c r="AC9" s="1774" t="s">
        <v>1500</v>
      </c>
      <c r="AD9" s="1766"/>
      <c r="AE9" s="2349" t="s">
        <v>1501</v>
      </c>
      <c r="AF9" s="1775"/>
      <c r="AG9" s="1775"/>
      <c r="AH9" s="1776"/>
      <c r="AI9" s="1765"/>
      <c r="AJ9" s="1758"/>
      <c r="AK9" s="1758"/>
      <c r="AL9" s="1758"/>
      <c r="AM9" s="1758"/>
      <c r="AN9" s="1774" t="s">
        <v>1111</v>
      </c>
      <c r="AO9" s="1774" t="s">
        <v>1500</v>
      </c>
      <c r="AP9" s="1774" t="s">
        <v>1500</v>
      </c>
      <c r="AQ9" s="1774" t="s">
        <v>1500</v>
      </c>
      <c r="AR9" s="1774" t="s">
        <v>1500</v>
      </c>
      <c r="AS9" s="1766"/>
      <c r="AT9" s="2349" t="s">
        <v>1501</v>
      </c>
      <c r="AU9" s="1758"/>
      <c r="AV9" s="1758"/>
      <c r="AW9" s="1764"/>
      <c r="AX9" s="1765"/>
      <c r="AY9" s="1758"/>
      <c r="AZ9" s="1758"/>
      <c r="BA9" s="1758"/>
      <c r="BB9" s="1758"/>
      <c r="BC9" s="1774" t="s">
        <v>1111</v>
      </c>
      <c r="BD9" s="1774" t="s">
        <v>1500</v>
      </c>
      <c r="BE9" s="1774" t="s">
        <v>1500</v>
      </c>
      <c r="BF9" s="1774" t="s">
        <v>1500</v>
      </c>
      <c r="BG9" s="1774" t="s">
        <v>1500</v>
      </c>
      <c r="BH9" s="1766"/>
      <c r="BI9" s="2349" t="s">
        <v>1501</v>
      </c>
      <c r="BJ9" s="1775"/>
      <c r="BK9" s="1775"/>
      <c r="BL9" s="1764"/>
      <c r="BM9" s="1765"/>
      <c r="BN9" s="1758"/>
      <c r="BO9" s="1758"/>
      <c r="BP9" s="1758"/>
      <c r="BQ9" s="1758"/>
      <c r="BR9" s="1774" t="s">
        <v>1111</v>
      </c>
      <c r="BS9" s="1774" t="s">
        <v>1500</v>
      </c>
      <c r="BT9" s="1774" t="s">
        <v>1500</v>
      </c>
      <c r="BU9" s="1774" t="s">
        <v>1500</v>
      </c>
      <c r="BV9" s="1774" t="s">
        <v>1500</v>
      </c>
      <c r="BW9" s="1766"/>
      <c r="BX9" s="2349" t="s">
        <v>1501</v>
      </c>
      <c r="BY9" s="1758"/>
      <c r="BZ9" s="1758"/>
      <c r="CA9" s="1764"/>
      <c r="CB9" s="1765"/>
      <c r="CC9" s="1758"/>
      <c r="CD9" s="1758"/>
      <c r="CE9" s="1758"/>
      <c r="CF9" s="1758"/>
      <c r="CG9" s="1774" t="s">
        <v>1111</v>
      </c>
      <c r="CH9" s="1774" t="s">
        <v>1500</v>
      </c>
      <c r="CI9" s="1774" t="s">
        <v>1500</v>
      </c>
      <c r="CJ9" s="1774" t="s">
        <v>1500</v>
      </c>
      <c r="CK9" s="1774" t="s">
        <v>1500</v>
      </c>
      <c r="CL9" s="1766"/>
      <c r="CM9" s="2349" t="s">
        <v>1501</v>
      </c>
      <c r="CN9" s="1766"/>
      <c r="CO9" s="1766"/>
      <c r="CP9" s="1767"/>
      <c r="CQ9" s="1765"/>
      <c r="CR9" s="1758"/>
      <c r="CS9" s="1758"/>
      <c r="CT9" s="1758"/>
      <c r="CU9" s="1758"/>
      <c r="CV9" s="1774" t="s">
        <v>1111</v>
      </c>
      <c r="CW9" s="1774" t="s">
        <v>1500</v>
      </c>
      <c r="CX9" s="1774" t="s">
        <v>1500</v>
      </c>
      <c r="CY9" s="1774" t="s">
        <v>1500</v>
      </c>
      <c r="CZ9" s="1774" t="s">
        <v>1500</v>
      </c>
      <c r="DA9" s="1766"/>
      <c r="DB9" s="2349" t="s">
        <v>1501</v>
      </c>
      <c r="DC9" s="1766"/>
      <c r="DD9" s="1766"/>
      <c r="DE9" s="1767"/>
      <c r="DF9" s="1765"/>
      <c r="DG9" s="1758"/>
      <c r="DH9" s="1758"/>
      <c r="DI9" s="1758"/>
      <c r="DJ9" s="1758"/>
      <c r="DK9" s="1774" t="s">
        <v>1111</v>
      </c>
      <c r="DL9" s="1774" t="s">
        <v>1500</v>
      </c>
      <c r="DM9" s="1774" t="s">
        <v>1500</v>
      </c>
      <c r="DN9" s="1774" t="s">
        <v>1500</v>
      </c>
      <c r="DO9" s="1774" t="s">
        <v>1500</v>
      </c>
      <c r="DP9" s="1766"/>
      <c r="DQ9" s="2349" t="s">
        <v>1501</v>
      </c>
      <c r="DR9" s="1766"/>
      <c r="DS9" s="1766"/>
      <c r="DT9" s="1767"/>
      <c r="DU9" s="1765"/>
      <c r="DV9" s="1758"/>
      <c r="DW9" s="1758"/>
      <c r="DX9" s="1758"/>
      <c r="DY9" s="1758"/>
      <c r="DZ9" s="1777" t="s">
        <v>1111</v>
      </c>
      <c r="EA9" s="1777" t="s">
        <v>1500</v>
      </c>
      <c r="EB9" s="1777" t="s">
        <v>1500</v>
      </c>
      <c r="EC9" s="1777" t="s">
        <v>1500</v>
      </c>
      <c r="ED9" s="1777" t="s">
        <v>1500</v>
      </c>
      <c r="EE9" s="1766"/>
      <c r="EF9" s="2349" t="s">
        <v>1501</v>
      </c>
      <c r="EG9" s="1766"/>
      <c r="EH9" s="1766"/>
      <c r="EI9" s="1767"/>
      <c r="EJ9" s="1765"/>
      <c r="EK9" s="1758"/>
      <c r="EL9" s="1758"/>
      <c r="EM9" s="1758"/>
      <c r="EN9" s="1758"/>
      <c r="EO9" s="1774" t="s">
        <v>1111</v>
      </c>
      <c r="EP9" s="1774" t="s">
        <v>1500</v>
      </c>
      <c r="EQ9" s="1774" t="s">
        <v>1500</v>
      </c>
      <c r="ER9" s="1774" t="s">
        <v>1500</v>
      </c>
      <c r="ES9" s="1774" t="s">
        <v>1500</v>
      </c>
      <c r="ET9" s="1766"/>
      <c r="EU9" s="2349" t="s">
        <v>1501</v>
      </c>
      <c r="EV9" s="1766"/>
      <c r="EW9" s="1766"/>
      <c r="EX9" s="1767"/>
      <c r="EY9" s="1765"/>
      <c r="EZ9" s="1758"/>
      <c r="FA9" s="1758"/>
      <c r="FB9" s="1758"/>
      <c r="FC9" s="1758"/>
      <c r="FD9" s="1774" t="s">
        <v>1111</v>
      </c>
      <c r="FE9" s="1774" t="s">
        <v>1500</v>
      </c>
      <c r="FF9" s="1774" t="s">
        <v>1500</v>
      </c>
      <c r="FG9" s="1774" t="s">
        <v>1500</v>
      </c>
      <c r="FH9" s="1774" t="s">
        <v>1500</v>
      </c>
      <c r="FI9" s="1766"/>
      <c r="FJ9" s="2349" t="s">
        <v>1501</v>
      </c>
      <c r="FK9" s="1766"/>
      <c r="FL9" s="1766"/>
      <c r="FM9" s="1767"/>
      <c r="FN9" s="1765"/>
      <c r="FO9" s="1758"/>
      <c r="FP9" s="1758"/>
      <c r="FQ9" s="1758"/>
      <c r="FR9" s="1758"/>
      <c r="FS9" s="1774" t="s">
        <v>1111</v>
      </c>
      <c r="FT9" s="1774" t="s">
        <v>1500</v>
      </c>
      <c r="FU9" s="1774" t="s">
        <v>1500</v>
      </c>
      <c r="FV9" s="1774" t="s">
        <v>1500</v>
      </c>
      <c r="FW9" s="1774" t="s">
        <v>1500</v>
      </c>
      <c r="FX9" s="1766"/>
      <c r="FY9" s="2349" t="s">
        <v>1501</v>
      </c>
      <c r="FZ9" s="1766"/>
      <c r="GA9" s="1766"/>
      <c r="GB9" s="1767"/>
      <c r="GC9" s="1778"/>
      <c r="GD9" s="1779"/>
      <c r="GF9" s="1769"/>
      <c r="GH9" s="1769"/>
      <c r="GI9" s="1770"/>
      <c r="GJ9" s="1771"/>
      <c r="GK9" s="1780" t="s">
        <v>1502</v>
      </c>
      <c r="GL9" s="1771"/>
      <c r="GM9" s="1781" t="s">
        <v>1501</v>
      </c>
    </row>
    <row r="10" spans="1:195" s="1768" customFormat="1" ht="16.5" thickBot="1">
      <c r="A10" s="1782"/>
      <c r="B10" s="1783" t="s">
        <v>1503</v>
      </c>
      <c r="C10" s="1784"/>
      <c r="D10" s="1785"/>
      <c r="E10" s="1784"/>
      <c r="F10" s="1784"/>
      <c r="G10" s="1784"/>
      <c r="H10" s="1784"/>
      <c r="I10" s="1784"/>
      <c r="J10" s="1786" t="s">
        <v>1504</v>
      </c>
      <c r="K10" s="1786" t="s">
        <v>1505</v>
      </c>
      <c r="L10" s="1786" t="s">
        <v>1506</v>
      </c>
      <c r="M10" s="1786" t="s">
        <v>1507</v>
      </c>
      <c r="N10" s="1786" t="s">
        <v>1508</v>
      </c>
      <c r="O10" s="1787"/>
      <c r="P10" s="2350"/>
      <c r="Q10" s="1787"/>
      <c r="R10" s="1787"/>
      <c r="S10" s="1788"/>
      <c r="T10" s="1782"/>
      <c r="U10" s="1784"/>
      <c r="V10" s="1784"/>
      <c r="W10" s="1784"/>
      <c r="X10" s="1784"/>
      <c r="Y10" s="1786" t="s">
        <v>1504</v>
      </c>
      <c r="Z10" s="1786" t="s">
        <v>1505</v>
      </c>
      <c r="AA10" s="1786" t="s">
        <v>1509</v>
      </c>
      <c r="AB10" s="1786" t="s">
        <v>1507</v>
      </c>
      <c r="AC10" s="1786" t="s">
        <v>1508</v>
      </c>
      <c r="AD10" s="1787"/>
      <c r="AE10" s="2350"/>
      <c r="AF10" s="1789"/>
      <c r="AG10" s="1789"/>
      <c r="AH10" s="1790"/>
      <c r="AI10" s="1782"/>
      <c r="AJ10" s="1784"/>
      <c r="AK10" s="1784"/>
      <c r="AL10" s="1784"/>
      <c r="AM10" s="1784"/>
      <c r="AN10" s="1786" t="s">
        <v>1504</v>
      </c>
      <c r="AO10" s="1786" t="s">
        <v>1505</v>
      </c>
      <c r="AP10" s="1786" t="s">
        <v>1509</v>
      </c>
      <c r="AQ10" s="1786" t="s">
        <v>1507</v>
      </c>
      <c r="AR10" s="1786" t="s">
        <v>1508</v>
      </c>
      <c r="AS10" s="1787"/>
      <c r="AT10" s="2350"/>
      <c r="AU10" s="1784"/>
      <c r="AV10" s="1784"/>
      <c r="AW10" s="1791"/>
      <c r="AX10" s="1782"/>
      <c r="AY10" s="1784"/>
      <c r="AZ10" s="1784"/>
      <c r="BA10" s="1784"/>
      <c r="BB10" s="1784"/>
      <c r="BC10" s="1786" t="s">
        <v>1504</v>
      </c>
      <c r="BD10" s="1786" t="s">
        <v>1505</v>
      </c>
      <c r="BE10" s="1786" t="s">
        <v>1509</v>
      </c>
      <c r="BF10" s="1786" t="s">
        <v>1507</v>
      </c>
      <c r="BG10" s="1786" t="s">
        <v>1508</v>
      </c>
      <c r="BH10" s="1787"/>
      <c r="BI10" s="2350"/>
      <c r="BJ10" s="1789"/>
      <c r="BK10" s="1789"/>
      <c r="BL10" s="1791"/>
      <c r="BM10" s="1782"/>
      <c r="BN10" s="1784"/>
      <c r="BO10" s="1784"/>
      <c r="BP10" s="1784"/>
      <c r="BQ10" s="1784"/>
      <c r="BR10" s="1786" t="s">
        <v>1504</v>
      </c>
      <c r="BS10" s="1786" t="s">
        <v>1505</v>
      </c>
      <c r="BT10" s="1786" t="s">
        <v>1509</v>
      </c>
      <c r="BU10" s="1786" t="s">
        <v>1507</v>
      </c>
      <c r="BV10" s="1786" t="s">
        <v>1508</v>
      </c>
      <c r="BW10" s="1787"/>
      <c r="BX10" s="2350"/>
      <c r="BY10" s="1784"/>
      <c r="BZ10" s="1784"/>
      <c r="CA10" s="1791"/>
      <c r="CB10" s="1782"/>
      <c r="CC10" s="1784"/>
      <c r="CD10" s="1784"/>
      <c r="CE10" s="1784"/>
      <c r="CF10" s="1784"/>
      <c r="CG10" s="1786" t="s">
        <v>1504</v>
      </c>
      <c r="CH10" s="1786" t="s">
        <v>1505</v>
      </c>
      <c r="CI10" s="1786" t="s">
        <v>1509</v>
      </c>
      <c r="CJ10" s="1786" t="s">
        <v>1507</v>
      </c>
      <c r="CK10" s="1786" t="s">
        <v>1508</v>
      </c>
      <c r="CL10" s="1787"/>
      <c r="CM10" s="2350"/>
      <c r="CN10" s="1787"/>
      <c r="CO10" s="1787"/>
      <c r="CP10" s="1792"/>
      <c r="CQ10" s="1782"/>
      <c r="CR10" s="1784"/>
      <c r="CS10" s="1784"/>
      <c r="CT10" s="1784"/>
      <c r="CU10" s="1784"/>
      <c r="CV10" s="1786" t="s">
        <v>1504</v>
      </c>
      <c r="CW10" s="1786" t="s">
        <v>1505</v>
      </c>
      <c r="CX10" s="1786" t="s">
        <v>1509</v>
      </c>
      <c r="CY10" s="1786" t="s">
        <v>1507</v>
      </c>
      <c r="CZ10" s="1786" t="s">
        <v>1508</v>
      </c>
      <c r="DA10" s="1787"/>
      <c r="DB10" s="2350"/>
      <c r="DC10" s="1787"/>
      <c r="DD10" s="1787"/>
      <c r="DE10" s="1792"/>
      <c r="DF10" s="1782"/>
      <c r="DG10" s="1784"/>
      <c r="DH10" s="1784"/>
      <c r="DI10" s="1784"/>
      <c r="DJ10" s="1784"/>
      <c r="DK10" s="1786" t="s">
        <v>1504</v>
      </c>
      <c r="DL10" s="1786" t="s">
        <v>1505</v>
      </c>
      <c r="DM10" s="1786" t="s">
        <v>1509</v>
      </c>
      <c r="DN10" s="1786" t="s">
        <v>1507</v>
      </c>
      <c r="DO10" s="1786" t="s">
        <v>1508</v>
      </c>
      <c r="DP10" s="1787"/>
      <c r="DQ10" s="2350"/>
      <c r="DR10" s="1787"/>
      <c r="DS10" s="1787"/>
      <c r="DT10" s="1792"/>
      <c r="DU10" s="1782"/>
      <c r="DV10" s="1784"/>
      <c r="DW10" s="1784"/>
      <c r="DX10" s="1784"/>
      <c r="DY10" s="1784"/>
      <c r="DZ10" s="1793" t="s">
        <v>1504</v>
      </c>
      <c r="EA10" s="1793" t="s">
        <v>1505</v>
      </c>
      <c r="EB10" s="1793" t="s">
        <v>1509</v>
      </c>
      <c r="EC10" s="1793" t="s">
        <v>1507</v>
      </c>
      <c r="ED10" s="1793" t="s">
        <v>1508</v>
      </c>
      <c r="EE10" s="1787"/>
      <c r="EF10" s="2350"/>
      <c r="EG10" s="1787"/>
      <c r="EH10" s="1787"/>
      <c r="EI10" s="1792"/>
      <c r="EJ10" s="1782"/>
      <c r="EK10" s="1784"/>
      <c r="EL10" s="1784"/>
      <c r="EM10" s="1784"/>
      <c r="EN10" s="1784"/>
      <c r="EO10" s="1786" t="s">
        <v>1504</v>
      </c>
      <c r="EP10" s="1786" t="s">
        <v>1505</v>
      </c>
      <c r="EQ10" s="1786" t="s">
        <v>1509</v>
      </c>
      <c r="ER10" s="1786" t="s">
        <v>1507</v>
      </c>
      <c r="ES10" s="1786" t="s">
        <v>1508</v>
      </c>
      <c r="ET10" s="1787"/>
      <c r="EU10" s="2350"/>
      <c r="EV10" s="1787"/>
      <c r="EW10" s="1787"/>
      <c r="EX10" s="1792"/>
      <c r="EY10" s="1782"/>
      <c r="EZ10" s="1784"/>
      <c r="FA10" s="1784"/>
      <c r="FB10" s="1784"/>
      <c r="FC10" s="1784"/>
      <c r="FD10" s="1786" t="s">
        <v>1504</v>
      </c>
      <c r="FE10" s="1786" t="s">
        <v>1505</v>
      </c>
      <c r="FF10" s="1786" t="s">
        <v>1509</v>
      </c>
      <c r="FG10" s="1786" t="s">
        <v>1507</v>
      </c>
      <c r="FH10" s="1786" t="s">
        <v>1508</v>
      </c>
      <c r="FI10" s="1787"/>
      <c r="FJ10" s="2350"/>
      <c r="FK10" s="1787"/>
      <c r="FL10" s="1787"/>
      <c r="FM10" s="1792"/>
      <c r="FN10" s="1782"/>
      <c r="FO10" s="1784"/>
      <c r="FP10" s="1784"/>
      <c r="FQ10" s="1784"/>
      <c r="FR10" s="1784"/>
      <c r="FS10" s="1786" t="s">
        <v>1504</v>
      </c>
      <c r="FT10" s="1786" t="s">
        <v>1505</v>
      </c>
      <c r="FU10" s="1786" t="s">
        <v>1509</v>
      </c>
      <c r="FV10" s="1786" t="s">
        <v>1507</v>
      </c>
      <c r="FW10" s="1786" t="s">
        <v>1508</v>
      </c>
      <c r="FX10" s="1787"/>
      <c r="FY10" s="2350"/>
      <c r="FZ10" s="1787"/>
      <c r="GA10" s="1787"/>
      <c r="GB10" s="1792"/>
      <c r="GC10" s="1766"/>
      <c r="GD10" s="1769"/>
      <c r="GF10" s="1769"/>
      <c r="GH10" s="1769"/>
      <c r="GI10" s="1770"/>
      <c r="GJ10" s="1771"/>
      <c r="GK10" s="1794">
        <f>K11+L11+Z11+AA11+AO11+AP11+BD11+BE11+BS11+BT11+CH11+CI11+CW11+CX11+DL11+DM11+EA11+EB11+EP11+EQ11+FE11+FF11+FT11+FU11</f>
        <v>43071</v>
      </c>
      <c r="GL10" s="1771"/>
      <c r="GM10" s="1795">
        <f>P11+AE11+AT11+BI11+BX11+CM11+DB11+DQ11+EF11+EU11+FJ11+FY11</f>
        <v>371</v>
      </c>
    </row>
    <row r="11" spans="1:195" s="1768" customFormat="1" ht="24.75" customHeight="1" thickBot="1">
      <c r="A11" s="1796"/>
      <c r="B11" s="1797"/>
      <c r="C11" s="1766"/>
      <c r="D11" s="1798"/>
      <c r="E11" s="1766"/>
      <c r="F11" s="1766"/>
      <c r="G11" s="1766"/>
      <c r="H11" s="1766"/>
      <c r="I11" s="1799">
        <f>17-2</f>
        <v>15</v>
      </c>
      <c r="J11" s="1800">
        <v>1</v>
      </c>
      <c r="K11" s="1801">
        <f>'[13]детодни.факт 16-17г.'!D20</f>
        <v>3434</v>
      </c>
      <c r="L11" s="1802">
        <f>'[13]детодни.факт 16-17г.'!E20</f>
        <v>647</v>
      </c>
      <c r="M11" s="1803"/>
      <c r="N11" s="1803"/>
      <c r="O11" s="1804"/>
      <c r="P11" s="1805">
        <f>'[13]питание сотрудников'!B20</f>
        <v>40</v>
      </c>
      <c r="Q11" s="1804"/>
      <c r="R11" s="1806"/>
      <c r="S11" s="1807"/>
      <c r="T11" s="1808"/>
      <c r="U11" s="1804"/>
      <c r="V11" s="1804"/>
      <c r="W11" s="1804"/>
      <c r="X11" s="1799">
        <f>19-2</f>
        <v>17</v>
      </c>
      <c r="Y11" s="1800">
        <v>1</v>
      </c>
      <c r="Z11" s="1801">
        <f>'[13]детодни.факт 16-17г.'!G20</f>
        <v>3334</v>
      </c>
      <c r="AA11" s="1802">
        <f>'[13]детодни.факт 16-17г.'!H20</f>
        <v>593</v>
      </c>
      <c r="AB11" s="1803"/>
      <c r="AC11" s="1803"/>
      <c r="AD11" s="1804"/>
      <c r="AE11" s="1805">
        <f>'[13]питание сотрудников'!C20</f>
        <v>37</v>
      </c>
      <c r="AF11" s="1804"/>
      <c r="AG11" s="1804"/>
      <c r="AH11" s="1809"/>
      <c r="AI11" s="1808"/>
      <c r="AJ11" s="1804"/>
      <c r="AK11" s="1804"/>
      <c r="AL11" s="1804"/>
      <c r="AM11" s="1810">
        <f>20-2</f>
        <v>18</v>
      </c>
      <c r="AN11" s="1800">
        <v>1</v>
      </c>
      <c r="AO11" s="1811">
        <f>'[13]детодни.факт 16-17г.'!J20</f>
        <v>3978</v>
      </c>
      <c r="AP11" s="1812">
        <f>'[13]детодни.факт 16-17г.'!K20</f>
        <v>647</v>
      </c>
      <c r="AQ11" s="1805"/>
      <c r="AR11" s="1805"/>
      <c r="AS11" s="1804"/>
      <c r="AT11" s="1805">
        <f>'[13]питание сотрудников'!D20</f>
        <v>32</v>
      </c>
      <c r="AU11" s="1804"/>
      <c r="AV11" s="1804"/>
      <c r="AW11" s="1809"/>
      <c r="AX11" s="1808"/>
      <c r="AY11" s="1804"/>
      <c r="AZ11" s="1804"/>
      <c r="BA11" s="1804"/>
      <c r="BB11" s="1810">
        <f>21-2</f>
        <v>19</v>
      </c>
      <c r="BC11" s="1800">
        <v>1</v>
      </c>
      <c r="BD11" s="1811">
        <f>'[13]детодни.факт 16-17г.'!N20</f>
        <v>3385</v>
      </c>
      <c r="BE11" s="1812">
        <f>'[13]детодни.факт 16-17г.'!O20</f>
        <v>585</v>
      </c>
      <c r="BF11" s="1805"/>
      <c r="BG11" s="1805"/>
      <c r="BH11" s="1804"/>
      <c r="BI11" s="1805">
        <f>'[13]питание сотрудников'!E20</f>
        <v>32</v>
      </c>
      <c r="BJ11" s="1804"/>
      <c r="BK11" s="1804"/>
      <c r="BL11" s="1809"/>
      <c r="BM11" s="1808"/>
      <c r="BN11" s="1804"/>
      <c r="BO11" s="1804"/>
      <c r="BP11" s="1804"/>
      <c r="BQ11" s="1810">
        <f>20-2</f>
        <v>18</v>
      </c>
      <c r="BR11" s="1800">
        <v>1</v>
      </c>
      <c r="BS11" s="1811">
        <f>'[13]детодни.факт 16-17г.'!Q20</f>
        <v>2926</v>
      </c>
      <c r="BT11" s="1812">
        <f>'[13]детодни.факт 16-17г.'!R20</f>
        <v>542</v>
      </c>
      <c r="BU11" s="1805"/>
      <c r="BV11" s="1805"/>
      <c r="BW11" s="1804"/>
      <c r="BX11" s="1805">
        <f>'[13]питание сотрудников'!F20</f>
        <v>33</v>
      </c>
      <c r="BY11" s="1804"/>
      <c r="BZ11" s="1804"/>
      <c r="CA11" s="1809"/>
      <c r="CB11" s="1808"/>
      <c r="CC11" s="1804"/>
      <c r="CD11" s="1804"/>
      <c r="CE11" s="1804"/>
      <c r="CF11" s="1810">
        <f>20-2</f>
        <v>18</v>
      </c>
      <c r="CG11" s="1800">
        <v>1</v>
      </c>
      <c r="CH11" s="1811">
        <f>'[13]детодни.факт 16-17г.'!T20</f>
        <v>2683</v>
      </c>
      <c r="CI11" s="1812">
        <f>'[13]детодни.факт 16-17г.'!U20</f>
        <v>559</v>
      </c>
      <c r="CJ11" s="1805"/>
      <c r="CK11" s="1805"/>
      <c r="CL11" s="1804"/>
      <c r="CM11" s="1805">
        <f>'[13]питание сотрудников'!G20</f>
        <v>27</v>
      </c>
      <c r="CN11" s="1804"/>
      <c r="CO11" s="1804"/>
      <c r="CP11" s="1809"/>
      <c r="CQ11" s="1808"/>
      <c r="CR11" s="1804"/>
      <c r="CS11" s="1804"/>
      <c r="CT11" s="1804"/>
      <c r="CU11" s="1810">
        <f>22-2</f>
        <v>20</v>
      </c>
      <c r="CV11" s="1800">
        <v>1</v>
      </c>
      <c r="CW11" s="1811">
        <f>'[13]детодни.факт 16-17г.'!X20</f>
        <v>1780</v>
      </c>
      <c r="CX11" s="1812">
        <f>'[13]детодни.факт 16-17г.'!Y20</f>
        <v>648</v>
      </c>
      <c r="CY11" s="1805"/>
      <c r="CZ11" s="1805"/>
      <c r="DA11" s="1804"/>
      <c r="DB11" s="1805">
        <f>'[13]питание сотрудников'!H20</f>
        <v>21</v>
      </c>
      <c r="DC11" s="1804"/>
      <c r="DD11" s="1804"/>
      <c r="DE11" s="1809"/>
      <c r="DF11" s="1808"/>
      <c r="DG11" s="1804"/>
      <c r="DH11" s="1804"/>
      <c r="DI11" s="1804"/>
      <c r="DJ11" s="1810">
        <f>23-2</f>
        <v>21</v>
      </c>
      <c r="DK11" s="1800">
        <v>1</v>
      </c>
      <c r="DL11" s="1811">
        <f>'[13]детодни.факт 16-17г.'!AA20</f>
        <v>1842</v>
      </c>
      <c r="DM11" s="1812">
        <f>'[13]детодни.факт 16-17г.'!AB20</f>
        <v>598</v>
      </c>
      <c r="DN11" s="1805"/>
      <c r="DO11" s="1805"/>
      <c r="DP11" s="1804"/>
      <c r="DQ11" s="1805">
        <f>'[13]питание сотрудников'!I20</f>
        <v>21</v>
      </c>
      <c r="DR11" s="1804"/>
      <c r="DS11" s="1804"/>
      <c r="DT11" s="1809"/>
      <c r="DU11" s="1808"/>
      <c r="DV11" s="1804"/>
      <c r="DW11" s="1804"/>
      <c r="DX11" s="1804"/>
      <c r="DY11" s="1810">
        <f>20-2</f>
        <v>18</v>
      </c>
      <c r="DZ11" s="1800">
        <v>1</v>
      </c>
      <c r="EA11" s="1811">
        <f>'[13]детодни.факт 16-17г.'!AD20</f>
        <v>2480</v>
      </c>
      <c r="EB11" s="1812">
        <f>'[13]детодни.факт 16-17г.'!AE20</f>
        <v>542</v>
      </c>
      <c r="EC11" s="1805"/>
      <c r="ED11" s="1805"/>
      <c r="EE11" s="1804"/>
      <c r="EF11" s="1805">
        <f>'[13]питание сотрудников'!J20</f>
        <v>24</v>
      </c>
      <c r="EG11" s="1804"/>
      <c r="EH11" s="1804"/>
      <c r="EI11" s="1809"/>
      <c r="EJ11" s="1808"/>
      <c r="EK11" s="1804"/>
      <c r="EL11" s="1804"/>
      <c r="EM11" s="1804"/>
      <c r="EN11" s="1810">
        <f>23-2</f>
        <v>21</v>
      </c>
      <c r="EO11" s="1800">
        <v>1</v>
      </c>
      <c r="EP11" s="1811">
        <f>'[13]детодни.факт 16-17г.'!AH20</f>
        <v>3478</v>
      </c>
      <c r="EQ11" s="1812">
        <f>'[13]детодни.факт 16-17г.'!AI20</f>
        <v>621</v>
      </c>
      <c r="ER11" s="1805"/>
      <c r="ES11" s="1805"/>
      <c r="ET11" s="1804"/>
      <c r="EU11" s="1805">
        <f>'[13]питание сотрудников'!K20</f>
        <v>27</v>
      </c>
      <c r="EV11" s="1804"/>
      <c r="EW11" s="1804"/>
      <c r="EX11" s="1809"/>
      <c r="EY11" s="1808"/>
      <c r="EZ11" s="1804"/>
      <c r="FA11" s="1804"/>
      <c r="FB11" s="1804"/>
      <c r="FC11" s="1810">
        <f>21-2</f>
        <v>19</v>
      </c>
      <c r="FD11" s="1800">
        <v>1</v>
      </c>
      <c r="FE11" s="1811">
        <f>'[13]детодни.факт 16-17г.'!AK20</f>
        <v>3286</v>
      </c>
      <c r="FF11" s="1812">
        <f>'[13]детодни.факт 16-17г.'!AL20</f>
        <v>591</v>
      </c>
      <c r="FG11" s="1805"/>
      <c r="FH11" s="1805"/>
      <c r="FI11" s="1804"/>
      <c r="FJ11" s="1805">
        <f>'[13]питание сотрудников'!L20</f>
        <v>37</v>
      </c>
      <c r="FK11" s="1804"/>
      <c r="FL11" s="1804"/>
      <c r="FM11" s="1809"/>
      <c r="FN11" s="1813"/>
      <c r="FO11" s="1806"/>
      <c r="FP11" s="1806"/>
      <c r="FQ11" s="1806"/>
      <c r="FR11" s="1810">
        <f>21-2</f>
        <v>19</v>
      </c>
      <c r="FS11" s="1800">
        <v>1</v>
      </c>
      <c r="FT11" s="1811">
        <f>'[13]детодни.факт 16-17г.'!AN20</f>
        <v>3241</v>
      </c>
      <c r="FU11" s="1812">
        <f>'[13]детодни.факт 16-17г.'!AO20</f>
        <v>651</v>
      </c>
      <c r="FV11" s="1805"/>
      <c r="FW11" s="1805"/>
      <c r="FX11" s="1806"/>
      <c r="FY11" s="1805">
        <f>'[13]питание сотрудников'!M20</f>
        <v>40</v>
      </c>
      <c r="FZ11" s="1814">
        <f>P11+AT11+BI11+BX11+CM11+DB11+DQ11+EU11+EF11+FJ11+FY11+AE11-'[13]питание сотрудников'!N20</f>
        <v>0</v>
      </c>
      <c r="GA11" s="1814">
        <f>K11+L11+Z11+AA11+AO11+AP11+BD11+BE11+BS11+BT11+CH11+CI11+CW11+CX11+DL11+DM11+EA11+EB11+EP11+EQ11+FE11+FF11+FT11+FU11-'[13]детодни.факт 16-17г.'!AR20</f>
        <v>0</v>
      </c>
      <c r="GB11" s="1788"/>
      <c r="GC11" s="1815" t="s">
        <v>1510</v>
      </c>
      <c r="GD11" s="1816"/>
      <c r="GE11" s="1817" t="s">
        <v>1511</v>
      </c>
      <c r="GF11" s="1818"/>
      <c r="GG11" s="1815" t="s">
        <v>1512</v>
      </c>
      <c r="GH11" s="1819"/>
      <c r="GI11" s="2398" t="s">
        <v>1513</v>
      </c>
      <c r="GJ11" s="2400" t="s">
        <v>1514</v>
      </c>
      <c r="GK11" s="2401"/>
      <c r="GL11" s="2404" t="s">
        <v>1515</v>
      </c>
      <c r="GM11" s="2401"/>
    </row>
    <row r="12" spans="1:195" s="1768" customFormat="1" ht="20.25" customHeight="1" thickBot="1">
      <c r="A12" s="2364" t="s">
        <v>1516</v>
      </c>
      <c r="B12" s="2366" t="s">
        <v>138</v>
      </c>
      <c r="C12" s="2368" t="s">
        <v>1517</v>
      </c>
      <c r="D12" s="2371" t="s">
        <v>1518</v>
      </c>
      <c r="E12" s="2352" t="s">
        <v>1519</v>
      </c>
      <c r="F12" s="2352"/>
      <c r="G12" s="2352"/>
      <c r="H12" s="2352"/>
      <c r="I12" s="2353"/>
      <c r="J12" s="2354" t="s">
        <v>1520</v>
      </c>
      <c r="K12" s="2357" t="s">
        <v>1521</v>
      </c>
      <c r="L12" s="2358"/>
      <c r="M12" s="2358"/>
      <c r="N12" s="2358"/>
      <c r="O12" s="2359"/>
      <c r="P12" s="2362" t="s">
        <v>1522</v>
      </c>
      <c r="Q12" s="2359"/>
      <c r="R12" s="2362" t="s">
        <v>668</v>
      </c>
      <c r="S12" s="2363"/>
      <c r="T12" s="2351" t="s">
        <v>1519</v>
      </c>
      <c r="U12" s="2352"/>
      <c r="V12" s="2352"/>
      <c r="W12" s="2352"/>
      <c r="X12" s="2353"/>
      <c r="Y12" s="2354" t="s">
        <v>1520</v>
      </c>
      <c r="Z12" s="2357" t="s">
        <v>1521</v>
      </c>
      <c r="AA12" s="2358"/>
      <c r="AB12" s="2358"/>
      <c r="AC12" s="2358"/>
      <c r="AD12" s="2359"/>
      <c r="AE12" s="2362" t="s">
        <v>1522</v>
      </c>
      <c r="AF12" s="2359"/>
      <c r="AG12" s="2362" t="s">
        <v>668</v>
      </c>
      <c r="AH12" s="2363"/>
      <c r="AI12" s="2351" t="s">
        <v>1519</v>
      </c>
      <c r="AJ12" s="2352"/>
      <c r="AK12" s="2352"/>
      <c r="AL12" s="2352"/>
      <c r="AM12" s="2352"/>
      <c r="AN12" s="2354" t="s">
        <v>1520</v>
      </c>
      <c r="AO12" s="2357" t="s">
        <v>1521</v>
      </c>
      <c r="AP12" s="2358"/>
      <c r="AQ12" s="2358"/>
      <c r="AR12" s="2358"/>
      <c r="AS12" s="2359"/>
      <c r="AT12" s="2362" t="s">
        <v>1522</v>
      </c>
      <c r="AU12" s="2359"/>
      <c r="AV12" s="2362" t="s">
        <v>668</v>
      </c>
      <c r="AW12" s="2363"/>
      <c r="AX12" s="2351" t="s">
        <v>1519</v>
      </c>
      <c r="AY12" s="2352"/>
      <c r="AZ12" s="2352"/>
      <c r="BA12" s="2352"/>
      <c r="BB12" s="2352"/>
      <c r="BC12" s="2355" t="s">
        <v>1520</v>
      </c>
      <c r="BD12" s="2362" t="s">
        <v>1521</v>
      </c>
      <c r="BE12" s="2374"/>
      <c r="BF12" s="2374"/>
      <c r="BG12" s="2374"/>
      <c r="BH12" s="2359"/>
      <c r="BI12" s="2362" t="s">
        <v>1522</v>
      </c>
      <c r="BJ12" s="2359"/>
      <c r="BK12" s="2362" t="s">
        <v>668</v>
      </c>
      <c r="BL12" s="2363"/>
      <c r="BM12" s="2351" t="s">
        <v>1519</v>
      </c>
      <c r="BN12" s="2352"/>
      <c r="BO12" s="2352"/>
      <c r="BP12" s="2352"/>
      <c r="BQ12" s="2352"/>
      <c r="BR12" s="2354" t="s">
        <v>1520</v>
      </c>
      <c r="BS12" s="2357" t="s">
        <v>1521</v>
      </c>
      <c r="BT12" s="2358"/>
      <c r="BU12" s="2358"/>
      <c r="BV12" s="2358"/>
      <c r="BW12" s="2359"/>
      <c r="BX12" s="2362" t="s">
        <v>1522</v>
      </c>
      <c r="BY12" s="2359"/>
      <c r="BZ12" s="2362" t="s">
        <v>668</v>
      </c>
      <c r="CA12" s="2363"/>
      <c r="CB12" s="2351" t="s">
        <v>1519</v>
      </c>
      <c r="CC12" s="2352"/>
      <c r="CD12" s="2352"/>
      <c r="CE12" s="2352"/>
      <c r="CF12" s="2352"/>
      <c r="CG12" s="2354" t="s">
        <v>1520</v>
      </c>
      <c r="CH12" s="2380" t="s">
        <v>1521</v>
      </c>
      <c r="CI12" s="2380"/>
      <c r="CJ12" s="2380"/>
      <c r="CK12" s="2380"/>
      <c r="CL12" s="2377"/>
      <c r="CM12" s="2380" t="s">
        <v>1522</v>
      </c>
      <c r="CN12" s="2377"/>
      <c r="CO12" s="2377" t="s">
        <v>668</v>
      </c>
      <c r="CP12" s="2378"/>
      <c r="CQ12" s="2351" t="s">
        <v>1519</v>
      </c>
      <c r="CR12" s="2352"/>
      <c r="CS12" s="2352"/>
      <c r="CT12" s="2352"/>
      <c r="CU12" s="2352"/>
      <c r="CV12" s="2354" t="s">
        <v>1520</v>
      </c>
      <c r="CW12" s="2380" t="s">
        <v>1521</v>
      </c>
      <c r="CX12" s="2380"/>
      <c r="CY12" s="2380"/>
      <c r="CZ12" s="2380"/>
      <c r="DA12" s="2377"/>
      <c r="DB12" s="2380" t="s">
        <v>1522</v>
      </c>
      <c r="DC12" s="2377"/>
      <c r="DD12" s="2377" t="s">
        <v>668</v>
      </c>
      <c r="DE12" s="2378"/>
      <c r="DF12" s="2351" t="s">
        <v>1519</v>
      </c>
      <c r="DG12" s="2352"/>
      <c r="DH12" s="2352"/>
      <c r="DI12" s="2352"/>
      <c r="DJ12" s="2352"/>
      <c r="DK12" s="2354" t="s">
        <v>1520</v>
      </c>
      <c r="DL12" s="2380" t="s">
        <v>1521</v>
      </c>
      <c r="DM12" s="2380"/>
      <c r="DN12" s="2380"/>
      <c r="DO12" s="2380"/>
      <c r="DP12" s="2377"/>
      <c r="DQ12" s="2380" t="s">
        <v>1522</v>
      </c>
      <c r="DR12" s="2377"/>
      <c r="DS12" s="2377" t="s">
        <v>668</v>
      </c>
      <c r="DT12" s="2378"/>
      <c r="DU12" s="2351" t="s">
        <v>1519</v>
      </c>
      <c r="DV12" s="2352"/>
      <c r="DW12" s="2352"/>
      <c r="DX12" s="2352"/>
      <c r="DY12" s="2352"/>
      <c r="DZ12" s="2354" t="s">
        <v>1520</v>
      </c>
      <c r="EA12" s="2380" t="s">
        <v>1521</v>
      </c>
      <c r="EB12" s="2380"/>
      <c r="EC12" s="2380"/>
      <c r="ED12" s="2380"/>
      <c r="EE12" s="2377"/>
      <c r="EF12" s="2380" t="s">
        <v>1522</v>
      </c>
      <c r="EG12" s="2377"/>
      <c r="EH12" s="2377" t="s">
        <v>668</v>
      </c>
      <c r="EI12" s="2378"/>
      <c r="EJ12" s="2351" t="s">
        <v>1519</v>
      </c>
      <c r="EK12" s="2352"/>
      <c r="EL12" s="2352"/>
      <c r="EM12" s="2352"/>
      <c r="EN12" s="2352"/>
      <c r="EO12" s="2354" t="s">
        <v>1520</v>
      </c>
      <c r="EP12" s="2380" t="s">
        <v>1521</v>
      </c>
      <c r="EQ12" s="2380"/>
      <c r="ER12" s="2380"/>
      <c r="ES12" s="2380"/>
      <c r="ET12" s="2377"/>
      <c r="EU12" s="2380" t="s">
        <v>1522</v>
      </c>
      <c r="EV12" s="2377"/>
      <c r="EW12" s="2377" t="s">
        <v>668</v>
      </c>
      <c r="EX12" s="2378"/>
      <c r="EY12" s="2351" t="s">
        <v>1519</v>
      </c>
      <c r="EZ12" s="2352"/>
      <c r="FA12" s="2352"/>
      <c r="FB12" s="2352"/>
      <c r="FC12" s="2352"/>
      <c r="FD12" s="2354" t="s">
        <v>1520</v>
      </c>
      <c r="FE12" s="2380" t="s">
        <v>1521</v>
      </c>
      <c r="FF12" s="2380"/>
      <c r="FG12" s="2380"/>
      <c r="FH12" s="2380"/>
      <c r="FI12" s="2377"/>
      <c r="FJ12" s="2380" t="s">
        <v>1522</v>
      </c>
      <c r="FK12" s="2377"/>
      <c r="FL12" s="2377" t="s">
        <v>668</v>
      </c>
      <c r="FM12" s="2378"/>
      <c r="FN12" s="2383" t="s">
        <v>1519</v>
      </c>
      <c r="FO12" s="2353"/>
      <c r="FP12" s="2353"/>
      <c r="FQ12" s="2353"/>
      <c r="FR12" s="2353"/>
      <c r="FS12" s="2354" t="s">
        <v>1520</v>
      </c>
      <c r="FT12" s="2380" t="s">
        <v>1521</v>
      </c>
      <c r="FU12" s="2380"/>
      <c r="FV12" s="2380"/>
      <c r="FW12" s="2380"/>
      <c r="FX12" s="2380"/>
      <c r="FY12" s="2380" t="s">
        <v>1522</v>
      </c>
      <c r="FZ12" s="2380"/>
      <c r="GA12" s="2380" t="s">
        <v>668</v>
      </c>
      <c r="GB12" s="2382"/>
      <c r="GC12" s="1820" t="s">
        <v>668</v>
      </c>
      <c r="GD12" s="1821"/>
      <c r="GE12" s="1822" t="s">
        <v>668</v>
      </c>
      <c r="GF12" s="1823"/>
      <c r="GG12" s="1822" t="s">
        <v>668</v>
      </c>
      <c r="GH12" s="1823"/>
      <c r="GI12" s="2399"/>
      <c r="GJ12" s="2402"/>
      <c r="GK12" s="2403"/>
      <c r="GL12" s="2405"/>
      <c r="GM12" s="2403"/>
    </row>
    <row r="13" spans="1:195" s="1768" customFormat="1" ht="15.75" customHeight="1">
      <c r="A13" s="2365"/>
      <c r="B13" s="2367"/>
      <c r="C13" s="2369"/>
      <c r="D13" s="2372"/>
      <c r="E13" s="2352" t="s">
        <v>1523</v>
      </c>
      <c r="F13" s="2352"/>
      <c r="G13" s="1824" t="s">
        <v>1524</v>
      </c>
      <c r="H13" s="2352" t="s">
        <v>1525</v>
      </c>
      <c r="I13" s="2352"/>
      <c r="J13" s="2355"/>
      <c r="K13" s="2360" t="s">
        <v>1526</v>
      </c>
      <c r="L13" s="2360" t="s">
        <v>1527</v>
      </c>
      <c r="M13" s="2360" t="s">
        <v>1528</v>
      </c>
      <c r="N13" s="2360" t="s">
        <v>1529</v>
      </c>
      <c r="O13" s="2360" t="s">
        <v>669</v>
      </c>
      <c r="P13" s="2360" t="s">
        <v>1530</v>
      </c>
      <c r="Q13" s="2360" t="s">
        <v>669</v>
      </c>
      <c r="R13" s="2360" t="s">
        <v>1530</v>
      </c>
      <c r="S13" s="2375" t="s">
        <v>669</v>
      </c>
      <c r="T13" s="2351" t="s">
        <v>1523</v>
      </c>
      <c r="U13" s="2352"/>
      <c r="V13" s="1824" t="s">
        <v>1524</v>
      </c>
      <c r="W13" s="2352" t="s">
        <v>1525</v>
      </c>
      <c r="X13" s="2352"/>
      <c r="Y13" s="2355"/>
      <c r="Z13" s="2360" t="s">
        <v>1526</v>
      </c>
      <c r="AA13" s="2360" t="s">
        <v>1527</v>
      </c>
      <c r="AB13" s="2360" t="s">
        <v>1528</v>
      </c>
      <c r="AC13" s="2360" t="s">
        <v>1529</v>
      </c>
      <c r="AD13" s="2360" t="s">
        <v>669</v>
      </c>
      <c r="AE13" s="2360" t="s">
        <v>1530</v>
      </c>
      <c r="AF13" s="2360" t="s">
        <v>669</v>
      </c>
      <c r="AG13" s="2360" t="s">
        <v>1530</v>
      </c>
      <c r="AH13" s="2375" t="s">
        <v>669</v>
      </c>
      <c r="AI13" s="2351" t="s">
        <v>1523</v>
      </c>
      <c r="AJ13" s="2352"/>
      <c r="AK13" s="1824" t="s">
        <v>1524</v>
      </c>
      <c r="AL13" s="2352" t="s">
        <v>1525</v>
      </c>
      <c r="AM13" s="2352"/>
      <c r="AN13" s="2355"/>
      <c r="AO13" s="2360" t="s">
        <v>1526</v>
      </c>
      <c r="AP13" s="2360" t="s">
        <v>1527</v>
      </c>
      <c r="AQ13" s="2360" t="s">
        <v>1528</v>
      </c>
      <c r="AR13" s="2360" t="s">
        <v>1529</v>
      </c>
      <c r="AS13" s="2360" t="s">
        <v>669</v>
      </c>
      <c r="AT13" s="2360" t="s">
        <v>1530</v>
      </c>
      <c r="AU13" s="2360" t="s">
        <v>669</v>
      </c>
      <c r="AV13" s="2360" t="s">
        <v>1530</v>
      </c>
      <c r="AW13" s="2375" t="s">
        <v>669</v>
      </c>
      <c r="AX13" s="2351" t="s">
        <v>1523</v>
      </c>
      <c r="AY13" s="2352"/>
      <c r="AZ13" s="1824" t="s">
        <v>1524</v>
      </c>
      <c r="BA13" s="2352" t="s">
        <v>1525</v>
      </c>
      <c r="BB13" s="2352"/>
      <c r="BC13" s="2355"/>
      <c r="BD13" s="2360" t="s">
        <v>1526</v>
      </c>
      <c r="BE13" s="2360" t="s">
        <v>1527</v>
      </c>
      <c r="BF13" s="2360" t="s">
        <v>1528</v>
      </c>
      <c r="BG13" s="2360" t="s">
        <v>1529</v>
      </c>
      <c r="BH13" s="2360" t="s">
        <v>669</v>
      </c>
      <c r="BI13" s="2360" t="s">
        <v>1530</v>
      </c>
      <c r="BJ13" s="2360" t="s">
        <v>669</v>
      </c>
      <c r="BK13" s="2360" t="s">
        <v>1530</v>
      </c>
      <c r="BL13" s="2375" t="s">
        <v>669</v>
      </c>
      <c r="BM13" s="2351" t="s">
        <v>1523</v>
      </c>
      <c r="BN13" s="2352"/>
      <c r="BO13" s="1824" t="s">
        <v>1524</v>
      </c>
      <c r="BP13" s="2352" t="s">
        <v>1525</v>
      </c>
      <c r="BQ13" s="2352"/>
      <c r="BR13" s="2355"/>
      <c r="BS13" s="2360" t="s">
        <v>1526</v>
      </c>
      <c r="BT13" s="2360" t="s">
        <v>1527</v>
      </c>
      <c r="BU13" s="2360" t="s">
        <v>1528</v>
      </c>
      <c r="BV13" s="2360" t="s">
        <v>1529</v>
      </c>
      <c r="BW13" s="2360" t="s">
        <v>669</v>
      </c>
      <c r="BX13" s="2360" t="s">
        <v>1530</v>
      </c>
      <c r="BY13" s="2360" t="s">
        <v>669</v>
      </c>
      <c r="BZ13" s="2360" t="s">
        <v>1530</v>
      </c>
      <c r="CA13" s="2375" t="s">
        <v>669</v>
      </c>
      <c r="CB13" s="2351" t="s">
        <v>1523</v>
      </c>
      <c r="CC13" s="2352"/>
      <c r="CD13" s="1824" t="s">
        <v>1524</v>
      </c>
      <c r="CE13" s="2352" t="s">
        <v>1525</v>
      </c>
      <c r="CF13" s="2352"/>
      <c r="CG13" s="2355"/>
      <c r="CH13" s="2377" t="s">
        <v>1526</v>
      </c>
      <c r="CI13" s="2377" t="s">
        <v>1527</v>
      </c>
      <c r="CJ13" s="2360" t="s">
        <v>1528</v>
      </c>
      <c r="CK13" s="2360" t="s">
        <v>1529</v>
      </c>
      <c r="CL13" s="2377" t="s">
        <v>669</v>
      </c>
      <c r="CM13" s="2377" t="s">
        <v>1530</v>
      </c>
      <c r="CN13" s="2377" t="s">
        <v>669</v>
      </c>
      <c r="CO13" s="2377" t="s">
        <v>1530</v>
      </c>
      <c r="CP13" s="2378" t="s">
        <v>669</v>
      </c>
      <c r="CQ13" s="2351" t="s">
        <v>1523</v>
      </c>
      <c r="CR13" s="2352"/>
      <c r="CS13" s="1824" t="s">
        <v>1524</v>
      </c>
      <c r="CT13" s="2352" t="s">
        <v>1525</v>
      </c>
      <c r="CU13" s="2352"/>
      <c r="CV13" s="2355"/>
      <c r="CW13" s="2377" t="s">
        <v>1526</v>
      </c>
      <c r="CX13" s="2377" t="s">
        <v>1527</v>
      </c>
      <c r="CY13" s="2360" t="s">
        <v>1528</v>
      </c>
      <c r="CZ13" s="2360" t="s">
        <v>1529</v>
      </c>
      <c r="DA13" s="2377" t="s">
        <v>669</v>
      </c>
      <c r="DB13" s="2377" t="s">
        <v>1530</v>
      </c>
      <c r="DC13" s="2377" t="s">
        <v>669</v>
      </c>
      <c r="DD13" s="2377" t="s">
        <v>1530</v>
      </c>
      <c r="DE13" s="2378" t="s">
        <v>669</v>
      </c>
      <c r="DF13" s="2351" t="s">
        <v>1523</v>
      </c>
      <c r="DG13" s="2352"/>
      <c r="DH13" s="1824" t="s">
        <v>1524</v>
      </c>
      <c r="DI13" s="2352" t="s">
        <v>1525</v>
      </c>
      <c r="DJ13" s="2352"/>
      <c r="DK13" s="2355"/>
      <c r="DL13" s="2377" t="s">
        <v>1526</v>
      </c>
      <c r="DM13" s="2377" t="s">
        <v>1527</v>
      </c>
      <c r="DN13" s="2360" t="s">
        <v>1528</v>
      </c>
      <c r="DO13" s="2360" t="s">
        <v>1529</v>
      </c>
      <c r="DP13" s="2377" t="s">
        <v>669</v>
      </c>
      <c r="DQ13" s="2377" t="s">
        <v>1530</v>
      </c>
      <c r="DR13" s="2377" t="s">
        <v>669</v>
      </c>
      <c r="DS13" s="2377" t="s">
        <v>1530</v>
      </c>
      <c r="DT13" s="2378" t="s">
        <v>669</v>
      </c>
      <c r="DU13" s="2351" t="s">
        <v>1523</v>
      </c>
      <c r="DV13" s="2352"/>
      <c r="DW13" s="1824" t="s">
        <v>1524</v>
      </c>
      <c r="DX13" s="2352" t="s">
        <v>1525</v>
      </c>
      <c r="DY13" s="2352"/>
      <c r="DZ13" s="2355"/>
      <c r="EA13" s="2377" t="s">
        <v>1526</v>
      </c>
      <c r="EB13" s="2377" t="s">
        <v>1527</v>
      </c>
      <c r="EC13" s="2360" t="s">
        <v>1528</v>
      </c>
      <c r="ED13" s="2360" t="s">
        <v>1529</v>
      </c>
      <c r="EE13" s="2377" t="s">
        <v>669</v>
      </c>
      <c r="EF13" s="2377" t="s">
        <v>1530</v>
      </c>
      <c r="EG13" s="2377" t="s">
        <v>669</v>
      </c>
      <c r="EH13" s="2377" t="s">
        <v>1530</v>
      </c>
      <c r="EI13" s="2378" t="s">
        <v>669</v>
      </c>
      <c r="EJ13" s="2351" t="s">
        <v>1523</v>
      </c>
      <c r="EK13" s="2352"/>
      <c r="EL13" s="1824" t="s">
        <v>1524</v>
      </c>
      <c r="EM13" s="2352" t="s">
        <v>1525</v>
      </c>
      <c r="EN13" s="2352"/>
      <c r="EO13" s="2355"/>
      <c r="EP13" s="2377" t="s">
        <v>1526</v>
      </c>
      <c r="EQ13" s="2377" t="s">
        <v>1527</v>
      </c>
      <c r="ER13" s="2360" t="s">
        <v>1528</v>
      </c>
      <c r="ES13" s="2360" t="s">
        <v>1529</v>
      </c>
      <c r="ET13" s="2377" t="s">
        <v>669</v>
      </c>
      <c r="EU13" s="2377" t="s">
        <v>1530</v>
      </c>
      <c r="EV13" s="2377" t="s">
        <v>669</v>
      </c>
      <c r="EW13" s="2377" t="s">
        <v>1530</v>
      </c>
      <c r="EX13" s="2378" t="s">
        <v>669</v>
      </c>
      <c r="EY13" s="2351" t="s">
        <v>1523</v>
      </c>
      <c r="EZ13" s="2352"/>
      <c r="FA13" s="1824" t="s">
        <v>1524</v>
      </c>
      <c r="FB13" s="2352" t="s">
        <v>1525</v>
      </c>
      <c r="FC13" s="2352"/>
      <c r="FD13" s="2355"/>
      <c r="FE13" s="2377" t="s">
        <v>1526</v>
      </c>
      <c r="FF13" s="2377" t="s">
        <v>1527</v>
      </c>
      <c r="FG13" s="2360" t="s">
        <v>1528</v>
      </c>
      <c r="FH13" s="2360" t="s">
        <v>1529</v>
      </c>
      <c r="FI13" s="2377" t="s">
        <v>669</v>
      </c>
      <c r="FJ13" s="2377" t="s">
        <v>1530</v>
      </c>
      <c r="FK13" s="2377" t="s">
        <v>669</v>
      </c>
      <c r="FL13" s="2377" t="s">
        <v>1530</v>
      </c>
      <c r="FM13" s="2378" t="s">
        <v>669</v>
      </c>
      <c r="FN13" s="2351" t="s">
        <v>1523</v>
      </c>
      <c r="FO13" s="2352"/>
      <c r="FP13" s="1824" t="s">
        <v>1524</v>
      </c>
      <c r="FQ13" s="2352" t="s">
        <v>1525</v>
      </c>
      <c r="FR13" s="2352"/>
      <c r="FS13" s="2355"/>
      <c r="FT13" s="2377" t="s">
        <v>1526</v>
      </c>
      <c r="FU13" s="2377" t="s">
        <v>1527</v>
      </c>
      <c r="FV13" s="2360" t="s">
        <v>1528</v>
      </c>
      <c r="FW13" s="2360" t="s">
        <v>1529</v>
      </c>
      <c r="FX13" s="2377" t="s">
        <v>669</v>
      </c>
      <c r="FY13" s="2377" t="s">
        <v>1530</v>
      </c>
      <c r="FZ13" s="2377" t="s">
        <v>669</v>
      </c>
      <c r="GA13" s="2377" t="s">
        <v>1530</v>
      </c>
      <c r="GB13" s="2378" t="s">
        <v>669</v>
      </c>
      <c r="GC13" s="2390" t="s">
        <v>1530</v>
      </c>
      <c r="GD13" s="2392" t="s">
        <v>669</v>
      </c>
      <c r="GE13" s="2394" t="s">
        <v>1530</v>
      </c>
      <c r="GF13" s="2396" t="s">
        <v>669</v>
      </c>
      <c r="GG13" s="2390" t="s">
        <v>1530</v>
      </c>
      <c r="GH13" s="2396" t="s">
        <v>669</v>
      </c>
      <c r="GI13" s="2399"/>
      <c r="GJ13" s="2384" t="s">
        <v>1530</v>
      </c>
      <c r="GK13" s="2386" t="s">
        <v>669</v>
      </c>
      <c r="GL13" s="2388" t="s">
        <v>1530</v>
      </c>
      <c r="GM13" s="2386" t="s">
        <v>669</v>
      </c>
    </row>
    <row r="14" spans="1:195" s="1768" customFormat="1" ht="16.5" thickBot="1">
      <c r="A14" s="1825"/>
      <c r="B14" s="1826" t="s">
        <v>1531</v>
      </c>
      <c r="C14" s="2370"/>
      <c r="D14" s="2373"/>
      <c r="E14" s="1827" t="s">
        <v>1532</v>
      </c>
      <c r="F14" s="1827" t="s">
        <v>1533</v>
      </c>
      <c r="G14" s="1828" t="s">
        <v>1532</v>
      </c>
      <c r="H14" s="1827" t="s">
        <v>1532</v>
      </c>
      <c r="I14" s="1827" t="s">
        <v>1533</v>
      </c>
      <c r="J14" s="2356"/>
      <c r="K14" s="2361"/>
      <c r="L14" s="2361"/>
      <c r="M14" s="2361"/>
      <c r="N14" s="2361"/>
      <c r="O14" s="2361"/>
      <c r="P14" s="2361"/>
      <c r="Q14" s="2361"/>
      <c r="R14" s="2361"/>
      <c r="S14" s="2376"/>
      <c r="T14" s="1829" t="s">
        <v>1532</v>
      </c>
      <c r="U14" s="1827" t="s">
        <v>1533</v>
      </c>
      <c r="V14" s="1828" t="s">
        <v>1532</v>
      </c>
      <c r="W14" s="1827" t="s">
        <v>1532</v>
      </c>
      <c r="X14" s="1827" t="s">
        <v>1533</v>
      </c>
      <c r="Y14" s="2356"/>
      <c r="Z14" s="2361"/>
      <c r="AA14" s="2361"/>
      <c r="AB14" s="2361"/>
      <c r="AC14" s="2361"/>
      <c r="AD14" s="2361"/>
      <c r="AE14" s="2361"/>
      <c r="AF14" s="2361"/>
      <c r="AG14" s="2361"/>
      <c r="AH14" s="2376"/>
      <c r="AI14" s="1829" t="s">
        <v>1532</v>
      </c>
      <c r="AJ14" s="1827" t="s">
        <v>1533</v>
      </c>
      <c r="AK14" s="1828" t="s">
        <v>1532</v>
      </c>
      <c r="AL14" s="1827" t="s">
        <v>1532</v>
      </c>
      <c r="AM14" s="1827" t="s">
        <v>1533</v>
      </c>
      <c r="AN14" s="2356"/>
      <c r="AO14" s="2361"/>
      <c r="AP14" s="2361"/>
      <c r="AQ14" s="2361"/>
      <c r="AR14" s="2361"/>
      <c r="AS14" s="2361"/>
      <c r="AT14" s="2361"/>
      <c r="AU14" s="2361"/>
      <c r="AV14" s="2361"/>
      <c r="AW14" s="2376"/>
      <c r="AX14" s="1829" t="s">
        <v>1532</v>
      </c>
      <c r="AY14" s="1827" t="s">
        <v>1533</v>
      </c>
      <c r="AZ14" s="1828" t="s">
        <v>1532</v>
      </c>
      <c r="BA14" s="1827" t="s">
        <v>1532</v>
      </c>
      <c r="BB14" s="1827" t="s">
        <v>1533</v>
      </c>
      <c r="BC14" s="2356"/>
      <c r="BD14" s="2361"/>
      <c r="BE14" s="2361"/>
      <c r="BF14" s="2361"/>
      <c r="BG14" s="2361"/>
      <c r="BH14" s="2361"/>
      <c r="BI14" s="2361"/>
      <c r="BJ14" s="2361"/>
      <c r="BK14" s="2361"/>
      <c r="BL14" s="2376"/>
      <c r="BM14" s="1829" t="s">
        <v>1532</v>
      </c>
      <c r="BN14" s="1827" t="s">
        <v>1533</v>
      </c>
      <c r="BO14" s="1828" t="s">
        <v>1532</v>
      </c>
      <c r="BP14" s="1827" t="s">
        <v>1532</v>
      </c>
      <c r="BQ14" s="1827" t="s">
        <v>1533</v>
      </c>
      <c r="BR14" s="2356"/>
      <c r="BS14" s="2361"/>
      <c r="BT14" s="2361"/>
      <c r="BU14" s="2361"/>
      <c r="BV14" s="2361"/>
      <c r="BW14" s="2361"/>
      <c r="BX14" s="2361"/>
      <c r="BY14" s="2361"/>
      <c r="BZ14" s="2361"/>
      <c r="CA14" s="2376"/>
      <c r="CB14" s="1829" t="s">
        <v>1532</v>
      </c>
      <c r="CC14" s="1827" t="s">
        <v>1533</v>
      </c>
      <c r="CD14" s="1828" t="s">
        <v>1532</v>
      </c>
      <c r="CE14" s="1827" t="s">
        <v>1532</v>
      </c>
      <c r="CF14" s="1827" t="s">
        <v>1533</v>
      </c>
      <c r="CG14" s="2356"/>
      <c r="CH14" s="2379"/>
      <c r="CI14" s="2379"/>
      <c r="CJ14" s="2361"/>
      <c r="CK14" s="2361"/>
      <c r="CL14" s="2379"/>
      <c r="CM14" s="2379"/>
      <c r="CN14" s="2379"/>
      <c r="CO14" s="2379"/>
      <c r="CP14" s="2381"/>
      <c r="CQ14" s="1829" t="s">
        <v>1532</v>
      </c>
      <c r="CR14" s="1827" t="s">
        <v>1533</v>
      </c>
      <c r="CS14" s="1828" t="s">
        <v>1532</v>
      </c>
      <c r="CT14" s="1827" t="s">
        <v>1532</v>
      </c>
      <c r="CU14" s="1827" t="s">
        <v>1533</v>
      </c>
      <c r="CV14" s="2356"/>
      <c r="CW14" s="2379"/>
      <c r="CX14" s="2379"/>
      <c r="CY14" s="2361"/>
      <c r="CZ14" s="2361"/>
      <c r="DA14" s="2379"/>
      <c r="DB14" s="2379"/>
      <c r="DC14" s="2379"/>
      <c r="DD14" s="2379"/>
      <c r="DE14" s="2381"/>
      <c r="DF14" s="1829" t="s">
        <v>1532</v>
      </c>
      <c r="DG14" s="1827" t="s">
        <v>1533</v>
      </c>
      <c r="DH14" s="1828" t="s">
        <v>1532</v>
      </c>
      <c r="DI14" s="1827" t="s">
        <v>1532</v>
      </c>
      <c r="DJ14" s="1827" t="s">
        <v>1533</v>
      </c>
      <c r="DK14" s="2356"/>
      <c r="DL14" s="2379"/>
      <c r="DM14" s="2379"/>
      <c r="DN14" s="2361"/>
      <c r="DO14" s="2361"/>
      <c r="DP14" s="2379"/>
      <c r="DQ14" s="2379"/>
      <c r="DR14" s="2379"/>
      <c r="DS14" s="2379"/>
      <c r="DT14" s="2381"/>
      <c r="DU14" s="1829" t="s">
        <v>1532</v>
      </c>
      <c r="DV14" s="1827" t="s">
        <v>1533</v>
      </c>
      <c r="DW14" s="1828" t="s">
        <v>1532</v>
      </c>
      <c r="DX14" s="1827" t="s">
        <v>1532</v>
      </c>
      <c r="DY14" s="1827" t="s">
        <v>1533</v>
      </c>
      <c r="DZ14" s="2356"/>
      <c r="EA14" s="2379"/>
      <c r="EB14" s="2379"/>
      <c r="EC14" s="2361"/>
      <c r="ED14" s="2361"/>
      <c r="EE14" s="2379"/>
      <c r="EF14" s="2379"/>
      <c r="EG14" s="2379"/>
      <c r="EH14" s="2379"/>
      <c r="EI14" s="2381"/>
      <c r="EJ14" s="1829" t="s">
        <v>1532</v>
      </c>
      <c r="EK14" s="1827" t="s">
        <v>1533</v>
      </c>
      <c r="EL14" s="1828" t="s">
        <v>1532</v>
      </c>
      <c r="EM14" s="1827" t="s">
        <v>1532</v>
      </c>
      <c r="EN14" s="1827" t="s">
        <v>1533</v>
      </c>
      <c r="EO14" s="2356"/>
      <c r="EP14" s="2379"/>
      <c r="EQ14" s="2379"/>
      <c r="ER14" s="2361"/>
      <c r="ES14" s="2361"/>
      <c r="ET14" s="2379"/>
      <c r="EU14" s="2379"/>
      <c r="EV14" s="2379"/>
      <c r="EW14" s="2379"/>
      <c r="EX14" s="2381"/>
      <c r="EY14" s="1829" t="s">
        <v>1532</v>
      </c>
      <c r="EZ14" s="1827" t="s">
        <v>1533</v>
      </c>
      <c r="FA14" s="1828" t="s">
        <v>1532</v>
      </c>
      <c r="FB14" s="1827" t="s">
        <v>1532</v>
      </c>
      <c r="FC14" s="1827" t="s">
        <v>1533</v>
      </c>
      <c r="FD14" s="2356"/>
      <c r="FE14" s="2379"/>
      <c r="FF14" s="2379"/>
      <c r="FG14" s="2361"/>
      <c r="FH14" s="2361"/>
      <c r="FI14" s="2379"/>
      <c r="FJ14" s="2379"/>
      <c r="FK14" s="2379"/>
      <c r="FL14" s="2379"/>
      <c r="FM14" s="2381"/>
      <c r="FN14" s="1829" t="s">
        <v>1532</v>
      </c>
      <c r="FO14" s="1827" t="s">
        <v>1533</v>
      </c>
      <c r="FP14" s="1828" t="s">
        <v>1532</v>
      </c>
      <c r="FQ14" s="1827" t="s">
        <v>1532</v>
      </c>
      <c r="FR14" s="1827" t="s">
        <v>1533</v>
      </c>
      <c r="FS14" s="2356"/>
      <c r="FT14" s="2379"/>
      <c r="FU14" s="2379"/>
      <c r="FV14" s="2361"/>
      <c r="FW14" s="2361"/>
      <c r="FX14" s="2379"/>
      <c r="FY14" s="2379"/>
      <c r="FZ14" s="2379"/>
      <c r="GA14" s="2379"/>
      <c r="GB14" s="2381"/>
      <c r="GC14" s="2391"/>
      <c r="GD14" s="2393"/>
      <c r="GE14" s="2395"/>
      <c r="GF14" s="2397"/>
      <c r="GG14" s="2391"/>
      <c r="GH14" s="2397"/>
      <c r="GI14" s="2399"/>
      <c r="GJ14" s="2385"/>
      <c r="GK14" s="2387"/>
      <c r="GL14" s="2389"/>
      <c r="GM14" s="2387"/>
    </row>
    <row r="15" spans="1:195" s="1768" customFormat="1" ht="18" customHeight="1">
      <c r="A15" s="1830">
        <v>1</v>
      </c>
      <c r="B15" s="1831" t="s">
        <v>1534</v>
      </c>
      <c r="C15" s="1832" t="s">
        <v>407</v>
      </c>
      <c r="D15" s="1833">
        <f>[13]цены!D9</f>
        <v>40</v>
      </c>
      <c r="E15" s="1834">
        <f>'[13]3'!E15</f>
        <v>2.9000000000000001E-2</v>
      </c>
      <c r="F15" s="1834">
        <f>'[13]3'!F15</f>
        <v>2.5000000000000001E-2</v>
      </c>
      <c r="G15" s="1834">
        <f>'[13]3'!G15</f>
        <v>3.7700000000000003E-3</v>
      </c>
      <c r="H15" s="1834">
        <f>'[13]3'!H15</f>
        <v>0</v>
      </c>
      <c r="I15" s="1834">
        <f>'[13]3'!I15</f>
        <v>0</v>
      </c>
      <c r="J15" s="1834">
        <f>'[13]3'!J15</f>
        <v>2E-3</v>
      </c>
      <c r="K15" s="1831">
        <f>$J$11*$K$11*E15</f>
        <v>99.585999999999999</v>
      </c>
      <c r="L15" s="1831">
        <f>$J$11*$L$11*F15</f>
        <v>16.175000000000001</v>
      </c>
      <c r="M15" s="1835">
        <f t="shared" ref="M15:M78" si="0">$I$11*$M$11*G15</f>
        <v>0</v>
      </c>
      <c r="N15" s="1835">
        <f t="shared" ref="N15:N78" si="1">$I$11*$N$11*G15</f>
        <v>0</v>
      </c>
      <c r="O15" s="1831">
        <f t="shared" ref="O15:O78" si="2">ROUND(SUM((K15+L15+M15+N15)*D15),2)</f>
        <v>4630.4399999999996</v>
      </c>
      <c r="P15" s="1831">
        <f t="shared" ref="P15:P78" si="3">$I$11*$P$11*J15</f>
        <v>1.2</v>
      </c>
      <c r="Q15" s="1831">
        <f t="shared" ref="Q15:Q78" si="4">ROUND(SUM(P15*D15),2)</f>
        <v>48</v>
      </c>
      <c r="R15" s="1831">
        <f t="shared" ref="R15:R78" si="5">K15+L15+M15+N15+P15</f>
        <v>116.961</v>
      </c>
      <c r="S15" s="1836">
        <f t="shared" ref="S15:S78" si="6">O15+Q15</f>
        <v>4678.4399999999996</v>
      </c>
      <c r="T15" s="1837">
        <f>'[13]3'!T15</f>
        <v>2.9000000000000001E-2</v>
      </c>
      <c r="U15" s="1834">
        <f>'[13]3'!U15</f>
        <v>2.5000000000000001E-2</v>
      </c>
      <c r="V15" s="1834">
        <f>'[13]3'!V15</f>
        <v>3.7700000000000003E-3</v>
      </c>
      <c r="W15" s="1834">
        <f>'[13]3'!W15</f>
        <v>0</v>
      </c>
      <c r="X15" s="1834">
        <f>'[13]3'!X15</f>
        <v>0</v>
      </c>
      <c r="Y15" s="1834">
        <f>'[13]3'!Y15</f>
        <v>2E-3</v>
      </c>
      <c r="Z15" s="1831">
        <f>$Y$11*$Z$11*T15</f>
        <v>96.686000000000007</v>
      </c>
      <c r="AA15" s="1831">
        <f>$Y$11*$AA$11*U15</f>
        <v>14.825000000000001</v>
      </c>
      <c r="AB15" s="1831">
        <f t="shared" ref="AB15:AB78" si="7">$X$11*$AB$11*V15</f>
        <v>0</v>
      </c>
      <c r="AC15" s="1831">
        <f t="shared" ref="AC15:AC78" si="8">$X$11*$AC$11*V15</f>
        <v>0</v>
      </c>
      <c r="AD15" s="1831">
        <f t="shared" ref="AD15:AD78" si="9">ROUND((Z15+AA15+AB15+AC15)*D15,2)</f>
        <v>4460.4399999999996</v>
      </c>
      <c r="AE15" s="1831">
        <f t="shared" ref="AE15:AE78" si="10">$X$11*$AE$11*Y15</f>
        <v>1.258</v>
      </c>
      <c r="AF15" s="1831">
        <f t="shared" ref="AF15:AF78" si="11">ROUND(AE15*D15,2)</f>
        <v>50.32</v>
      </c>
      <c r="AG15" s="1831">
        <f t="shared" ref="AG15:AG78" si="12">Z15+AA15+AB15+AC15+AE15</f>
        <v>112.76900000000001</v>
      </c>
      <c r="AH15" s="1836">
        <f t="shared" ref="AH15:AH78" si="13">AD15+AF15</f>
        <v>4510.7599999999993</v>
      </c>
      <c r="AI15" s="1837">
        <f>'[13]3'!AI15</f>
        <v>2.9000000000000001E-2</v>
      </c>
      <c r="AJ15" s="1834">
        <f>'[13]3'!AJ15</f>
        <v>2.5000000000000001E-2</v>
      </c>
      <c r="AK15" s="1834">
        <f>'[13]3'!AK15</f>
        <v>3.7700000000000003E-3</v>
      </c>
      <c r="AL15" s="1834">
        <f>'[13]3'!AL15</f>
        <v>0</v>
      </c>
      <c r="AM15" s="1834">
        <f>'[13]3'!AM15</f>
        <v>0</v>
      </c>
      <c r="AN15" s="1834">
        <f>'[13]3'!AN15</f>
        <v>2E-3</v>
      </c>
      <c r="AO15" s="1831">
        <f>$AO$11*$AN$11*AI15</f>
        <v>115.36200000000001</v>
      </c>
      <c r="AP15" s="1831">
        <f>$AP$11*$AN$11*AJ15</f>
        <v>16.175000000000001</v>
      </c>
      <c r="AQ15" s="1831">
        <f t="shared" ref="AQ15:AQ78" si="14">$AQ$11*$AM$11*AK15</f>
        <v>0</v>
      </c>
      <c r="AR15" s="1831">
        <f t="shared" ref="AR15:AR78" si="15">$AR$11*$AM$11*AK15</f>
        <v>0</v>
      </c>
      <c r="AS15" s="1831">
        <f t="shared" ref="AS15:AS78" si="16">ROUND((AO15+AP15+AQ15+AR15)*D15,2)</f>
        <v>5261.48</v>
      </c>
      <c r="AT15" s="1831">
        <f t="shared" ref="AT15:AT78" si="17">$AM$11*$AT$11*AN15</f>
        <v>1.1520000000000001</v>
      </c>
      <c r="AU15" s="1831">
        <f t="shared" ref="AU15:AU78" si="18">ROUND(AT15*D15,2)</f>
        <v>46.08</v>
      </c>
      <c r="AV15" s="1831">
        <f t="shared" ref="AV15:AV78" si="19">AO15+AP15+AQ15+AR15+AT15</f>
        <v>132.68899999999999</v>
      </c>
      <c r="AW15" s="1836">
        <f t="shared" ref="AW15:AW78" si="20">AS15+AU15</f>
        <v>5307.5599999999995</v>
      </c>
      <c r="AX15" s="1834">
        <f>'[13]3'!AX15</f>
        <v>2.9000000000000001E-2</v>
      </c>
      <c r="AY15" s="1834">
        <f>'[13]3'!AY15</f>
        <v>2.5000000000000001E-2</v>
      </c>
      <c r="AZ15" s="1834">
        <f>'[13]3'!AZ15</f>
        <v>3.7700000000000003E-3</v>
      </c>
      <c r="BA15" s="1834">
        <f>'[13]3'!BA15</f>
        <v>0</v>
      </c>
      <c r="BB15" s="1834">
        <f>'[13]3'!BB15</f>
        <v>0</v>
      </c>
      <c r="BC15" s="1834">
        <f>'[13]3'!BC15</f>
        <v>2E-3</v>
      </c>
      <c r="BD15" s="1831">
        <f>$BC$11*$BD$11*AX15</f>
        <v>98.165000000000006</v>
      </c>
      <c r="BE15" s="1831">
        <f>$BC$11*$BE$11*AY15</f>
        <v>14.625</v>
      </c>
      <c r="BF15" s="1831">
        <f t="shared" ref="BF15:BF78" si="21">$BB$11*$BF$11*AZ15</f>
        <v>0</v>
      </c>
      <c r="BG15" s="1831">
        <f t="shared" ref="BG15:BG78" si="22">$BB$11*$BG$11*AZ15</f>
        <v>0</v>
      </c>
      <c r="BH15" s="1831">
        <f t="shared" ref="BH15:BH78" si="23">ROUND((BD15+BE15+BF15+BG15)*D15,2)</f>
        <v>4511.6000000000004</v>
      </c>
      <c r="BI15" s="1831">
        <f t="shared" ref="BI15:BI78" si="24">$BB$11*$BI$11*BC15</f>
        <v>1.216</v>
      </c>
      <c r="BJ15" s="1831">
        <f t="shared" ref="BJ15:BJ78" si="25">ROUND(BI15*D15,2)</f>
        <v>48.64</v>
      </c>
      <c r="BK15" s="1831">
        <f t="shared" ref="BK15:BK78" si="26">BD15+BE15+BF15+BG15+BI15</f>
        <v>114.006</v>
      </c>
      <c r="BL15" s="1836">
        <f t="shared" ref="BL15:BL78" si="27">BH15+BJ15</f>
        <v>4560.2400000000007</v>
      </c>
      <c r="BM15" s="1837">
        <f>'[13]3'!BM15</f>
        <v>2.9000000000000001E-2</v>
      </c>
      <c r="BN15" s="1834">
        <f>'[13]3'!BN15</f>
        <v>2.5000000000000001E-2</v>
      </c>
      <c r="BO15" s="1834">
        <f>'[13]3'!BO15</f>
        <v>3.7700000000000003E-3</v>
      </c>
      <c r="BP15" s="1834">
        <f>'[13]3'!BP15</f>
        <v>0</v>
      </c>
      <c r="BQ15" s="1834">
        <f>'[13]3'!BQ15</f>
        <v>0</v>
      </c>
      <c r="BR15" s="1834">
        <f>'[13]3'!BR15</f>
        <v>2E-3</v>
      </c>
      <c r="BS15" s="1831">
        <f>$BR$11*$BS$11*BM15</f>
        <v>84.853999999999999</v>
      </c>
      <c r="BT15" s="1831">
        <f>$BR$11*$BT$11*BN15</f>
        <v>13.55</v>
      </c>
      <c r="BU15" s="1831">
        <f t="shared" ref="BU15:BU78" si="28">$BQ$11*$BU$11*BO15</f>
        <v>0</v>
      </c>
      <c r="BV15" s="1831">
        <f t="shared" ref="BV15:BV78" si="29">$BQ$11*$BV$11*BO15</f>
        <v>0</v>
      </c>
      <c r="BW15" s="1831">
        <f t="shared" ref="BW15:BW78" si="30">ROUND((BS15+BT15+BU15+BV15)*D15,2)</f>
        <v>3936.16</v>
      </c>
      <c r="BX15" s="1831">
        <f t="shared" ref="BX15:BX78" si="31">$BQ$11*$BX$11*BR15</f>
        <v>1.1879999999999999</v>
      </c>
      <c r="BY15" s="1831">
        <f t="shared" ref="BY15:BY78" si="32">ROUND(BX15*D15,2)</f>
        <v>47.52</v>
      </c>
      <c r="BZ15" s="1831">
        <f t="shared" ref="BZ15:BZ78" si="33">BS15+BT15+BU15+BV15+BX15</f>
        <v>99.591999999999999</v>
      </c>
      <c r="CA15" s="1836">
        <f t="shared" ref="CA15:CA78" si="34">BW15+BY15</f>
        <v>3983.68</v>
      </c>
      <c r="CB15" s="1834">
        <f>'[13]3'!CB15</f>
        <v>2.9000000000000001E-2</v>
      </c>
      <c r="CC15" s="1834">
        <f>'[13]3'!CC15</f>
        <v>2.5000000000000001E-2</v>
      </c>
      <c r="CD15" s="1834">
        <f>'[13]3'!CD15</f>
        <v>3.7700000000000003E-3</v>
      </c>
      <c r="CE15" s="1834">
        <f>'[13]3'!CE15</f>
        <v>0</v>
      </c>
      <c r="CF15" s="1834">
        <f>'[13]3'!CF15</f>
        <v>0</v>
      </c>
      <c r="CG15" s="1834">
        <f>'[13]3'!CG15</f>
        <v>2E-3</v>
      </c>
      <c r="CH15" s="1831">
        <f>$CG$11*$CH$11*CB15</f>
        <v>77.807000000000002</v>
      </c>
      <c r="CI15" s="1831">
        <f>$CG$11*$CI$11*CC15</f>
        <v>13.975000000000001</v>
      </c>
      <c r="CJ15" s="1831">
        <f t="shared" ref="CJ15:CJ78" si="35">$CF$11*$CJ$11*CD15</f>
        <v>0</v>
      </c>
      <c r="CK15" s="1831">
        <f t="shared" ref="CK15:CK78" si="36">$CF$11*$CK$11*CD15</f>
        <v>0</v>
      </c>
      <c r="CL15" s="1831">
        <f t="shared" ref="CL15:CL78" si="37">ROUND((CH15+CI15+CJ15+CK15)*D15,2)</f>
        <v>3671.28</v>
      </c>
      <c r="CM15" s="1831">
        <f t="shared" ref="CM15:CM78" si="38">$CF$11*$CM$11*CG15</f>
        <v>0.97199999999999998</v>
      </c>
      <c r="CN15" s="1831">
        <f t="shared" ref="CN15:CN78" si="39">ROUND(CM15*D15,2)</f>
        <v>38.880000000000003</v>
      </c>
      <c r="CO15" s="1831">
        <f t="shared" ref="CO15:CO78" si="40">CH15+CI15+CJ15+CK15+CM15</f>
        <v>92.754000000000005</v>
      </c>
      <c r="CP15" s="1836">
        <f t="shared" ref="CP15:CP78" si="41">CL15+CN15</f>
        <v>3710.1600000000003</v>
      </c>
      <c r="CQ15" s="1837">
        <f>'[13]3'!CQ15</f>
        <v>2.9000000000000001E-2</v>
      </c>
      <c r="CR15" s="1834">
        <f>'[13]3'!CR15</f>
        <v>2.5000000000000001E-2</v>
      </c>
      <c r="CS15" s="1834">
        <f>'[13]3'!CS15</f>
        <v>3.7700000000000003E-3</v>
      </c>
      <c r="CT15" s="1834">
        <f>'[13]3'!CT15</f>
        <v>0</v>
      </c>
      <c r="CU15" s="1834">
        <f>'[13]3'!CU15</f>
        <v>0</v>
      </c>
      <c r="CV15" s="1834">
        <f>'[13]3'!CV15</f>
        <v>2E-3</v>
      </c>
      <c r="CW15" s="1831">
        <f>$CV$11*$CW$11*CQ15</f>
        <v>51.620000000000005</v>
      </c>
      <c r="CX15" s="1831">
        <f>$CV$11*$CX$11*CR15</f>
        <v>16.2</v>
      </c>
      <c r="CY15" s="1831">
        <f t="shared" ref="CY15:CY78" si="42">$CU$11*$CY$11*CS15</f>
        <v>0</v>
      </c>
      <c r="CZ15" s="1831">
        <f t="shared" ref="CZ15:CZ78" si="43">$CU$11*$CZ$11*CS15</f>
        <v>0</v>
      </c>
      <c r="DA15" s="1831">
        <f t="shared" ref="DA15:DA78" si="44">ROUND((CW15+CX15+CY15+CZ15)*D15,2)</f>
        <v>2712.8</v>
      </c>
      <c r="DB15" s="1831">
        <f t="shared" ref="DB15:DB78" si="45">$DB$11*$CU$11*CV15</f>
        <v>0.84</v>
      </c>
      <c r="DC15" s="1831">
        <f t="shared" ref="DC15:DC78" si="46">ROUND(DB15*D15,2)</f>
        <v>33.6</v>
      </c>
      <c r="DD15" s="1831">
        <f t="shared" ref="DD15:DD78" si="47">CW15+CX15+CY15+CZ15+DB15</f>
        <v>68.660000000000011</v>
      </c>
      <c r="DE15" s="1836">
        <f t="shared" ref="DE15:DE78" si="48">DA15+DC15</f>
        <v>2746.4</v>
      </c>
      <c r="DF15" s="1837">
        <f>'[13]3'!DF15</f>
        <v>2.9000000000000001E-2</v>
      </c>
      <c r="DG15" s="1834">
        <f>'[13]3'!DG15</f>
        <v>2.5000000000000001E-2</v>
      </c>
      <c r="DH15" s="1834">
        <f>'[13]3'!DH15</f>
        <v>3.7700000000000003E-3</v>
      </c>
      <c r="DI15" s="1834">
        <f>'[13]3'!DI15</f>
        <v>0</v>
      </c>
      <c r="DJ15" s="1834">
        <f>'[13]3'!DJ15</f>
        <v>0</v>
      </c>
      <c r="DK15" s="1834">
        <f>'[13]3'!DK15</f>
        <v>2E-3</v>
      </c>
      <c r="DL15" s="1831">
        <f>$DK$11*$DL$11*DF15</f>
        <v>53.417999999999999</v>
      </c>
      <c r="DM15" s="1831">
        <f>$DK$11*$DM$11*DG15</f>
        <v>14.950000000000001</v>
      </c>
      <c r="DN15" s="1831">
        <f t="shared" ref="DN15:DN78" si="49">$DJ$11*$DN$11*DH15</f>
        <v>0</v>
      </c>
      <c r="DO15" s="1831">
        <f t="shared" ref="DO15:DO78" si="50">$DJ$11*$DO$11*DI15</f>
        <v>0</v>
      </c>
      <c r="DP15" s="1831">
        <f t="shared" ref="DP15:DP78" si="51">ROUND((DL15+DM15+DN15+DO15)*D15,2)</f>
        <v>2734.72</v>
      </c>
      <c r="DQ15" s="1831">
        <f t="shared" ref="DQ15:DQ78" si="52">$DJ$11*$DQ$11*DK15</f>
        <v>0.88200000000000001</v>
      </c>
      <c r="DR15" s="1831">
        <f t="shared" ref="DR15:DR78" si="53">ROUND(DQ15*D15,2)</f>
        <v>35.28</v>
      </c>
      <c r="DS15" s="1831">
        <f t="shared" ref="DS15:DS78" si="54">DL15+DM15+DN15+DO15+DQ15</f>
        <v>69.25</v>
      </c>
      <c r="DT15" s="1836">
        <f t="shared" ref="DT15:DT78" si="55">DP15+DR15</f>
        <v>2770</v>
      </c>
      <c r="DU15" s="1837">
        <f>'[13]3'!DU15</f>
        <v>2.9000000000000001E-2</v>
      </c>
      <c r="DV15" s="1834">
        <f>'[13]3'!DV15</f>
        <v>2.5000000000000001E-2</v>
      </c>
      <c r="DW15" s="1834">
        <f>'[13]3'!DW15</f>
        <v>3.7700000000000003E-3</v>
      </c>
      <c r="DX15" s="1834">
        <f>'[13]3'!DX15</f>
        <v>0</v>
      </c>
      <c r="DY15" s="1834">
        <f>'[13]3'!DY15</f>
        <v>0</v>
      </c>
      <c r="DZ15" s="1834">
        <f>'[13]3'!DZ15</f>
        <v>2E-3</v>
      </c>
      <c r="EA15" s="1831">
        <f>$DZ$11*$EA$11*DU15</f>
        <v>71.92</v>
      </c>
      <c r="EB15" s="1831">
        <f>$DZ$11*$EB$11*DV15</f>
        <v>13.55</v>
      </c>
      <c r="EC15" s="1831">
        <f t="shared" ref="EC15:EC78" si="56">$DY$11*$EC$11*DW15</f>
        <v>0</v>
      </c>
      <c r="ED15" s="1831">
        <f t="shared" ref="ED15:ED78" si="57">$DY$11*$ED$11*DW15</f>
        <v>0</v>
      </c>
      <c r="EE15" s="1831">
        <f t="shared" ref="EE15:EE78" si="58">ROUND((EA15+EB15+EC15+ED15)*D15,2)</f>
        <v>3418.8</v>
      </c>
      <c r="EF15" s="1831">
        <f t="shared" ref="EF15:EF78" si="59">$DY$11*$EF$11*DZ15</f>
        <v>0.86399999999999999</v>
      </c>
      <c r="EG15" s="1831">
        <f t="shared" ref="EG15:EG78" si="60">ROUND(EF15*D15,2)</f>
        <v>34.56</v>
      </c>
      <c r="EH15" s="1831">
        <f t="shared" ref="EH15:EH78" si="61">EA15+EB15+EC15+ED15+EF15</f>
        <v>86.334000000000003</v>
      </c>
      <c r="EI15" s="1836">
        <f t="shared" ref="EI15:EI78" si="62">EE15+EG15</f>
        <v>3453.36</v>
      </c>
      <c r="EJ15" s="1837">
        <f>'[13]3'!EJ15</f>
        <v>2.9000000000000001E-2</v>
      </c>
      <c r="EK15" s="1834">
        <f>'[13]3'!EK15</f>
        <v>2.5000000000000001E-2</v>
      </c>
      <c r="EL15" s="1834">
        <f>'[13]3'!EL15</f>
        <v>3.7700000000000003E-3</v>
      </c>
      <c r="EM15" s="1834">
        <f>'[13]3'!EM15</f>
        <v>0</v>
      </c>
      <c r="EN15" s="1834">
        <f>'[13]3'!EN15</f>
        <v>0</v>
      </c>
      <c r="EO15" s="1834">
        <f>'[13]3'!EO15</f>
        <v>2E-3</v>
      </c>
      <c r="EP15" s="1831">
        <f>$EO$11*$EP$11*EJ15</f>
        <v>100.86200000000001</v>
      </c>
      <c r="EQ15" s="1831">
        <f>$EO$11*$EQ$11*EK15</f>
        <v>15.525</v>
      </c>
      <c r="ER15" s="1831">
        <f t="shared" ref="ER15:ER78" si="63">$EN$11*$ER$11*EL15</f>
        <v>0</v>
      </c>
      <c r="ES15" s="1831">
        <f t="shared" ref="ES15:ES78" si="64">$EN$11*$ES$11*EL15</f>
        <v>0</v>
      </c>
      <c r="ET15" s="1831">
        <f t="shared" ref="ET15:ET78" si="65">ROUND((EP15+EQ15+ER15+ES15)*D15,2)</f>
        <v>4655.4799999999996</v>
      </c>
      <c r="EU15" s="1831">
        <f t="shared" ref="EU15:EU78" si="66">$EN$11*$EU$11*EO15</f>
        <v>1.1340000000000001</v>
      </c>
      <c r="EV15" s="1831">
        <f t="shared" ref="EV15:EV78" si="67">ROUND(EU15*D15,2)</f>
        <v>45.36</v>
      </c>
      <c r="EW15" s="1831">
        <f t="shared" ref="EW15:EW78" si="68">EP15+EQ15+ER15+ES15+EU15</f>
        <v>117.52100000000002</v>
      </c>
      <c r="EX15" s="1836">
        <f t="shared" ref="EX15:EX78" si="69">ET15+EV15</f>
        <v>4700.8399999999992</v>
      </c>
      <c r="EY15" s="1834">
        <f>'[13]3'!EY15</f>
        <v>2.9000000000000001E-2</v>
      </c>
      <c r="EZ15" s="1834">
        <f>'[13]3'!EZ15</f>
        <v>2.5000000000000001E-2</v>
      </c>
      <c r="FA15" s="1834">
        <f>'[13]3'!FA15</f>
        <v>3.7700000000000003E-3</v>
      </c>
      <c r="FB15" s="1834">
        <f>'[13]3'!FB15</f>
        <v>0</v>
      </c>
      <c r="FC15" s="1834">
        <f>'[13]3'!FC15</f>
        <v>0</v>
      </c>
      <c r="FD15" s="1834">
        <f>'[13]3'!FD15</f>
        <v>2E-3</v>
      </c>
      <c r="FE15" s="1831">
        <f>$FD$11*$FE$11*EY15</f>
        <v>95.294000000000011</v>
      </c>
      <c r="FF15" s="1831">
        <f>$FD$11*$FF$11*EZ15</f>
        <v>14.775</v>
      </c>
      <c r="FG15" s="1831">
        <f t="shared" ref="FG15:FG78" si="70">$FC$11*$FG$11*FA15</f>
        <v>0</v>
      </c>
      <c r="FH15" s="1831">
        <f t="shared" ref="FH15:FH78" si="71">$FC$11*$FH$11*FA15</f>
        <v>0</v>
      </c>
      <c r="FI15" s="1831">
        <f t="shared" ref="FI15:FI78" si="72">ROUND((FE15+FF15+FG15+FH15)*D15,2)</f>
        <v>4402.76</v>
      </c>
      <c r="FJ15" s="1831">
        <f t="shared" ref="FJ15:FJ78" si="73">$FC$11*$FJ$11*FD15</f>
        <v>1.4060000000000001</v>
      </c>
      <c r="FK15" s="1831">
        <f t="shared" ref="FK15:FK78" si="74">ROUND(FJ15*D15,2)</f>
        <v>56.24</v>
      </c>
      <c r="FL15" s="1831">
        <f t="shared" ref="FL15:FL78" si="75">FE15+FF15+FG15+FH15+FJ15</f>
        <v>111.47500000000002</v>
      </c>
      <c r="FM15" s="1836">
        <f t="shared" ref="FM15:FM78" si="76">FI15+FK15</f>
        <v>4459</v>
      </c>
      <c r="FN15" s="1834">
        <f>'[13]3'!FN15</f>
        <v>2.9000000000000001E-2</v>
      </c>
      <c r="FO15" s="1834">
        <f>'[13]3'!FO15</f>
        <v>2.5000000000000001E-2</v>
      </c>
      <c r="FP15" s="1834">
        <f>'[13]3'!FP15</f>
        <v>3.7700000000000003E-3</v>
      </c>
      <c r="FQ15" s="1834">
        <f>'[13]3'!FQ15</f>
        <v>0</v>
      </c>
      <c r="FR15" s="1834">
        <f>'[13]3'!FR15</f>
        <v>0</v>
      </c>
      <c r="FS15" s="1834">
        <f>'[13]3'!FS15</f>
        <v>2E-3</v>
      </c>
      <c r="FT15" s="1831">
        <f>$FS$11*$FT$11*FN15</f>
        <v>93.989000000000004</v>
      </c>
      <c r="FU15" s="1831">
        <f>$FS$11*$FU$11*FO15</f>
        <v>16.275000000000002</v>
      </c>
      <c r="FV15" s="1831">
        <f t="shared" ref="FV15:FV78" si="77">$FR$11*$FV$11*FP15</f>
        <v>0</v>
      </c>
      <c r="FW15" s="1831">
        <f t="shared" ref="FW15:FW78" si="78">$FR$11*$FW$11*FP15</f>
        <v>0</v>
      </c>
      <c r="FX15" s="1831">
        <f>ROUND((FT15+FU15+FV15+FW15)*D15,2)</f>
        <v>4410.5600000000004</v>
      </c>
      <c r="FY15" s="1831">
        <f t="shared" ref="FY15:FY78" si="79">$FR$11*$FY$11*FS15</f>
        <v>1.52</v>
      </c>
      <c r="FZ15" s="1831">
        <f t="shared" ref="FZ15:FZ78" si="80">ROUND(FY15*D15,2)</f>
        <v>60.8</v>
      </c>
      <c r="GA15" s="1831">
        <f t="shared" ref="GA15:GA78" si="81">FT15+FU15+FV15+FW15+FY15</f>
        <v>111.78400000000001</v>
      </c>
      <c r="GB15" s="1836">
        <f t="shared" ref="GB15:GB78" si="82">FX15+FZ15</f>
        <v>4471.3600000000006</v>
      </c>
      <c r="GC15" s="1838">
        <f t="shared" ref="GC15:GD46" si="83">R15+AG15+AV15+BK15+BZ15+CO15</f>
        <v>668.77099999999996</v>
      </c>
      <c r="GD15" s="1839">
        <f t="shared" si="83"/>
        <v>26750.84</v>
      </c>
      <c r="GE15" s="1840">
        <f t="shared" ref="GE15:GF46" si="84">DD15+DS15+EH15+EW15+FL15+GA15</f>
        <v>565.02400000000011</v>
      </c>
      <c r="GF15" s="1841">
        <f t="shared" si="84"/>
        <v>22600.959999999999</v>
      </c>
      <c r="GG15" s="1842">
        <f t="shared" ref="GG15:GH46" si="85">GC15+GE15</f>
        <v>1233.7950000000001</v>
      </c>
      <c r="GH15" s="1843">
        <f t="shared" si="85"/>
        <v>49351.8</v>
      </c>
      <c r="GI15" s="1844">
        <v>11</v>
      </c>
      <c r="GJ15" s="1845">
        <f>GG15-P15-AE15-AT15-BI15-BX15-CM15-DB15-DQ15-EF15-EU15-FJ15-FY15</f>
        <v>1220.163</v>
      </c>
      <c r="GK15" s="1846">
        <f>GH15-FZ15-FK15-EV15-EG15-DR15-DC15-CN15-BY15-BJ15-AU15-AF15-Q15</f>
        <v>48806.520000000011</v>
      </c>
      <c r="GL15" s="1847">
        <f>GG15-GJ15</f>
        <v>13.632000000000062</v>
      </c>
      <c r="GM15" s="1846">
        <f>GH15-GK15</f>
        <v>545.27999999999156</v>
      </c>
    </row>
    <row r="16" spans="1:195" s="1768" customFormat="1" ht="18" customHeight="1">
      <c r="A16" s="1848">
        <v>2</v>
      </c>
      <c r="B16" s="1757" t="s">
        <v>1535</v>
      </c>
      <c r="C16" s="1849" t="s">
        <v>407</v>
      </c>
      <c r="D16" s="1833">
        <f>[13]цены!D10</f>
        <v>180</v>
      </c>
      <c r="E16" s="1834">
        <f>'[13]3'!E16</f>
        <v>1.5E-3</v>
      </c>
      <c r="F16" s="1834">
        <f>'[13]3'!F16</f>
        <v>1E-3</v>
      </c>
      <c r="G16" s="1834">
        <f>'[13]3'!G16</f>
        <v>0</v>
      </c>
      <c r="H16" s="1834">
        <f>'[13]3'!H16</f>
        <v>0</v>
      </c>
      <c r="I16" s="1834">
        <f>'[13]3'!I16</f>
        <v>0</v>
      </c>
      <c r="J16" s="1834">
        <f>'[13]3'!J16</f>
        <v>5.0000000000000001E-4</v>
      </c>
      <c r="K16" s="1831">
        <f t="shared" ref="K16:K79" si="86">$J$11*$K$11*E16</f>
        <v>5.1509999999999998</v>
      </c>
      <c r="L16" s="1831">
        <f t="shared" ref="L16:L79" si="87">$J$11*$L$11*F16</f>
        <v>0.64700000000000002</v>
      </c>
      <c r="M16" s="1835">
        <f t="shared" si="0"/>
        <v>0</v>
      </c>
      <c r="N16" s="1835">
        <f t="shared" si="1"/>
        <v>0</v>
      </c>
      <c r="O16" s="1757">
        <f t="shared" si="2"/>
        <v>1043.6400000000001</v>
      </c>
      <c r="P16" s="1831">
        <f t="shared" si="3"/>
        <v>0.3</v>
      </c>
      <c r="Q16" s="1757">
        <f t="shared" si="4"/>
        <v>54</v>
      </c>
      <c r="R16" s="1757">
        <f t="shared" si="5"/>
        <v>6.0979999999999999</v>
      </c>
      <c r="S16" s="1850">
        <f t="shared" si="6"/>
        <v>1097.6400000000001</v>
      </c>
      <c r="T16" s="1837">
        <f>'[13]3'!T16</f>
        <v>1.5E-3</v>
      </c>
      <c r="U16" s="1834">
        <f>'[13]3'!U16</f>
        <v>1E-3</v>
      </c>
      <c r="V16" s="1834">
        <f>'[13]3'!V16</f>
        <v>0</v>
      </c>
      <c r="W16" s="1834">
        <f>'[13]3'!W16</f>
        <v>0</v>
      </c>
      <c r="X16" s="1834">
        <f>'[13]3'!X16</f>
        <v>0</v>
      </c>
      <c r="Y16" s="1834">
        <f>'[13]3'!Y16</f>
        <v>5.0000000000000001E-4</v>
      </c>
      <c r="Z16" s="1831">
        <f t="shared" ref="Z16:Z79" si="88">$Y$11*$Z$11*T16</f>
        <v>5.0010000000000003</v>
      </c>
      <c r="AA16" s="1831">
        <f t="shared" ref="AA16:AA79" si="89">$Y$11*$AA$11*U16</f>
        <v>0.59299999999999997</v>
      </c>
      <c r="AB16" s="1757">
        <f t="shared" si="7"/>
        <v>0</v>
      </c>
      <c r="AC16" s="1757">
        <f t="shared" si="8"/>
        <v>0</v>
      </c>
      <c r="AD16" s="1757">
        <f t="shared" si="9"/>
        <v>1006.92</v>
      </c>
      <c r="AE16" s="1831">
        <f t="shared" si="10"/>
        <v>0.3145</v>
      </c>
      <c r="AF16" s="1757">
        <f t="shared" si="11"/>
        <v>56.61</v>
      </c>
      <c r="AG16" s="1757">
        <f t="shared" si="12"/>
        <v>5.9085000000000001</v>
      </c>
      <c r="AH16" s="1850">
        <f t="shared" si="13"/>
        <v>1063.53</v>
      </c>
      <c r="AI16" s="1837">
        <f>'[13]3'!AI16</f>
        <v>1.5E-3</v>
      </c>
      <c r="AJ16" s="1834">
        <f>'[13]3'!AJ16</f>
        <v>1E-3</v>
      </c>
      <c r="AK16" s="1834">
        <f>'[13]3'!AK16</f>
        <v>0</v>
      </c>
      <c r="AL16" s="1834">
        <f>'[13]3'!AL16</f>
        <v>0</v>
      </c>
      <c r="AM16" s="1834">
        <f>'[13]3'!AM16</f>
        <v>0</v>
      </c>
      <c r="AN16" s="1834">
        <f>'[13]3'!AN16</f>
        <v>5.0000000000000001E-4</v>
      </c>
      <c r="AO16" s="1831">
        <f t="shared" ref="AO16:AO79" si="90">$AO$11*$AN$11*AI16</f>
        <v>5.9670000000000005</v>
      </c>
      <c r="AP16" s="1831">
        <f t="shared" ref="AP16:AP79" si="91">$AP$11*$AN$11*AJ16</f>
        <v>0.64700000000000002</v>
      </c>
      <c r="AQ16" s="1757">
        <f t="shared" si="14"/>
        <v>0</v>
      </c>
      <c r="AR16" s="1757">
        <f t="shared" si="15"/>
        <v>0</v>
      </c>
      <c r="AS16" s="1757">
        <f t="shared" si="16"/>
        <v>1190.52</v>
      </c>
      <c r="AT16" s="1831">
        <f t="shared" si="17"/>
        <v>0.28800000000000003</v>
      </c>
      <c r="AU16" s="1757">
        <f t="shared" si="18"/>
        <v>51.84</v>
      </c>
      <c r="AV16" s="1757">
        <f t="shared" si="19"/>
        <v>6.902000000000001</v>
      </c>
      <c r="AW16" s="1850">
        <f t="shared" si="20"/>
        <v>1242.3599999999999</v>
      </c>
      <c r="AX16" s="1834">
        <f>'[13]3'!AX16</f>
        <v>1.5E-3</v>
      </c>
      <c r="AY16" s="1834">
        <f>'[13]3'!AY16</f>
        <v>1E-3</v>
      </c>
      <c r="AZ16" s="1834">
        <f>'[13]3'!AZ16</f>
        <v>0</v>
      </c>
      <c r="BA16" s="1834">
        <f>'[13]3'!BA16</f>
        <v>0</v>
      </c>
      <c r="BB16" s="1834">
        <f>'[13]3'!BB16</f>
        <v>0</v>
      </c>
      <c r="BC16" s="1834">
        <f>'[13]3'!BC16</f>
        <v>5.0000000000000001E-4</v>
      </c>
      <c r="BD16" s="1831">
        <f t="shared" ref="BD16:BD79" si="92">$BC$11*$BD$11*AX16</f>
        <v>5.0774999999999997</v>
      </c>
      <c r="BE16" s="1831">
        <f t="shared" ref="BE16:BE79" si="93">$BC$11*$BE$11*AY16</f>
        <v>0.58499999999999996</v>
      </c>
      <c r="BF16" s="1757">
        <f t="shared" si="21"/>
        <v>0</v>
      </c>
      <c r="BG16" s="1757">
        <f t="shared" si="22"/>
        <v>0</v>
      </c>
      <c r="BH16" s="1757">
        <f t="shared" si="23"/>
        <v>1019.25</v>
      </c>
      <c r="BI16" s="1831">
        <f t="shared" si="24"/>
        <v>0.30399999999999999</v>
      </c>
      <c r="BJ16" s="1757">
        <f t="shared" si="25"/>
        <v>54.72</v>
      </c>
      <c r="BK16" s="1757">
        <f t="shared" si="26"/>
        <v>5.9664999999999999</v>
      </c>
      <c r="BL16" s="1850">
        <f t="shared" si="27"/>
        <v>1073.97</v>
      </c>
      <c r="BM16" s="1837">
        <f>'[13]3'!BM16</f>
        <v>1.5E-3</v>
      </c>
      <c r="BN16" s="1834">
        <f>'[13]3'!BN16</f>
        <v>1E-3</v>
      </c>
      <c r="BO16" s="1834">
        <f>'[13]3'!BO16</f>
        <v>0</v>
      </c>
      <c r="BP16" s="1834">
        <f>'[13]3'!BP16</f>
        <v>0</v>
      </c>
      <c r="BQ16" s="1834">
        <f>'[13]3'!BQ16</f>
        <v>0</v>
      </c>
      <c r="BR16" s="1834">
        <f>'[13]3'!BR16</f>
        <v>5.0000000000000001E-4</v>
      </c>
      <c r="BS16" s="1831">
        <f t="shared" ref="BS16:BS79" si="94">$BR$11*$BS$11*BM16</f>
        <v>4.3890000000000002</v>
      </c>
      <c r="BT16" s="1831">
        <f t="shared" ref="BT16:BT79" si="95">$BR$11*$BT$11*BN16</f>
        <v>0.54200000000000004</v>
      </c>
      <c r="BU16" s="1757">
        <f t="shared" si="28"/>
        <v>0</v>
      </c>
      <c r="BV16" s="1757">
        <f t="shared" si="29"/>
        <v>0</v>
      </c>
      <c r="BW16" s="1757">
        <f t="shared" si="30"/>
        <v>887.58</v>
      </c>
      <c r="BX16" s="1831">
        <f t="shared" si="31"/>
        <v>0.29699999999999999</v>
      </c>
      <c r="BY16" s="1757">
        <f t="shared" si="32"/>
        <v>53.46</v>
      </c>
      <c r="BZ16" s="1757">
        <f t="shared" si="33"/>
        <v>5.2279999999999998</v>
      </c>
      <c r="CA16" s="1850">
        <f t="shared" si="34"/>
        <v>941.04000000000008</v>
      </c>
      <c r="CB16" s="1834">
        <f>'[13]3'!CB16</f>
        <v>1.5E-3</v>
      </c>
      <c r="CC16" s="1834">
        <f>'[13]3'!CC16</f>
        <v>1E-3</v>
      </c>
      <c r="CD16" s="1834">
        <f>'[13]3'!CD16</f>
        <v>0</v>
      </c>
      <c r="CE16" s="1834">
        <f>'[13]3'!CE16</f>
        <v>0</v>
      </c>
      <c r="CF16" s="1834">
        <f>'[13]3'!CF16</f>
        <v>0</v>
      </c>
      <c r="CG16" s="1834">
        <f>'[13]3'!CG16</f>
        <v>5.0000000000000001E-4</v>
      </c>
      <c r="CH16" s="1831">
        <f t="shared" ref="CH16:CH79" si="96">$CG$11*$CH$11*CB16</f>
        <v>4.0244999999999997</v>
      </c>
      <c r="CI16" s="1831">
        <f t="shared" ref="CI16:CI79" si="97">$CG$11*$CI$11*CC16</f>
        <v>0.55900000000000005</v>
      </c>
      <c r="CJ16" s="1757">
        <f t="shared" si="35"/>
        <v>0</v>
      </c>
      <c r="CK16" s="1757">
        <f t="shared" si="36"/>
        <v>0</v>
      </c>
      <c r="CL16" s="1757">
        <f t="shared" si="37"/>
        <v>825.03</v>
      </c>
      <c r="CM16" s="1831">
        <f t="shared" si="38"/>
        <v>0.24299999999999999</v>
      </c>
      <c r="CN16" s="1757">
        <f t="shared" si="39"/>
        <v>43.74</v>
      </c>
      <c r="CO16" s="1757">
        <f t="shared" si="40"/>
        <v>4.8265000000000002</v>
      </c>
      <c r="CP16" s="1850">
        <f t="shared" si="41"/>
        <v>868.77</v>
      </c>
      <c r="CQ16" s="1837">
        <f>'[13]3'!CQ16</f>
        <v>1.5E-3</v>
      </c>
      <c r="CR16" s="1834">
        <f>'[13]3'!CR16</f>
        <v>1E-3</v>
      </c>
      <c r="CS16" s="1834">
        <f>'[13]3'!CS16</f>
        <v>0</v>
      </c>
      <c r="CT16" s="1834">
        <f>'[13]3'!CT16</f>
        <v>0</v>
      </c>
      <c r="CU16" s="1834">
        <f>'[13]3'!CU16</f>
        <v>0</v>
      </c>
      <c r="CV16" s="1834">
        <f>'[13]3'!CV16</f>
        <v>5.0000000000000001E-4</v>
      </c>
      <c r="CW16" s="1831">
        <f t="shared" ref="CW16:CW79" si="98">$CV$11*$CW$11*CQ16</f>
        <v>2.67</v>
      </c>
      <c r="CX16" s="1831">
        <f t="shared" ref="CX16:CX79" si="99">$CV$11*$CX$11*CR16</f>
        <v>0.64800000000000002</v>
      </c>
      <c r="CY16" s="1757">
        <f t="shared" si="42"/>
        <v>0</v>
      </c>
      <c r="CZ16" s="1757">
        <f t="shared" si="43"/>
        <v>0</v>
      </c>
      <c r="DA16" s="1757">
        <f t="shared" si="44"/>
        <v>597.24</v>
      </c>
      <c r="DB16" s="1831">
        <f t="shared" si="45"/>
        <v>0.21</v>
      </c>
      <c r="DC16" s="1757">
        <f t="shared" si="46"/>
        <v>37.799999999999997</v>
      </c>
      <c r="DD16" s="1757">
        <f t="shared" si="47"/>
        <v>3.528</v>
      </c>
      <c r="DE16" s="1850">
        <f t="shared" si="48"/>
        <v>635.04</v>
      </c>
      <c r="DF16" s="1837">
        <f>'[13]3'!DF16</f>
        <v>1.5E-3</v>
      </c>
      <c r="DG16" s="1834">
        <f>'[13]3'!DG16</f>
        <v>1E-3</v>
      </c>
      <c r="DH16" s="1834">
        <f>'[13]3'!DH16</f>
        <v>0</v>
      </c>
      <c r="DI16" s="1834">
        <f>'[13]3'!DI16</f>
        <v>0</v>
      </c>
      <c r="DJ16" s="1834">
        <f>'[13]3'!DJ16</f>
        <v>0</v>
      </c>
      <c r="DK16" s="1834">
        <f>'[13]3'!DK16</f>
        <v>5.0000000000000001E-4</v>
      </c>
      <c r="DL16" s="1831">
        <f t="shared" ref="DL16:DL79" si="100">$DK$11*$DL$11*DF16</f>
        <v>2.7629999999999999</v>
      </c>
      <c r="DM16" s="1831">
        <f t="shared" ref="DM16:DM79" si="101">$DK$11*$DM$11*DG16</f>
        <v>0.59799999999999998</v>
      </c>
      <c r="DN16" s="1757">
        <f t="shared" si="49"/>
        <v>0</v>
      </c>
      <c r="DO16" s="1757">
        <f t="shared" si="50"/>
        <v>0</v>
      </c>
      <c r="DP16" s="1757">
        <f t="shared" si="51"/>
        <v>604.98</v>
      </c>
      <c r="DQ16" s="1831">
        <f t="shared" si="52"/>
        <v>0.2205</v>
      </c>
      <c r="DR16" s="1757">
        <f t="shared" si="53"/>
        <v>39.69</v>
      </c>
      <c r="DS16" s="1757">
        <f t="shared" si="54"/>
        <v>3.5814999999999997</v>
      </c>
      <c r="DT16" s="1850">
        <f t="shared" si="55"/>
        <v>644.67000000000007</v>
      </c>
      <c r="DU16" s="1837">
        <f>'[13]3'!DU16</f>
        <v>1.5E-3</v>
      </c>
      <c r="DV16" s="1834">
        <f>'[13]3'!DV16</f>
        <v>1E-3</v>
      </c>
      <c r="DW16" s="1834">
        <f>'[13]3'!DW16</f>
        <v>0</v>
      </c>
      <c r="DX16" s="1834">
        <f>'[13]3'!DX16</f>
        <v>0</v>
      </c>
      <c r="DY16" s="1834">
        <f>'[13]3'!DY16</f>
        <v>0</v>
      </c>
      <c r="DZ16" s="1834">
        <f>'[13]3'!DZ16</f>
        <v>5.0000000000000001E-4</v>
      </c>
      <c r="EA16" s="1831">
        <f t="shared" ref="EA16:EA79" si="102">$DZ$11*$EA$11*DU16</f>
        <v>3.72</v>
      </c>
      <c r="EB16" s="1831">
        <f t="shared" ref="EB16:EB79" si="103">$DZ$11*$EB$11*DV16</f>
        <v>0.54200000000000004</v>
      </c>
      <c r="EC16" s="1757">
        <f t="shared" si="56"/>
        <v>0</v>
      </c>
      <c r="ED16" s="1757">
        <f t="shared" si="57"/>
        <v>0</v>
      </c>
      <c r="EE16" s="1757">
        <f t="shared" si="58"/>
        <v>767.16</v>
      </c>
      <c r="EF16" s="1757">
        <f t="shared" si="59"/>
        <v>0.216</v>
      </c>
      <c r="EG16" s="1757">
        <f t="shared" si="60"/>
        <v>38.880000000000003</v>
      </c>
      <c r="EH16" s="1757">
        <f t="shared" si="61"/>
        <v>4.4780000000000006</v>
      </c>
      <c r="EI16" s="1850">
        <f t="shared" si="62"/>
        <v>806.04</v>
      </c>
      <c r="EJ16" s="1837">
        <f>'[13]3'!EJ16</f>
        <v>1.5E-3</v>
      </c>
      <c r="EK16" s="1834">
        <f>'[13]3'!EK16</f>
        <v>1E-3</v>
      </c>
      <c r="EL16" s="1834">
        <f>'[13]3'!EL16</f>
        <v>0</v>
      </c>
      <c r="EM16" s="1834">
        <f>'[13]3'!EM16</f>
        <v>0</v>
      </c>
      <c r="EN16" s="1834">
        <f>'[13]3'!EN16</f>
        <v>0</v>
      </c>
      <c r="EO16" s="1834">
        <f>'[13]3'!EO16</f>
        <v>5.0000000000000001E-4</v>
      </c>
      <c r="EP16" s="1831">
        <f t="shared" ref="EP16:EP79" si="104">$EO$11*$EP$11*EJ16</f>
        <v>5.2170000000000005</v>
      </c>
      <c r="EQ16" s="1831">
        <f t="shared" ref="EQ16:EQ79" si="105">$EO$11*$EQ$11*EK16</f>
        <v>0.621</v>
      </c>
      <c r="ER16" s="1757">
        <f t="shared" si="63"/>
        <v>0</v>
      </c>
      <c r="ES16" s="1757">
        <f t="shared" si="64"/>
        <v>0</v>
      </c>
      <c r="ET16" s="1757">
        <f t="shared" si="65"/>
        <v>1050.8399999999999</v>
      </c>
      <c r="EU16" s="1757">
        <f t="shared" si="66"/>
        <v>0.28350000000000003</v>
      </c>
      <c r="EV16" s="1757">
        <f t="shared" si="67"/>
        <v>51.03</v>
      </c>
      <c r="EW16" s="1757">
        <f t="shared" si="68"/>
        <v>6.1215000000000011</v>
      </c>
      <c r="EX16" s="1850">
        <f t="shared" si="69"/>
        <v>1101.8699999999999</v>
      </c>
      <c r="EY16" s="1834">
        <f>'[13]3'!EY16</f>
        <v>1.5E-3</v>
      </c>
      <c r="EZ16" s="1834">
        <f>'[13]3'!EZ16</f>
        <v>1E-3</v>
      </c>
      <c r="FA16" s="1834">
        <f>'[13]3'!FA16</f>
        <v>0</v>
      </c>
      <c r="FB16" s="1834">
        <f>'[13]3'!FB16</f>
        <v>0</v>
      </c>
      <c r="FC16" s="1834">
        <f>'[13]3'!FC16</f>
        <v>0</v>
      </c>
      <c r="FD16" s="1834">
        <f>'[13]3'!FD16</f>
        <v>5.0000000000000001E-4</v>
      </c>
      <c r="FE16" s="1831">
        <f t="shared" ref="FE16:FE79" si="106">$FD$11*$FE$11*EY16</f>
        <v>4.9290000000000003</v>
      </c>
      <c r="FF16" s="1831">
        <f t="shared" ref="FF16:FF79" si="107">$FD$11*$FF$11*EZ16</f>
        <v>0.59099999999999997</v>
      </c>
      <c r="FG16" s="1757">
        <f t="shared" si="70"/>
        <v>0</v>
      </c>
      <c r="FH16" s="1757">
        <f t="shared" si="71"/>
        <v>0</v>
      </c>
      <c r="FI16" s="1757">
        <f t="shared" si="72"/>
        <v>993.6</v>
      </c>
      <c r="FJ16" s="1757">
        <f t="shared" si="73"/>
        <v>0.35150000000000003</v>
      </c>
      <c r="FK16" s="1757">
        <f t="shared" si="74"/>
        <v>63.27</v>
      </c>
      <c r="FL16" s="1757">
        <f t="shared" si="75"/>
        <v>5.8715000000000002</v>
      </c>
      <c r="FM16" s="1850">
        <f t="shared" si="76"/>
        <v>1056.8700000000001</v>
      </c>
      <c r="FN16" s="1834">
        <f>'[13]3'!FN16</f>
        <v>1.5E-3</v>
      </c>
      <c r="FO16" s="1834">
        <f>'[13]3'!FO16</f>
        <v>1E-3</v>
      </c>
      <c r="FP16" s="1834">
        <f>'[13]3'!FP16</f>
        <v>0</v>
      </c>
      <c r="FQ16" s="1834">
        <f>'[13]3'!FQ16</f>
        <v>0</v>
      </c>
      <c r="FR16" s="1834">
        <f>'[13]3'!FR16</f>
        <v>0</v>
      </c>
      <c r="FS16" s="1834">
        <f>'[13]3'!FS16</f>
        <v>5.0000000000000001E-4</v>
      </c>
      <c r="FT16" s="1831">
        <f t="shared" ref="FT16:FT79" si="108">$FS$11*$FT$11*FN16</f>
        <v>4.8615000000000004</v>
      </c>
      <c r="FU16" s="1831">
        <f t="shared" ref="FU16:FU79" si="109">$FS$11*$FU$11*FO16</f>
        <v>0.65100000000000002</v>
      </c>
      <c r="FV16" s="1757">
        <f t="shared" si="77"/>
        <v>0</v>
      </c>
      <c r="FW16" s="1757">
        <f t="shared" si="78"/>
        <v>0</v>
      </c>
      <c r="FX16" s="1757">
        <f t="shared" ref="FX16:FX79" si="110">ROUND((FT16+FU16+FV16+FW16)*D16,2)</f>
        <v>992.25</v>
      </c>
      <c r="FY16" s="1757">
        <f t="shared" si="79"/>
        <v>0.38</v>
      </c>
      <c r="FZ16" s="1757">
        <f t="shared" si="80"/>
        <v>68.400000000000006</v>
      </c>
      <c r="GA16" s="1757">
        <f t="shared" si="81"/>
        <v>5.8925000000000001</v>
      </c>
      <c r="GB16" s="1850">
        <f t="shared" si="82"/>
        <v>1060.6500000000001</v>
      </c>
      <c r="GC16" s="1851">
        <f t="shared" si="83"/>
        <v>34.929500000000004</v>
      </c>
      <c r="GD16" s="1852">
        <f t="shared" si="83"/>
        <v>6287.3099999999995</v>
      </c>
      <c r="GE16" s="1853">
        <f t="shared" si="84"/>
        <v>29.473000000000006</v>
      </c>
      <c r="GF16" s="1854">
        <f t="shared" si="84"/>
        <v>5305.1399999999994</v>
      </c>
      <c r="GG16" s="1855">
        <f t="shared" si="85"/>
        <v>64.402500000000003</v>
      </c>
      <c r="GH16" s="1856">
        <f t="shared" si="85"/>
        <v>11592.449999999999</v>
      </c>
      <c r="GI16" s="1844">
        <v>9</v>
      </c>
      <c r="GJ16" s="1857">
        <f>GG16-P16-AE16-AT16-BI16-BX16-CM16-DB16-DQ16-EF16-EU16-FJ16-FY16</f>
        <v>60.994500000000002</v>
      </c>
      <c r="GK16" s="1858">
        <f t="shared" ref="GK16:GK79" si="111">GH16-FZ16-FK16-EV16-EG16-DR16-DC16-CN16-BY16-BJ16-AU16-AF16-Q16</f>
        <v>10979.01</v>
      </c>
      <c r="GL16" s="1859">
        <f t="shared" ref="GL16:GM79" si="112">GG16-GJ16</f>
        <v>3.4080000000000013</v>
      </c>
      <c r="GM16" s="1860">
        <f t="shared" si="112"/>
        <v>613.43999999999869</v>
      </c>
    </row>
    <row r="17" spans="1:195" s="1768" customFormat="1" ht="18" customHeight="1">
      <c r="A17" s="1830">
        <v>3</v>
      </c>
      <c r="B17" s="1757" t="s">
        <v>1536</v>
      </c>
      <c r="C17" s="1849" t="s">
        <v>407</v>
      </c>
      <c r="D17" s="1833">
        <f>[13]цены!D11</f>
        <v>121</v>
      </c>
      <c r="E17" s="1834">
        <f>'[13]3'!E17</f>
        <v>1.5E-3</v>
      </c>
      <c r="F17" s="1834">
        <f>'[13]3'!F17</f>
        <v>1E-3</v>
      </c>
      <c r="G17" s="1834">
        <f>'[13]3'!G17</f>
        <v>0</v>
      </c>
      <c r="H17" s="1834">
        <f>'[13]3'!H17</f>
        <v>0</v>
      </c>
      <c r="I17" s="1834">
        <f>'[13]3'!I17</f>
        <v>0</v>
      </c>
      <c r="J17" s="1834">
        <f>'[13]3'!J17</f>
        <v>5.0000000000000001E-4</v>
      </c>
      <c r="K17" s="1831">
        <f t="shared" si="86"/>
        <v>5.1509999999999998</v>
      </c>
      <c r="L17" s="1831">
        <f t="shared" si="87"/>
        <v>0.64700000000000002</v>
      </c>
      <c r="M17" s="1835">
        <f t="shared" si="0"/>
        <v>0</v>
      </c>
      <c r="N17" s="1835">
        <f t="shared" si="1"/>
        <v>0</v>
      </c>
      <c r="O17" s="1757">
        <f t="shared" si="2"/>
        <v>701.56</v>
      </c>
      <c r="P17" s="1831">
        <f t="shared" si="3"/>
        <v>0.3</v>
      </c>
      <c r="Q17" s="1757">
        <f t="shared" si="4"/>
        <v>36.299999999999997</v>
      </c>
      <c r="R17" s="1757">
        <f t="shared" si="5"/>
        <v>6.0979999999999999</v>
      </c>
      <c r="S17" s="1850">
        <f t="shared" si="6"/>
        <v>737.8599999999999</v>
      </c>
      <c r="T17" s="1837">
        <f>'[13]3'!T17</f>
        <v>1.5E-3</v>
      </c>
      <c r="U17" s="1834">
        <f>'[13]3'!U17</f>
        <v>1E-3</v>
      </c>
      <c r="V17" s="1834">
        <f>'[13]3'!V17</f>
        <v>0</v>
      </c>
      <c r="W17" s="1834">
        <f>'[13]3'!W17</f>
        <v>0</v>
      </c>
      <c r="X17" s="1834">
        <f>'[13]3'!X17</f>
        <v>0</v>
      </c>
      <c r="Y17" s="1834">
        <f>'[13]3'!Y17</f>
        <v>5.0000000000000001E-4</v>
      </c>
      <c r="Z17" s="1831">
        <f t="shared" si="88"/>
        <v>5.0010000000000003</v>
      </c>
      <c r="AA17" s="1831">
        <f t="shared" si="89"/>
        <v>0.59299999999999997</v>
      </c>
      <c r="AB17" s="1757">
        <f t="shared" si="7"/>
        <v>0</v>
      </c>
      <c r="AC17" s="1757">
        <f t="shared" si="8"/>
        <v>0</v>
      </c>
      <c r="AD17" s="1757">
        <f t="shared" si="9"/>
        <v>676.87</v>
      </c>
      <c r="AE17" s="1831">
        <f t="shared" si="10"/>
        <v>0.3145</v>
      </c>
      <c r="AF17" s="1757">
        <f t="shared" si="11"/>
        <v>38.049999999999997</v>
      </c>
      <c r="AG17" s="1757">
        <f t="shared" si="12"/>
        <v>5.9085000000000001</v>
      </c>
      <c r="AH17" s="1850">
        <f t="shared" si="13"/>
        <v>714.92</v>
      </c>
      <c r="AI17" s="1837">
        <f>'[13]3'!AI17</f>
        <v>1.5E-3</v>
      </c>
      <c r="AJ17" s="1834">
        <f>'[13]3'!AJ17</f>
        <v>1E-3</v>
      </c>
      <c r="AK17" s="1834">
        <f>'[13]3'!AK17</f>
        <v>0</v>
      </c>
      <c r="AL17" s="1834">
        <f>'[13]3'!AL17</f>
        <v>0</v>
      </c>
      <c r="AM17" s="1834">
        <f>'[13]3'!AM17</f>
        <v>0</v>
      </c>
      <c r="AN17" s="1834">
        <f>'[13]3'!AN17</f>
        <v>5.0000000000000001E-4</v>
      </c>
      <c r="AO17" s="1831">
        <f t="shared" si="90"/>
        <v>5.9670000000000005</v>
      </c>
      <c r="AP17" s="1831">
        <f t="shared" si="91"/>
        <v>0.64700000000000002</v>
      </c>
      <c r="AQ17" s="1757">
        <f t="shared" si="14"/>
        <v>0</v>
      </c>
      <c r="AR17" s="1757">
        <f t="shared" si="15"/>
        <v>0</v>
      </c>
      <c r="AS17" s="1757">
        <f t="shared" si="16"/>
        <v>800.29</v>
      </c>
      <c r="AT17" s="1831">
        <f t="shared" si="17"/>
        <v>0.28800000000000003</v>
      </c>
      <c r="AU17" s="1757">
        <f t="shared" si="18"/>
        <v>34.85</v>
      </c>
      <c r="AV17" s="1757">
        <f t="shared" si="19"/>
        <v>6.902000000000001</v>
      </c>
      <c r="AW17" s="1850">
        <f t="shared" si="20"/>
        <v>835.14</v>
      </c>
      <c r="AX17" s="1834">
        <f>'[13]3'!AX17</f>
        <v>1.5E-3</v>
      </c>
      <c r="AY17" s="1834">
        <f>'[13]3'!AY17</f>
        <v>1E-3</v>
      </c>
      <c r="AZ17" s="1834">
        <f>'[13]3'!AZ17</f>
        <v>0</v>
      </c>
      <c r="BA17" s="1834">
        <f>'[13]3'!BA17</f>
        <v>0</v>
      </c>
      <c r="BB17" s="1834">
        <f>'[13]3'!BB17</f>
        <v>0</v>
      </c>
      <c r="BC17" s="1834">
        <f>'[13]3'!BC17</f>
        <v>5.0000000000000001E-4</v>
      </c>
      <c r="BD17" s="1831">
        <f t="shared" si="92"/>
        <v>5.0774999999999997</v>
      </c>
      <c r="BE17" s="1831">
        <f t="shared" si="93"/>
        <v>0.58499999999999996</v>
      </c>
      <c r="BF17" s="1757">
        <f t="shared" si="21"/>
        <v>0</v>
      </c>
      <c r="BG17" s="1757">
        <f t="shared" si="22"/>
        <v>0</v>
      </c>
      <c r="BH17" s="1757">
        <f t="shared" si="23"/>
        <v>685.16</v>
      </c>
      <c r="BI17" s="1831">
        <f t="shared" si="24"/>
        <v>0.30399999999999999</v>
      </c>
      <c r="BJ17" s="1757">
        <f t="shared" si="25"/>
        <v>36.78</v>
      </c>
      <c r="BK17" s="1757">
        <f t="shared" si="26"/>
        <v>5.9664999999999999</v>
      </c>
      <c r="BL17" s="1850">
        <f t="shared" si="27"/>
        <v>721.93999999999994</v>
      </c>
      <c r="BM17" s="1837">
        <f>'[13]3'!BM17</f>
        <v>1.5E-3</v>
      </c>
      <c r="BN17" s="1834">
        <f>'[13]3'!BN17</f>
        <v>1E-3</v>
      </c>
      <c r="BO17" s="1834">
        <f>'[13]3'!BO17</f>
        <v>0</v>
      </c>
      <c r="BP17" s="1834">
        <f>'[13]3'!BP17</f>
        <v>0</v>
      </c>
      <c r="BQ17" s="1834">
        <f>'[13]3'!BQ17</f>
        <v>0</v>
      </c>
      <c r="BR17" s="1834">
        <f>'[13]3'!BR17</f>
        <v>5.0000000000000001E-4</v>
      </c>
      <c r="BS17" s="1831">
        <f t="shared" si="94"/>
        <v>4.3890000000000002</v>
      </c>
      <c r="BT17" s="1831">
        <f t="shared" si="95"/>
        <v>0.54200000000000004</v>
      </c>
      <c r="BU17" s="1757">
        <f t="shared" si="28"/>
        <v>0</v>
      </c>
      <c r="BV17" s="1757">
        <f t="shared" si="29"/>
        <v>0</v>
      </c>
      <c r="BW17" s="1757">
        <f t="shared" si="30"/>
        <v>596.65</v>
      </c>
      <c r="BX17" s="1831">
        <f t="shared" si="31"/>
        <v>0.29699999999999999</v>
      </c>
      <c r="BY17" s="1757">
        <f t="shared" si="32"/>
        <v>35.94</v>
      </c>
      <c r="BZ17" s="1757">
        <f t="shared" si="33"/>
        <v>5.2279999999999998</v>
      </c>
      <c r="CA17" s="1850">
        <f t="shared" si="34"/>
        <v>632.58999999999992</v>
      </c>
      <c r="CB17" s="1834">
        <f>'[13]3'!CB17</f>
        <v>1.5E-3</v>
      </c>
      <c r="CC17" s="1834">
        <f>'[13]3'!CC17</f>
        <v>1E-3</v>
      </c>
      <c r="CD17" s="1834">
        <f>'[13]3'!CD17</f>
        <v>0</v>
      </c>
      <c r="CE17" s="1834">
        <f>'[13]3'!CE17</f>
        <v>0</v>
      </c>
      <c r="CF17" s="1834">
        <f>'[13]3'!CF17</f>
        <v>0</v>
      </c>
      <c r="CG17" s="1834">
        <f>'[13]3'!CG17</f>
        <v>5.0000000000000001E-4</v>
      </c>
      <c r="CH17" s="1831">
        <f t="shared" si="96"/>
        <v>4.0244999999999997</v>
      </c>
      <c r="CI17" s="1831">
        <f t="shared" si="97"/>
        <v>0.55900000000000005</v>
      </c>
      <c r="CJ17" s="1757">
        <f t="shared" si="35"/>
        <v>0</v>
      </c>
      <c r="CK17" s="1757">
        <f t="shared" si="36"/>
        <v>0</v>
      </c>
      <c r="CL17" s="1757">
        <f t="shared" si="37"/>
        <v>554.6</v>
      </c>
      <c r="CM17" s="1831">
        <f t="shared" si="38"/>
        <v>0.24299999999999999</v>
      </c>
      <c r="CN17" s="1757">
        <f t="shared" si="39"/>
        <v>29.4</v>
      </c>
      <c r="CO17" s="1757">
        <f t="shared" si="40"/>
        <v>4.8265000000000002</v>
      </c>
      <c r="CP17" s="1850">
        <f t="shared" si="41"/>
        <v>584</v>
      </c>
      <c r="CQ17" s="1837">
        <f>'[13]3'!CQ17</f>
        <v>1.5E-3</v>
      </c>
      <c r="CR17" s="1834">
        <f>'[13]3'!CR17</f>
        <v>1E-3</v>
      </c>
      <c r="CS17" s="1834">
        <f>'[13]3'!CS17</f>
        <v>0</v>
      </c>
      <c r="CT17" s="1834">
        <f>'[13]3'!CT17</f>
        <v>0</v>
      </c>
      <c r="CU17" s="1834">
        <f>'[13]3'!CU17</f>
        <v>0</v>
      </c>
      <c r="CV17" s="1834">
        <f>'[13]3'!CV17</f>
        <v>5.0000000000000001E-4</v>
      </c>
      <c r="CW17" s="1831">
        <f t="shared" si="98"/>
        <v>2.67</v>
      </c>
      <c r="CX17" s="1831">
        <f t="shared" si="99"/>
        <v>0.64800000000000002</v>
      </c>
      <c r="CY17" s="1757">
        <f t="shared" si="42"/>
        <v>0</v>
      </c>
      <c r="CZ17" s="1757">
        <f t="shared" si="43"/>
        <v>0</v>
      </c>
      <c r="DA17" s="1757">
        <f t="shared" si="44"/>
        <v>401.48</v>
      </c>
      <c r="DB17" s="1831">
        <f t="shared" si="45"/>
        <v>0.21</v>
      </c>
      <c r="DC17" s="1757">
        <f t="shared" si="46"/>
        <v>25.41</v>
      </c>
      <c r="DD17" s="1757">
        <f t="shared" si="47"/>
        <v>3.528</v>
      </c>
      <c r="DE17" s="1850">
        <f t="shared" si="48"/>
        <v>426.89000000000004</v>
      </c>
      <c r="DF17" s="1837">
        <f>'[13]3'!DF17</f>
        <v>1.5E-3</v>
      </c>
      <c r="DG17" s="1834">
        <f>'[13]3'!DG17</f>
        <v>1E-3</v>
      </c>
      <c r="DH17" s="1834">
        <f>'[13]3'!DH17</f>
        <v>0</v>
      </c>
      <c r="DI17" s="1834">
        <f>'[13]3'!DI17</f>
        <v>0</v>
      </c>
      <c r="DJ17" s="1834">
        <f>'[13]3'!DJ17</f>
        <v>0</v>
      </c>
      <c r="DK17" s="1834">
        <f>'[13]3'!DK17</f>
        <v>5.0000000000000001E-4</v>
      </c>
      <c r="DL17" s="1831">
        <f t="shared" si="100"/>
        <v>2.7629999999999999</v>
      </c>
      <c r="DM17" s="1831">
        <f t="shared" si="101"/>
        <v>0.59799999999999998</v>
      </c>
      <c r="DN17" s="1757">
        <f t="shared" si="49"/>
        <v>0</v>
      </c>
      <c r="DO17" s="1757">
        <f t="shared" si="50"/>
        <v>0</v>
      </c>
      <c r="DP17" s="1757">
        <f t="shared" si="51"/>
        <v>406.68</v>
      </c>
      <c r="DQ17" s="1831">
        <f t="shared" si="52"/>
        <v>0.2205</v>
      </c>
      <c r="DR17" s="1757">
        <f t="shared" si="53"/>
        <v>26.68</v>
      </c>
      <c r="DS17" s="1757">
        <f t="shared" si="54"/>
        <v>3.5814999999999997</v>
      </c>
      <c r="DT17" s="1850">
        <f t="shared" si="55"/>
        <v>433.36</v>
      </c>
      <c r="DU17" s="1837">
        <f>'[13]3'!DU17</f>
        <v>1.5E-3</v>
      </c>
      <c r="DV17" s="1834">
        <f>'[13]3'!DV17</f>
        <v>1E-3</v>
      </c>
      <c r="DW17" s="1834">
        <f>'[13]3'!DW17</f>
        <v>0</v>
      </c>
      <c r="DX17" s="1834">
        <f>'[13]3'!DX17</f>
        <v>0</v>
      </c>
      <c r="DY17" s="1834">
        <f>'[13]3'!DY17</f>
        <v>0</v>
      </c>
      <c r="DZ17" s="1834">
        <f>'[13]3'!DZ17</f>
        <v>5.0000000000000001E-4</v>
      </c>
      <c r="EA17" s="1831">
        <f t="shared" si="102"/>
        <v>3.72</v>
      </c>
      <c r="EB17" s="1831">
        <f t="shared" si="103"/>
        <v>0.54200000000000004</v>
      </c>
      <c r="EC17" s="1757">
        <f t="shared" si="56"/>
        <v>0</v>
      </c>
      <c r="ED17" s="1757">
        <f t="shared" si="57"/>
        <v>0</v>
      </c>
      <c r="EE17" s="1757">
        <f t="shared" si="58"/>
        <v>515.70000000000005</v>
      </c>
      <c r="EF17" s="1757">
        <f t="shared" si="59"/>
        <v>0.216</v>
      </c>
      <c r="EG17" s="1757">
        <f t="shared" si="60"/>
        <v>26.14</v>
      </c>
      <c r="EH17" s="1757">
        <f t="shared" si="61"/>
        <v>4.4780000000000006</v>
      </c>
      <c r="EI17" s="1850">
        <f t="shared" si="62"/>
        <v>541.84</v>
      </c>
      <c r="EJ17" s="1837">
        <f>'[13]3'!EJ17</f>
        <v>1.5E-3</v>
      </c>
      <c r="EK17" s="1834">
        <f>'[13]3'!EK17</f>
        <v>1E-3</v>
      </c>
      <c r="EL17" s="1834">
        <f>'[13]3'!EL17</f>
        <v>0</v>
      </c>
      <c r="EM17" s="1834">
        <f>'[13]3'!EM17</f>
        <v>0</v>
      </c>
      <c r="EN17" s="1834">
        <f>'[13]3'!EN17</f>
        <v>0</v>
      </c>
      <c r="EO17" s="1834">
        <f>'[13]3'!EO17</f>
        <v>5.0000000000000001E-4</v>
      </c>
      <c r="EP17" s="1831">
        <f t="shared" si="104"/>
        <v>5.2170000000000005</v>
      </c>
      <c r="EQ17" s="1831">
        <f t="shared" si="105"/>
        <v>0.621</v>
      </c>
      <c r="ER17" s="1757">
        <f t="shared" si="63"/>
        <v>0</v>
      </c>
      <c r="ES17" s="1757">
        <f t="shared" si="64"/>
        <v>0</v>
      </c>
      <c r="ET17" s="1757">
        <f t="shared" si="65"/>
        <v>706.4</v>
      </c>
      <c r="EU17" s="1757">
        <f t="shared" si="66"/>
        <v>0.28350000000000003</v>
      </c>
      <c r="EV17" s="1757">
        <f t="shared" si="67"/>
        <v>34.299999999999997</v>
      </c>
      <c r="EW17" s="1757">
        <f t="shared" si="68"/>
        <v>6.1215000000000011</v>
      </c>
      <c r="EX17" s="1850">
        <f t="shared" si="69"/>
        <v>740.69999999999993</v>
      </c>
      <c r="EY17" s="1834">
        <f>'[13]3'!EY17</f>
        <v>1.5E-3</v>
      </c>
      <c r="EZ17" s="1834">
        <f>'[13]3'!EZ17</f>
        <v>1E-3</v>
      </c>
      <c r="FA17" s="1834">
        <f>'[13]3'!FA17</f>
        <v>0</v>
      </c>
      <c r="FB17" s="1834">
        <f>'[13]3'!FB17</f>
        <v>0</v>
      </c>
      <c r="FC17" s="1834">
        <f>'[13]3'!FC17</f>
        <v>0</v>
      </c>
      <c r="FD17" s="1834">
        <f>'[13]3'!FD17</f>
        <v>5.0000000000000001E-4</v>
      </c>
      <c r="FE17" s="1831">
        <f t="shared" si="106"/>
        <v>4.9290000000000003</v>
      </c>
      <c r="FF17" s="1831">
        <f t="shared" si="107"/>
        <v>0.59099999999999997</v>
      </c>
      <c r="FG17" s="1757">
        <f t="shared" si="70"/>
        <v>0</v>
      </c>
      <c r="FH17" s="1757">
        <f t="shared" si="71"/>
        <v>0</v>
      </c>
      <c r="FI17" s="1757">
        <f t="shared" si="72"/>
        <v>667.92</v>
      </c>
      <c r="FJ17" s="1757">
        <f t="shared" si="73"/>
        <v>0.35150000000000003</v>
      </c>
      <c r="FK17" s="1757">
        <f t="shared" si="74"/>
        <v>42.53</v>
      </c>
      <c r="FL17" s="1757">
        <f t="shared" si="75"/>
        <v>5.8715000000000002</v>
      </c>
      <c r="FM17" s="1850">
        <f t="shared" si="76"/>
        <v>710.44999999999993</v>
      </c>
      <c r="FN17" s="1834">
        <f>'[13]3'!FN17</f>
        <v>1.5E-3</v>
      </c>
      <c r="FO17" s="1834">
        <f>'[13]3'!FO17</f>
        <v>1E-3</v>
      </c>
      <c r="FP17" s="1834">
        <f>'[13]3'!FP17</f>
        <v>0</v>
      </c>
      <c r="FQ17" s="1834">
        <f>'[13]3'!FQ17</f>
        <v>0</v>
      </c>
      <c r="FR17" s="1834">
        <f>'[13]3'!FR17</f>
        <v>0</v>
      </c>
      <c r="FS17" s="1834">
        <f>'[13]3'!FS17</f>
        <v>5.0000000000000001E-4</v>
      </c>
      <c r="FT17" s="1831">
        <f t="shared" si="108"/>
        <v>4.8615000000000004</v>
      </c>
      <c r="FU17" s="1831">
        <f t="shared" si="109"/>
        <v>0.65100000000000002</v>
      </c>
      <c r="FV17" s="1757">
        <f t="shared" si="77"/>
        <v>0</v>
      </c>
      <c r="FW17" s="1757">
        <f t="shared" si="78"/>
        <v>0</v>
      </c>
      <c r="FX17" s="1757">
        <f t="shared" si="110"/>
        <v>667.01</v>
      </c>
      <c r="FY17" s="1757">
        <f t="shared" si="79"/>
        <v>0.38</v>
      </c>
      <c r="FZ17" s="1757">
        <f t="shared" si="80"/>
        <v>45.98</v>
      </c>
      <c r="GA17" s="1757">
        <f t="shared" si="81"/>
        <v>5.8925000000000001</v>
      </c>
      <c r="GB17" s="1850">
        <f t="shared" si="82"/>
        <v>712.99</v>
      </c>
      <c r="GC17" s="1851">
        <f t="shared" si="83"/>
        <v>34.929500000000004</v>
      </c>
      <c r="GD17" s="1852">
        <f t="shared" si="83"/>
        <v>4226.45</v>
      </c>
      <c r="GE17" s="1853">
        <f t="shared" si="84"/>
        <v>29.473000000000006</v>
      </c>
      <c r="GF17" s="1854">
        <f t="shared" si="84"/>
        <v>3566.2299999999996</v>
      </c>
      <c r="GG17" s="1855">
        <f t="shared" si="85"/>
        <v>64.402500000000003</v>
      </c>
      <c r="GH17" s="1856">
        <f t="shared" si="85"/>
        <v>7792.6799999999994</v>
      </c>
      <c r="GI17" s="1844">
        <v>9</v>
      </c>
      <c r="GJ17" s="1857">
        <f t="shared" ref="GJ17:GJ80" si="113">GG17-P17-AE17-AT17-BI17-BX17-CM17-DB17-DQ17-EF17-EU17-FJ17-FY17</f>
        <v>60.994500000000002</v>
      </c>
      <c r="GK17" s="1858">
        <f t="shared" si="111"/>
        <v>7380.32</v>
      </c>
      <c r="GL17" s="1859">
        <f t="shared" si="112"/>
        <v>3.4080000000000013</v>
      </c>
      <c r="GM17" s="1860">
        <f t="shared" si="112"/>
        <v>412.35999999999967</v>
      </c>
    </row>
    <row r="18" spans="1:195" s="1768" customFormat="1" ht="18" customHeight="1">
      <c r="A18" s="1848">
        <v>4</v>
      </c>
      <c r="B18" s="1757" t="s">
        <v>1537</v>
      </c>
      <c r="C18" s="1849" t="s">
        <v>407</v>
      </c>
      <c r="D18" s="1833">
        <f>[13]цены!D12</f>
        <v>75.5</v>
      </c>
      <c r="E18" s="1834">
        <f>'[13]3'!E18</f>
        <v>8.9999999999999993E-3</v>
      </c>
      <c r="F18" s="1834">
        <f>'[13]3'!F18</f>
        <v>7.0000000000000001E-3</v>
      </c>
      <c r="G18" s="1834">
        <f>'[13]3'!G18</f>
        <v>9.1E-4</v>
      </c>
      <c r="H18" s="1834">
        <f>'[13]3'!H18</f>
        <v>0</v>
      </c>
      <c r="I18" s="1834">
        <f>'[13]3'!I18</f>
        <v>0</v>
      </c>
      <c r="J18" s="1834">
        <f>'[13]3'!J18</f>
        <v>0.01</v>
      </c>
      <c r="K18" s="1831">
        <f t="shared" si="86"/>
        <v>30.905999999999999</v>
      </c>
      <c r="L18" s="1831">
        <f t="shared" si="87"/>
        <v>4.5289999999999999</v>
      </c>
      <c r="M18" s="1835">
        <f t="shared" si="0"/>
        <v>0</v>
      </c>
      <c r="N18" s="1835">
        <f t="shared" si="1"/>
        <v>0</v>
      </c>
      <c r="O18" s="1757">
        <f t="shared" si="2"/>
        <v>2675.34</v>
      </c>
      <c r="P18" s="1831">
        <f t="shared" si="3"/>
        <v>6</v>
      </c>
      <c r="Q18" s="1757">
        <f t="shared" si="4"/>
        <v>453</v>
      </c>
      <c r="R18" s="1757">
        <f t="shared" si="5"/>
        <v>41.435000000000002</v>
      </c>
      <c r="S18" s="1850">
        <f t="shared" si="6"/>
        <v>3128.34</v>
      </c>
      <c r="T18" s="1837">
        <f>'[13]3'!T18</f>
        <v>8.9999999999999993E-3</v>
      </c>
      <c r="U18" s="1834">
        <f>'[13]3'!U18</f>
        <v>7.0000000000000001E-3</v>
      </c>
      <c r="V18" s="1834">
        <f>'[13]3'!V18</f>
        <v>9.1E-4</v>
      </c>
      <c r="W18" s="1834">
        <f>'[13]3'!W18</f>
        <v>0</v>
      </c>
      <c r="X18" s="1834">
        <f>'[13]3'!X18</f>
        <v>0</v>
      </c>
      <c r="Y18" s="1834">
        <f>'[13]3'!Y18</f>
        <v>0.01</v>
      </c>
      <c r="Z18" s="1831">
        <f t="shared" si="88"/>
        <v>30.005999999999997</v>
      </c>
      <c r="AA18" s="1831">
        <f t="shared" si="89"/>
        <v>4.1509999999999998</v>
      </c>
      <c r="AB18" s="1757">
        <f t="shared" si="7"/>
        <v>0</v>
      </c>
      <c r="AC18" s="1757">
        <f t="shared" si="8"/>
        <v>0</v>
      </c>
      <c r="AD18" s="1757">
        <f t="shared" si="9"/>
        <v>2578.85</v>
      </c>
      <c r="AE18" s="1831">
        <f t="shared" si="10"/>
        <v>6.29</v>
      </c>
      <c r="AF18" s="1757">
        <f t="shared" si="11"/>
        <v>474.9</v>
      </c>
      <c r="AG18" s="1757">
        <f t="shared" si="12"/>
        <v>40.446999999999996</v>
      </c>
      <c r="AH18" s="1850">
        <f t="shared" si="13"/>
        <v>3053.75</v>
      </c>
      <c r="AI18" s="1837">
        <f>'[13]3'!AI18</f>
        <v>8.9999999999999993E-3</v>
      </c>
      <c r="AJ18" s="1834">
        <f>'[13]3'!AJ18</f>
        <v>7.0000000000000001E-3</v>
      </c>
      <c r="AK18" s="1834">
        <f>'[13]3'!AK18</f>
        <v>9.1E-4</v>
      </c>
      <c r="AL18" s="1834">
        <f>'[13]3'!AL18</f>
        <v>0</v>
      </c>
      <c r="AM18" s="1834">
        <f>'[13]3'!AM18</f>
        <v>0</v>
      </c>
      <c r="AN18" s="1834">
        <f>'[13]3'!AN18</f>
        <v>0.01</v>
      </c>
      <c r="AO18" s="1831">
        <f t="shared" si="90"/>
        <v>35.802</v>
      </c>
      <c r="AP18" s="1831">
        <f t="shared" si="91"/>
        <v>4.5289999999999999</v>
      </c>
      <c r="AQ18" s="1757">
        <f t="shared" si="14"/>
        <v>0</v>
      </c>
      <c r="AR18" s="1757">
        <f t="shared" si="15"/>
        <v>0</v>
      </c>
      <c r="AS18" s="1757">
        <f t="shared" si="16"/>
        <v>3044.99</v>
      </c>
      <c r="AT18" s="1831">
        <f t="shared" si="17"/>
        <v>5.76</v>
      </c>
      <c r="AU18" s="1757">
        <f t="shared" si="18"/>
        <v>434.88</v>
      </c>
      <c r="AV18" s="1757">
        <f t="shared" si="19"/>
        <v>46.091000000000001</v>
      </c>
      <c r="AW18" s="1850">
        <f t="shared" si="20"/>
        <v>3479.87</v>
      </c>
      <c r="AX18" s="1834">
        <f>'[13]3'!AX18</f>
        <v>8.9999999999999993E-3</v>
      </c>
      <c r="AY18" s="1834">
        <f>'[13]3'!AY18</f>
        <v>7.0000000000000001E-3</v>
      </c>
      <c r="AZ18" s="1834">
        <f>'[13]3'!AZ18</f>
        <v>9.1E-4</v>
      </c>
      <c r="BA18" s="1834">
        <f>'[13]3'!BA18</f>
        <v>0</v>
      </c>
      <c r="BB18" s="1834">
        <f>'[13]3'!BB18</f>
        <v>0</v>
      </c>
      <c r="BC18" s="1834">
        <f>'[13]3'!BC18</f>
        <v>0.01</v>
      </c>
      <c r="BD18" s="1831">
        <f t="shared" si="92"/>
        <v>30.464999999999996</v>
      </c>
      <c r="BE18" s="1831">
        <f t="shared" si="93"/>
        <v>4.0949999999999998</v>
      </c>
      <c r="BF18" s="1757">
        <f t="shared" si="21"/>
        <v>0</v>
      </c>
      <c r="BG18" s="1757">
        <f t="shared" si="22"/>
        <v>0</v>
      </c>
      <c r="BH18" s="1757">
        <f t="shared" si="23"/>
        <v>2609.2800000000002</v>
      </c>
      <c r="BI18" s="1831">
        <f t="shared" si="24"/>
        <v>6.08</v>
      </c>
      <c r="BJ18" s="1757">
        <f t="shared" si="25"/>
        <v>459.04</v>
      </c>
      <c r="BK18" s="1757">
        <f t="shared" si="26"/>
        <v>40.639999999999993</v>
      </c>
      <c r="BL18" s="1850">
        <f t="shared" si="27"/>
        <v>3068.32</v>
      </c>
      <c r="BM18" s="1837">
        <f>'[13]3'!BM18</f>
        <v>8.9999999999999993E-3</v>
      </c>
      <c r="BN18" s="1834">
        <f>'[13]3'!BN18</f>
        <v>7.0000000000000001E-3</v>
      </c>
      <c r="BO18" s="1834">
        <f>'[13]3'!BO18</f>
        <v>9.1E-4</v>
      </c>
      <c r="BP18" s="1834">
        <f>'[13]3'!BP18</f>
        <v>0</v>
      </c>
      <c r="BQ18" s="1834">
        <f>'[13]3'!BQ18</f>
        <v>0</v>
      </c>
      <c r="BR18" s="1834">
        <f>'[13]3'!BR18</f>
        <v>0.01</v>
      </c>
      <c r="BS18" s="1831">
        <f t="shared" si="94"/>
        <v>26.334</v>
      </c>
      <c r="BT18" s="1831">
        <f t="shared" si="95"/>
        <v>3.794</v>
      </c>
      <c r="BU18" s="1757">
        <f t="shared" si="28"/>
        <v>0</v>
      </c>
      <c r="BV18" s="1757">
        <f t="shared" si="29"/>
        <v>0</v>
      </c>
      <c r="BW18" s="1757">
        <f t="shared" si="30"/>
        <v>2274.66</v>
      </c>
      <c r="BX18" s="1831">
        <f t="shared" si="31"/>
        <v>5.94</v>
      </c>
      <c r="BY18" s="1757">
        <f t="shared" si="32"/>
        <v>448.47</v>
      </c>
      <c r="BZ18" s="1757">
        <f t="shared" si="33"/>
        <v>36.067999999999998</v>
      </c>
      <c r="CA18" s="1850">
        <f t="shared" si="34"/>
        <v>2723.13</v>
      </c>
      <c r="CB18" s="1834">
        <f>'[13]3'!CB18</f>
        <v>8.9999999999999993E-3</v>
      </c>
      <c r="CC18" s="1834">
        <f>'[13]3'!CC18</f>
        <v>7.0000000000000001E-3</v>
      </c>
      <c r="CD18" s="1834">
        <f>'[13]3'!CD18</f>
        <v>9.1E-4</v>
      </c>
      <c r="CE18" s="1834">
        <f>'[13]3'!CE18</f>
        <v>0</v>
      </c>
      <c r="CF18" s="1834">
        <f>'[13]3'!CF18</f>
        <v>0</v>
      </c>
      <c r="CG18" s="1834">
        <f>'[13]3'!CG18</f>
        <v>0.01</v>
      </c>
      <c r="CH18" s="1831">
        <f t="shared" si="96"/>
        <v>24.146999999999998</v>
      </c>
      <c r="CI18" s="1831">
        <f t="shared" si="97"/>
        <v>3.9130000000000003</v>
      </c>
      <c r="CJ18" s="1757">
        <f t="shared" si="35"/>
        <v>0</v>
      </c>
      <c r="CK18" s="1757">
        <f t="shared" si="36"/>
        <v>0</v>
      </c>
      <c r="CL18" s="1757">
        <f t="shared" si="37"/>
        <v>2118.5300000000002</v>
      </c>
      <c r="CM18" s="1831">
        <f t="shared" si="38"/>
        <v>4.8600000000000003</v>
      </c>
      <c r="CN18" s="1757">
        <f t="shared" si="39"/>
        <v>366.93</v>
      </c>
      <c r="CO18" s="1757">
        <f t="shared" si="40"/>
        <v>32.92</v>
      </c>
      <c r="CP18" s="1850">
        <f t="shared" si="41"/>
        <v>2485.46</v>
      </c>
      <c r="CQ18" s="1837">
        <f>'[13]3'!CQ18</f>
        <v>8.9999999999999993E-3</v>
      </c>
      <c r="CR18" s="1834">
        <f>'[13]3'!CR18</f>
        <v>7.0000000000000001E-3</v>
      </c>
      <c r="CS18" s="1834">
        <f>'[13]3'!CS18</f>
        <v>9.1E-4</v>
      </c>
      <c r="CT18" s="1834">
        <f>'[13]3'!CT18</f>
        <v>0</v>
      </c>
      <c r="CU18" s="1834">
        <f>'[13]3'!CU18</f>
        <v>0</v>
      </c>
      <c r="CV18" s="1834">
        <f>'[13]3'!CV18</f>
        <v>0.01</v>
      </c>
      <c r="CW18" s="1831">
        <f t="shared" si="98"/>
        <v>16.02</v>
      </c>
      <c r="CX18" s="1831">
        <f t="shared" si="99"/>
        <v>4.5360000000000005</v>
      </c>
      <c r="CY18" s="1757">
        <f t="shared" si="42"/>
        <v>0</v>
      </c>
      <c r="CZ18" s="1757">
        <f t="shared" si="43"/>
        <v>0</v>
      </c>
      <c r="DA18" s="1757">
        <f t="shared" si="44"/>
        <v>1551.98</v>
      </c>
      <c r="DB18" s="1831">
        <f t="shared" si="45"/>
        <v>4.2</v>
      </c>
      <c r="DC18" s="1757">
        <f t="shared" si="46"/>
        <v>317.10000000000002</v>
      </c>
      <c r="DD18" s="1757">
        <f t="shared" si="47"/>
        <v>24.756</v>
      </c>
      <c r="DE18" s="1850">
        <f t="shared" si="48"/>
        <v>1869.08</v>
      </c>
      <c r="DF18" s="1837">
        <f>'[13]3'!DF18</f>
        <v>8.9999999999999993E-3</v>
      </c>
      <c r="DG18" s="1834">
        <f>'[13]3'!DG18</f>
        <v>7.0000000000000001E-3</v>
      </c>
      <c r="DH18" s="1834">
        <f>'[13]3'!DH18</f>
        <v>9.1E-4</v>
      </c>
      <c r="DI18" s="1834">
        <f>'[13]3'!DI18</f>
        <v>0</v>
      </c>
      <c r="DJ18" s="1834">
        <f>'[13]3'!DJ18</f>
        <v>0</v>
      </c>
      <c r="DK18" s="1834">
        <f>'[13]3'!DK18</f>
        <v>0.01</v>
      </c>
      <c r="DL18" s="1831">
        <f t="shared" si="100"/>
        <v>16.577999999999999</v>
      </c>
      <c r="DM18" s="1831">
        <f t="shared" si="101"/>
        <v>4.1859999999999999</v>
      </c>
      <c r="DN18" s="1757">
        <f t="shared" si="49"/>
        <v>0</v>
      </c>
      <c r="DO18" s="1757">
        <f t="shared" si="50"/>
        <v>0</v>
      </c>
      <c r="DP18" s="1757">
        <f t="shared" si="51"/>
        <v>1567.68</v>
      </c>
      <c r="DQ18" s="1831">
        <f t="shared" si="52"/>
        <v>4.41</v>
      </c>
      <c r="DR18" s="1757">
        <f t="shared" si="53"/>
        <v>332.96</v>
      </c>
      <c r="DS18" s="1757">
        <f t="shared" si="54"/>
        <v>25.173999999999999</v>
      </c>
      <c r="DT18" s="1850">
        <f t="shared" si="55"/>
        <v>1900.64</v>
      </c>
      <c r="DU18" s="1837">
        <f>'[13]3'!DU18</f>
        <v>8.9999999999999993E-3</v>
      </c>
      <c r="DV18" s="1834">
        <f>'[13]3'!DV18</f>
        <v>7.0000000000000001E-3</v>
      </c>
      <c r="DW18" s="1834">
        <f>'[13]3'!DW18</f>
        <v>9.1E-4</v>
      </c>
      <c r="DX18" s="1834">
        <f>'[13]3'!DX18</f>
        <v>0</v>
      </c>
      <c r="DY18" s="1834">
        <f>'[13]3'!DY18</f>
        <v>0</v>
      </c>
      <c r="DZ18" s="1834">
        <f>'[13]3'!DZ18</f>
        <v>0.01</v>
      </c>
      <c r="EA18" s="1831">
        <f t="shared" si="102"/>
        <v>22.319999999999997</v>
      </c>
      <c r="EB18" s="1831">
        <f t="shared" si="103"/>
        <v>3.794</v>
      </c>
      <c r="EC18" s="1757">
        <f t="shared" si="56"/>
        <v>0</v>
      </c>
      <c r="ED18" s="1757">
        <f t="shared" si="57"/>
        <v>0</v>
      </c>
      <c r="EE18" s="1757">
        <f t="shared" si="58"/>
        <v>1971.61</v>
      </c>
      <c r="EF18" s="1757">
        <f t="shared" si="59"/>
        <v>4.32</v>
      </c>
      <c r="EG18" s="1757">
        <f t="shared" si="60"/>
        <v>326.16000000000003</v>
      </c>
      <c r="EH18" s="1757">
        <f t="shared" si="61"/>
        <v>30.433999999999997</v>
      </c>
      <c r="EI18" s="1850">
        <f t="shared" si="62"/>
        <v>2297.77</v>
      </c>
      <c r="EJ18" s="1837">
        <f>'[13]3'!EJ18</f>
        <v>8.9999999999999993E-3</v>
      </c>
      <c r="EK18" s="1834">
        <f>'[13]3'!EK18</f>
        <v>7.0000000000000001E-3</v>
      </c>
      <c r="EL18" s="1834">
        <f>'[13]3'!EL18</f>
        <v>9.1E-4</v>
      </c>
      <c r="EM18" s="1834">
        <f>'[13]3'!EM18</f>
        <v>0</v>
      </c>
      <c r="EN18" s="1834">
        <f>'[13]3'!EN18</f>
        <v>0</v>
      </c>
      <c r="EO18" s="1834">
        <f>'[13]3'!EO18</f>
        <v>0.01</v>
      </c>
      <c r="EP18" s="1831">
        <f t="shared" si="104"/>
        <v>31.301999999999996</v>
      </c>
      <c r="EQ18" s="1831">
        <f t="shared" si="105"/>
        <v>4.3470000000000004</v>
      </c>
      <c r="ER18" s="1757">
        <f t="shared" si="63"/>
        <v>0</v>
      </c>
      <c r="ES18" s="1757">
        <f t="shared" si="64"/>
        <v>0</v>
      </c>
      <c r="ET18" s="1757">
        <f t="shared" si="65"/>
        <v>2691.5</v>
      </c>
      <c r="EU18" s="1757">
        <f t="shared" si="66"/>
        <v>5.67</v>
      </c>
      <c r="EV18" s="1757">
        <f t="shared" si="67"/>
        <v>428.09</v>
      </c>
      <c r="EW18" s="1757">
        <f t="shared" si="68"/>
        <v>41.318999999999996</v>
      </c>
      <c r="EX18" s="1850">
        <f t="shared" si="69"/>
        <v>3119.59</v>
      </c>
      <c r="EY18" s="1834">
        <f>'[13]3'!EY18</f>
        <v>8.9999999999999993E-3</v>
      </c>
      <c r="EZ18" s="1834">
        <f>'[13]3'!EZ18</f>
        <v>7.0000000000000001E-3</v>
      </c>
      <c r="FA18" s="1834">
        <f>'[13]3'!FA18</f>
        <v>9.1E-4</v>
      </c>
      <c r="FB18" s="1834">
        <f>'[13]3'!FB18</f>
        <v>0</v>
      </c>
      <c r="FC18" s="1834">
        <f>'[13]3'!FC18</f>
        <v>0</v>
      </c>
      <c r="FD18" s="1834">
        <f>'[13]3'!FD18</f>
        <v>0.01</v>
      </c>
      <c r="FE18" s="1831">
        <f t="shared" si="106"/>
        <v>29.573999999999998</v>
      </c>
      <c r="FF18" s="1831">
        <f t="shared" si="107"/>
        <v>4.1370000000000005</v>
      </c>
      <c r="FG18" s="1757">
        <f t="shared" si="70"/>
        <v>0</v>
      </c>
      <c r="FH18" s="1757">
        <f t="shared" si="71"/>
        <v>0</v>
      </c>
      <c r="FI18" s="1757">
        <f t="shared" si="72"/>
        <v>2545.1799999999998</v>
      </c>
      <c r="FJ18" s="1757">
        <f t="shared" si="73"/>
        <v>7.03</v>
      </c>
      <c r="FK18" s="1757">
        <f t="shared" si="74"/>
        <v>530.77</v>
      </c>
      <c r="FL18" s="1757">
        <f t="shared" si="75"/>
        <v>40.741</v>
      </c>
      <c r="FM18" s="1850">
        <f t="shared" si="76"/>
        <v>3075.95</v>
      </c>
      <c r="FN18" s="1834">
        <f>'[13]3'!FN18</f>
        <v>8.9999999999999993E-3</v>
      </c>
      <c r="FO18" s="1834">
        <f>'[13]3'!FO18</f>
        <v>7.0000000000000001E-3</v>
      </c>
      <c r="FP18" s="1834">
        <f>'[13]3'!FP18</f>
        <v>9.1E-4</v>
      </c>
      <c r="FQ18" s="1834">
        <f>'[13]3'!FQ18</f>
        <v>0</v>
      </c>
      <c r="FR18" s="1834">
        <f>'[13]3'!FR18</f>
        <v>0</v>
      </c>
      <c r="FS18" s="1834">
        <f>'[13]3'!FS18</f>
        <v>0.01</v>
      </c>
      <c r="FT18" s="1831">
        <f t="shared" si="108"/>
        <v>29.168999999999997</v>
      </c>
      <c r="FU18" s="1831">
        <f t="shared" si="109"/>
        <v>4.5570000000000004</v>
      </c>
      <c r="FV18" s="1757">
        <f t="shared" si="77"/>
        <v>0</v>
      </c>
      <c r="FW18" s="1757">
        <f t="shared" si="78"/>
        <v>0</v>
      </c>
      <c r="FX18" s="1757">
        <f t="shared" si="110"/>
        <v>2546.31</v>
      </c>
      <c r="FY18" s="1757">
        <f t="shared" si="79"/>
        <v>7.6000000000000005</v>
      </c>
      <c r="FZ18" s="1757">
        <f t="shared" si="80"/>
        <v>573.79999999999995</v>
      </c>
      <c r="GA18" s="1757">
        <f t="shared" si="81"/>
        <v>41.326000000000001</v>
      </c>
      <c r="GB18" s="1850">
        <f t="shared" si="82"/>
        <v>3120.1099999999997</v>
      </c>
      <c r="GC18" s="1851">
        <f t="shared" si="83"/>
        <v>237.601</v>
      </c>
      <c r="GD18" s="1852">
        <f t="shared" si="83"/>
        <v>17938.87</v>
      </c>
      <c r="GE18" s="1853">
        <f t="shared" si="84"/>
        <v>203.74999999999997</v>
      </c>
      <c r="GF18" s="1854">
        <f t="shared" si="84"/>
        <v>15383.14</v>
      </c>
      <c r="GG18" s="1855">
        <f t="shared" si="85"/>
        <v>441.351</v>
      </c>
      <c r="GH18" s="1856">
        <f t="shared" si="85"/>
        <v>33322.009999999995</v>
      </c>
      <c r="GI18" s="1844">
        <v>11</v>
      </c>
      <c r="GJ18" s="1857">
        <f t="shared" si="113"/>
        <v>373.19099999999997</v>
      </c>
      <c r="GK18" s="1858">
        <f t="shared" si="111"/>
        <v>28175.909999999993</v>
      </c>
      <c r="GL18" s="1859">
        <f t="shared" si="112"/>
        <v>68.160000000000025</v>
      </c>
      <c r="GM18" s="1860">
        <f t="shared" si="112"/>
        <v>5146.1000000000022</v>
      </c>
    </row>
    <row r="19" spans="1:195" s="1768" customFormat="1" ht="18" customHeight="1">
      <c r="A19" s="1830">
        <v>5</v>
      </c>
      <c r="B19" s="1757" t="s">
        <v>1538</v>
      </c>
      <c r="C19" s="1849" t="s">
        <v>407</v>
      </c>
      <c r="D19" s="1833">
        <f>[13]цены!D13</f>
        <v>43.7</v>
      </c>
      <c r="E19" s="1834">
        <f>'[13]3'!E19</f>
        <v>1E-3</v>
      </c>
      <c r="F19" s="1834">
        <f>'[13]3'!F19</f>
        <v>1E-3</v>
      </c>
      <c r="G19" s="1834">
        <f>'[13]3'!G19</f>
        <v>0</v>
      </c>
      <c r="H19" s="1834">
        <f>'[13]3'!H19</f>
        <v>0</v>
      </c>
      <c r="I19" s="1834">
        <f>'[13]3'!I19</f>
        <v>0</v>
      </c>
      <c r="J19" s="1834">
        <f>'[13]3'!J19</f>
        <v>1E-3</v>
      </c>
      <c r="K19" s="1831">
        <f t="shared" si="86"/>
        <v>3.4340000000000002</v>
      </c>
      <c r="L19" s="1831">
        <f t="shared" si="87"/>
        <v>0.64700000000000002</v>
      </c>
      <c r="M19" s="1835">
        <f t="shared" si="0"/>
        <v>0</v>
      </c>
      <c r="N19" s="1835">
        <f t="shared" si="1"/>
        <v>0</v>
      </c>
      <c r="O19" s="1757">
        <f t="shared" si="2"/>
        <v>178.34</v>
      </c>
      <c r="P19" s="1831">
        <f t="shared" si="3"/>
        <v>0.6</v>
      </c>
      <c r="Q19" s="1757">
        <f t="shared" si="4"/>
        <v>26.22</v>
      </c>
      <c r="R19" s="1757">
        <f t="shared" si="5"/>
        <v>4.681</v>
      </c>
      <c r="S19" s="1850">
        <f t="shared" si="6"/>
        <v>204.56</v>
      </c>
      <c r="T19" s="1837">
        <f>'[13]3'!T19</f>
        <v>1E-3</v>
      </c>
      <c r="U19" s="1834">
        <f>'[13]3'!U19</f>
        <v>1E-3</v>
      </c>
      <c r="V19" s="1834">
        <f>'[13]3'!V19</f>
        <v>0</v>
      </c>
      <c r="W19" s="1834">
        <f>'[13]3'!W19</f>
        <v>0</v>
      </c>
      <c r="X19" s="1834">
        <f>'[13]3'!X19</f>
        <v>0</v>
      </c>
      <c r="Y19" s="1834">
        <f>'[13]3'!Y19</f>
        <v>1E-3</v>
      </c>
      <c r="Z19" s="1831">
        <f t="shared" si="88"/>
        <v>3.3340000000000001</v>
      </c>
      <c r="AA19" s="1831">
        <f t="shared" si="89"/>
        <v>0.59299999999999997</v>
      </c>
      <c r="AB19" s="1757">
        <f t="shared" si="7"/>
        <v>0</v>
      </c>
      <c r="AC19" s="1757">
        <f t="shared" si="8"/>
        <v>0</v>
      </c>
      <c r="AD19" s="1757">
        <f t="shared" si="9"/>
        <v>171.61</v>
      </c>
      <c r="AE19" s="1831">
        <f t="shared" si="10"/>
        <v>0.629</v>
      </c>
      <c r="AF19" s="1757">
        <f t="shared" si="11"/>
        <v>27.49</v>
      </c>
      <c r="AG19" s="1757">
        <f t="shared" si="12"/>
        <v>4.556</v>
      </c>
      <c r="AH19" s="1850">
        <f t="shared" si="13"/>
        <v>199.10000000000002</v>
      </c>
      <c r="AI19" s="1837">
        <f>'[13]3'!AI19</f>
        <v>1E-3</v>
      </c>
      <c r="AJ19" s="1834">
        <f>'[13]3'!AJ19</f>
        <v>1E-3</v>
      </c>
      <c r="AK19" s="1834">
        <f>'[13]3'!AK19</f>
        <v>0</v>
      </c>
      <c r="AL19" s="1834">
        <f>'[13]3'!AL19</f>
        <v>0</v>
      </c>
      <c r="AM19" s="1834">
        <f>'[13]3'!AM19</f>
        <v>0</v>
      </c>
      <c r="AN19" s="1834">
        <f>'[13]3'!AN19</f>
        <v>1E-3</v>
      </c>
      <c r="AO19" s="1831">
        <f t="shared" si="90"/>
        <v>3.9780000000000002</v>
      </c>
      <c r="AP19" s="1831">
        <f t="shared" si="91"/>
        <v>0.64700000000000002</v>
      </c>
      <c r="AQ19" s="1757">
        <f t="shared" si="14"/>
        <v>0</v>
      </c>
      <c r="AR19" s="1757">
        <f t="shared" si="15"/>
        <v>0</v>
      </c>
      <c r="AS19" s="1757">
        <f t="shared" si="16"/>
        <v>202.11</v>
      </c>
      <c r="AT19" s="1831">
        <f t="shared" si="17"/>
        <v>0.57600000000000007</v>
      </c>
      <c r="AU19" s="1757">
        <f t="shared" si="18"/>
        <v>25.17</v>
      </c>
      <c r="AV19" s="1757">
        <f t="shared" si="19"/>
        <v>5.2010000000000005</v>
      </c>
      <c r="AW19" s="1850">
        <f t="shared" si="20"/>
        <v>227.28000000000003</v>
      </c>
      <c r="AX19" s="1834">
        <f>'[13]3'!AX19</f>
        <v>1E-3</v>
      </c>
      <c r="AY19" s="1834">
        <f>'[13]3'!AY19</f>
        <v>1E-3</v>
      </c>
      <c r="AZ19" s="1834">
        <f>'[13]3'!AZ19</f>
        <v>0</v>
      </c>
      <c r="BA19" s="1834">
        <f>'[13]3'!BA19</f>
        <v>0</v>
      </c>
      <c r="BB19" s="1834">
        <f>'[13]3'!BB19</f>
        <v>0</v>
      </c>
      <c r="BC19" s="1834">
        <f>'[13]3'!BC19</f>
        <v>1E-3</v>
      </c>
      <c r="BD19" s="1831">
        <f t="shared" si="92"/>
        <v>3.3850000000000002</v>
      </c>
      <c r="BE19" s="1831">
        <f t="shared" si="93"/>
        <v>0.58499999999999996</v>
      </c>
      <c r="BF19" s="1757">
        <f t="shared" si="21"/>
        <v>0</v>
      </c>
      <c r="BG19" s="1757">
        <f t="shared" si="22"/>
        <v>0</v>
      </c>
      <c r="BH19" s="1757">
        <f t="shared" si="23"/>
        <v>173.49</v>
      </c>
      <c r="BI19" s="1831">
        <f t="shared" si="24"/>
        <v>0.60799999999999998</v>
      </c>
      <c r="BJ19" s="1757">
        <f t="shared" si="25"/>
        <v>26.57</v>
      </c>
      <c r="BK19" s="1757">
        <f t="shared" si="26"/>
        <v>4.5780000000000003</v>
      </c>
      <c r="BL19" s="1850">
        <f t="shared" si="27"/>
        <v>200.06</v>
      </c>
      <c r="BM19" s="1837">
        <f>'[13]3'!BM19</f>
        <v>1E-3</v>
      </c>
      <c r="BN19" s="1834">
        <f>'[13]3'!BN19</f>
        <v>1E-3</v>
      </c>
      <c r="BO19" s="1834">
        <f>'[13]3'!BO19</f>
        <v>0</v>
      </c>
      <c r="BP19" s="1834">
        <f>'[13]3'!BP19</f>
        <v>0</v>
      </c>
      <c r="BQ19" s="1834">
        <f>'[13]3'!BQ19</f>
        <v>0</v>
      </c>
      <c r="BR19" s="1834">
        <f>'[13]3'!BR19</f>
        <v>1E-3</v>
      </c>
      <c r="BS19" s="1831">
        <f t="shared" si="94"/>
        <v>2.9260000000000002</v>
      </c>
      <c r="BT19" s="1831">
        <f t="shared" si="95"/>
        <v>0.54200000000000004</v>
      </c>
      <c r="BU19" s="1757">
        <f t="shared" si="28"/>
        <v>0</v>
      </c>
      <c r="BV19" s="1757">
        <f t="shared" si="29"/>
        <v>0</v>
      </c>
      <c r="BW19" s="1757">
        <f t="shared" si="30"/>
        <v>151.55000000000001</v>
      </c>
      <c r="BX19" s="1831">
        <f t="shared" si="31"/>
        <v>0.59399999999999997</v>
      </c>
      <c r="BY19" s="1757">
        <f t="shared" si="32"/>
        <v>25.96</v>
      </c>
      <c r="BZ19" s="1757">
        <f t="shared" si="33"/>
        <v>4.0620000000000003</v>
      </c>
      <c r="CA19" s="1850">
        <f t="shared" si="34"/>
        <v>177.51000000000002</v>
      </c>
      <c r="CB19" s="1834">
        <f>'[13]3'!CB19</f>
        <v>1E-3</v>
      </c>
      <c r="CC19" s="1834">
        <f>'[13]3'!CC19</f>
        <v>1E-3</v>
      </c>
      <c r="CD19" s="1834">
        <f>'[13]3'!CD19</f>
        <v>0</v>
      </c>
      <c r="CE19" s="1834">
        <f>'[13]3'!CE19</f>
        <v>0</v>
      </c>
      <c r="CF19" s="1834">
        <f>'[13]3'!CF19</f>
        <v>0</v>
      </c>
      <c r="CG19" s="1834">
        <f>'[13]3'!CG19</f>
        <v>1E-3</v>
      </c>
      <c r="CH19" s="1831">
        <f t="shared" si="96"/>
        <v>2.6830000000000003</v>
      </c>
      <c r="CI19" s="1831">
        <f t="shared" si="97"/>
        <v>0.55900000000000005</v>
      </c>
      <c r="CJ19" s="1757">
        <f t="shared" si="35"/>
        <v>0</v>
      </c>
      <c r="CK19" s="1757">
        <f t="shared" si="36"/>
        <v>0</v>
      </c>
      <c r="CL19" s="1757">
        <f t="shared" si="37"/>
        <v>141.68</v>
      </c>
      <c r="CM19" s="1831">
        <f t="shared" si="38"/>
        <v>0.48599999999999999</v>
      </c>
      <c r="CN19" s="1757">
        <f t="shared" si="39"/>
        <v>21.24</v>
      </c>
      <c r="CO19" s="1757">
        <f t="shared" si="40"/>
        <v>3.7280000000000006</v>
      </c>
      <c r="CP19" s="1850">
        <f t="shared" si="41"/>
        <v>162.92000000000002</v>
      </c>
      <c r="CQ19" s="1837">
        <f>'[13]3'!CQ19</f>
        <v>1E-3</v>
      </c>
      <c r="CR19" s="1834">
        <f>'[13]3'!CR19</f>
        <v>1E-3</v>
      </c>
      <c r="CS19" s="1834">
        <f>'[13]3'!CS19</f>
        <v>0</v>
      </c>
      <c r="CT19" s="1834">
        <f>'[13]3'!CT19</f>
        <v>0</v>
      </c>
      <c r="CU19" s="1834">
        <f>'[13]3'!CU19</f>
        <v>0</v>
      </c>
      <c r="CV19" s="1834">
        <f>'[13]3'!CV19</f>
        <v>1E-3</v>
      </c>
      <c r="CW19" s="1831">
        <f t="shared" si="98"/>
        <v>1.78</v>
      </c>
      <c r="CX19" s="1831">
        <f t="shared" si="99"/>
        <v>0.64800000000000002</v>
      </c>
      <c r="CY19" s="1757">
        <f t="shared" si="42"/>
        <v>0</v>
      </c>
      <c r="CZ19" s="1757">
        <f t="shared" si="43"/>
        <v>0</v>
      </c>
      <c r="DA19" s="1757">
        <f t="shared" si="44"/>
        <v>106.1</v>
      </c>
      <c r="DB19" s="1831">
        <f t="shared" si="45"/>
        <v>0.42</v>
      </c>
      <c r="DC19" s="1757">
        <f t="shared" si="46"/>
        <v>18.350000000000001</v>
      </c>
      <c r="DD19" s="1757">
        <f t="shared" si="47"/>
        <v>2.8479999999999999</v>
      </c>
      <c r="DE19" s="1850">
        <f t="shared" si="48"/>
        <v>124.44999999999999</v>
      </c>
      <c r="DF19" s="1837">
        <f>'[13]3'!DF19</f>
        <v>1E-3</v>
      </c>
      <c r="DG19" s="1834">
        <f>'[13]3'!DG19</f>
        <v>1E-3</v>
      </c>
      <c r="DH19" s="1834">
        <f>'[13]3'!DH19</f>
        <v>0</v>
      </c>
      <c r="DI19" s="1834">
        <f>'[13]3'!DI19</f>
        <v>0</v>
      </c>
      <c r="DJ19" s="1834">
        <f>'[13]3'!DJ19</f>
        <v>0</v>
      </c>
      <c r="DK19" s="1834">
        <f>'[13]3'!DK19</f>
        <v>1E-3</v>
      </c>
      <c r="DL19" s="1831">
        <f t="shared" si="100"/>
        <v>1.8420000000000001</v>
      </c>
      <c r="DM19" s="1831">
        <f t="shared" si="101"/>
        <v>0.59799999999999998</v>
      </c>
      <c r="DN19" s="1757">
        <f t="shared" si="49"/>
        <v>0</v>
      </c>
      <c r="DO19" s="1757">
        <f t="shared" si="50"/>
        <v>0</v>
      </c>
      <c r="DP19" s="1757">
        <f t="shared" si="51"/>
        <v>106.63</v>
      </c>
      <c r="DQ19" s="1831">
        <f t="shared" si="52"/>
        <v>0.441</v>
      </c>
      <c r="DR19" s="1757">
        <f t="shared" si="53"/>
        <v>19.27</v>
      </c>
      <c r="DS19" s="1757">
        <f t="shared" si="54"/>
        <v>2.8809999999999998</v>
      </c>
      <c r="DT19" s="1850">
        <f t="shared" si="55"/>
        <v>125.89999999999999</v>
      </c>
      <c r="DU19" s="1837">
        <f>'[13]3'!DU19</f>
        <v>1E-3</v>
      </c>
      <c r="DV19" s="1834">
        <f>'[13]3'!DV19</f>
        <v>1E-3</v>
      </c>
      <c r="DW19" s="1834">
        <f>'[13]3'!DW19</f>
        <v>0</v>
      </c>
      <c r="DX19" s="1834">
        <f>'[13]3'!DX19</f>
        <v>0</v>
      </c>
      <c r="DY19" s="1834">
        <f>'[13]3'!DY19</f>
        <v>0</v>
      </c>
      <c r="DZ19" s="1834">
        <f>'[13]3'!DZ19</f>
        <v>1E-3</v>
      </c>
      <c r="EA19" s="1831">
        <f t="shared" si="102"/>
        <v>2.48</v>
      </c>
      <c r="EB19" s="1831">
        <f t="shared" si="103"/>
        <v>0.54200000000000004</v>
      </c>
      <c r="EC19" s="1757">
        <f t="shared" si="56"/>
        <v>0</v>
      </c>
      <c r="ED19" s="1757">
        <f t="shared" si="57"/>
        <v>0</v>
      </c>
      <c r="EE19" s="1757">
        <f t="shared" si="58"/>
        <v>132.06</v>
      </c>
      <c r="EF19" s="1757">
        <f t="shared" si="59"/>
        <v>0.432</v>
      </c>
      <c r="EG19" s="1757">
        <f t="shared" si="60"/>
        <v>18.88</v>
      </c>
      <c r="EH19" s="1757">
        <f t="shared" si="61"/>
        <v>3.4540000000000002</v>
      </c>
      <c r="EI19" s="1850">
        <f t="shared" si="62"/>
        <v>150.94</v>
      </c>
      <c r="EJ19" s="1837">
        <f>'[13]3'!EJ19</f>
        <v>1E-3</v>
      </c>
      <c r="EK19" s="1834">
        <f>'[13]3'!EK19</f>
        <v>1E-3</v>
      </c>
      <c r="EL19" s="1834">
        <f>'[13]3'!EL19</f>
        <v>0</v>
      </c>
      <c r="EM19" s="1834">
        <f>'[13]3'!EM19</f>
        <v>0</v>
      </c>
      <c r="EN19" s="1834">
        <f>'[13]3'!EN19</f>
        <v>0</v>
      </c>
      <c r="EO19" s="1834">
        <f>'[13]3'!EO19</f>
        <v>1E-3</v>
      </c>
      <c r="EP19" s="1831">
        <f t="shared" si="104"/>
        <v>3.4780000000000002</v>
      </c>
      <c r="EQ19" s="1831">
        <f t="shared" si="105"/>
        <v>0.621</v>
      </c>
      <c r="ER19" s="1757">
        <f t="shared" si="63"/>
        <v>0</v>
      </c>
      <c r="ES19" s="1757">
        <f t="shared" si="64"/>
        <v>0</v>
      </c>
      <c r="ET19" s="1757">
        <f t="shared" si="65"/>
        <v>179.13</v>
      </c>
      <c r="EU19" s="1757">
        <f t="shared" si="66"/>
        <v>0.56700000000000006</v>
      </c>
      <c r="EV19" s="1757">
        <f t="shared" si="67"/>
        <v>24.78</v>
      </c>
      <c r="EW19" s="1757">
        <f t="shared" si="68"/>
        <v>4.6660000000000004</v>
      </c>
      <c r="EX19" s="1850">
        <f t="shared" si="69"/>
        <v>203.91</v>
      </c>
      <c r="EY19" s="1834">
        <f>'[13]3'!EY19</f>
        <v>1E-3</v>
      </c>
      <c r="EZ19" s="1834">
        <f>'[13]3'!EZ19</f>
        <v>1E-3</v>
      </c>
      <c r="FA19" s="1834">
        <f>'[13]3'!FA19</f>
        <v>0</v>
      </c>
      <c r="FB19" s="1834">
        <f>'[13]3'!FB19</f>
        <v>0</v>
      </c>
      <c r="FC19" s="1834">
        <f>'[13]3'!FC19</f>
        <v>0</v>
      </c>
      <c r="FD19" s="1834">
        <f>'[13]3'!FD19</f>
        <v>1E-3</v>
      </c>
      <c r="FE19" s="1831">
        <f t="shared" si="106"/>
        <v>3.286</v>
      </c>
      <c r="FF19" s="1831">
        <f t="shared" si="107"/>
        <v>0.59099999999999997</v>
      </c>
      <c r="FG19" s="1757">
        <f t="shared" si="70"/>
        <v>0</v>
      </c>
      <c r="FH19" s="1757">
        <f t="shared" si="71"/>
        <v>0</v>
      </c>
      <c r="FI19" s="1757">
        <f t="shared" si="72"/>
        <v>169.42</v>
      </c>
      <c r="FJ19" s="1757">
        <f t="shared" si="73"/>
        <v>0.70300000000000007</v>
      </c>
      <c r="FK19" s="1757">
        <f t="shared" si="74"/>
        <v>30.72</v>
      </c>
      <c r="FL19" s="1757">
        <f t="shared" si="75"/>
        <v>4.58</v>
      </c>
      <c r="FM19" s="1850">
        <f t="shared" si="76"/>
        <v>200.14</v>
      </c>
      <c r="FN19" s="1834">
        <f>'[13]3'!FN19</f>
        <v>1E-3</v>
      </c>
      <c r="FO19" s="1834">
        <f>'[13]3'!FO19</f>
        <v>1E-3</v>
      </c>
      <c r="FP19" s="1834">
        <f>'[13]3'!FP19</f>
        <v>0</v>
      </c>
      <c r="FQ19" s="1834">
        <f>'[13]3'!FQ19</f>
        <v>0</v>
      </c>
      <c r="FR19" s="1834">
        <f>'[13]3'!FR19</f>
        <v>0</v>
      </c>
      <c r="FS19" s="1834">
        <f>'[13]3'!FS19</f>
        <v>1E-3</v>
      </c>
      <c r="FT19" s="1831">
        <f t="shared" si="108"/>
        <v>3.2410000000000001</v>
      </c>
      <c r="FU19" s="1831">
        <f t="shared" si="109"/>
        <v>0.65100000000000002</v>
      </c>
      <c r="FV19" s="1757">
        <f t="shared" si="77"/>
        <v>0</v>
      </c>
      <c r="FW19" s="1757">
        <f t="shared" si="78"/>
        <v>0</v>
      </c>
      <c r="FX19" s="1757">
        <f t="shared" si="110"/>
        <v>170.08</v>
      </c>
      <c r="FY19" s="1757">
        <f t="shared" si="79"/>
        <v>0.76</v>
      </c>
      <c r="FZ19" s="1757">
        <f t="shared" si="80"/>
        <v>33.21</v>
      </c>
      <c r="GA19" s="1757">
        <f t="shared" si="81"/>
        <v>4.6520000000000001</v>
      </c>
      <c r="GB19" s="1850">
        <f t="shared" si="82"/>
        <v>203.29000000000002</v>
      </c>
      <c r="GC19" s="1851">
        <f t="shared" si="83"/>
        <v>26.806000000000004</v>
      </c>
      <c r="GD19" s="1852">
        <f t="shared" si="83"/>
        <v>1171.43</v>
      </c>
      <c r="GE19" s="1853">
        <f t="shared" si="84"/>
        <v>23.081000000000003</v>
      </c>
      <c r="GF19" s="1854">
        <f t="shared" si="84"/>
        <v>1008.6299999999999</v>
      </c>
      <c r="GG19" s="1855">
        <f t="shared" si="85"/>
        <v>49.887000000000008</v>
      </c>
      <c r="GH19" s="1856">
        <f t="shared" si="85"/>
        <v>2180.06</v>
      </c>
      <c r="GI19" s="1844">
        <v>11</v>
      </c>
      <c r="GJ19" s="1857">
        <f t="shared" si="113"/>
        <v>43.071000000000005</v>
      </c>
      <c r="GK19" s="1858">
        <f t="shared" si="111"/>
        <v>1882.1999999999998</v>
      </c>
      <c r="GL19" s="1859">
        <f t="shared" si="112"/>
        <v>6.8160000000000025</v>
      </c>
      <c r="GM19" s="1860">
        <f t="shared" si="112"/>
        <v>297.86000000000013</v>
      </c>
    </row>
    <row r="20" spans="1:195" s="1768" customFormat="1" ht="18" customHeight="1">
      <c r="A20" s="1848">
        <v>6</v>
      </c>
      <c r="B20" s="1861" t="s">
        <v>1539</v>
      </c>
      <c r="C20" s="1849" t="s">
        <v>407</v>
      </c>
      <c r="D20" s="1833">
        <f>[13]цены!D14</f>
        <v>40</v>
      </c>
      <c r="E20" s="1834">
        <f>'[13]3'!E20</f>
        <v>3.0000000000000001E-3</v>
      </c>
      <c r="F20" s="1834">
        <f>'[13]3'!F20</f>
        <v>2E-3</v>
      </c>
      <c r="G20" s="1834">
        <f>'[13]3'!G20</f>
        <v>0</v>
      </c>
      <c r="H20" s="1834">
        <f>'[13]3'!H20</f>
        <v>0</v>
      </c>
      <c r="I20" s="1834">
        <f>'[13]3'!I20</f>
        <v>0</v>
      </c>
      <c r="J20" s="1834">
        <f>'[13]3'!J20</f>
        <v>2E-3</v>
      </c>
      <c r="K20" s="1831">
        <f t="shared" si="86"/>
        <v>10.302</v>
      </c>
      <c r="L20" s="1831">
        <f t="shared" si="87"/>
        <v>1.294</v>
      </c>
      <c r="M20" s="1835">
        <f t="shared" si="0"/>
        <v>0</v>
      </c>
      <c r="N20" s="1835">
        <f t="shared" si="1"/>
        <v>0</v>
      </c>
      <c r="O20" s="1757">
        <f t="shared" si="2"/>
        <v>463.84</v>
      </c>
      <c r="P20" s="1831">
        <f t="shared" si="3"/>
        <v>1.2</v>
      </c>
      <c r="Q20" s="1757">
        <f t="shared" si="4"/>
        <v>48</v>
      </c>
      <c r="R20" s="1757">
        <f t="shared" si="5"/>
        <v>12.795999999999999</v>
      </c>
      <c r="S20" s="1850">
        <f t="shared" si="6"/>
        <v>511.84</v>
      </c>
      <c r="T20" s="1837">
        <f>'[13]3'!T20</f>
        <v>3.0000000000000001E-3</v>
      </c>
      <c r="U20" s="1834">
        <f>'[13]3'!U20</f>
        <v>2E-3</v>
      </c>
      <c r="V20" s="1834">
        <f>'[13]3'!V20</f>
        <v>0</v>
      </c>
      <c r="W20" s="1834">
        <f>'[13]3'!W20</f>
        <v>0</v>
      </c>
      <c r="X20" s="1834">
        <f>'[13]3'!X20</f>
        <v>0</v>
      </c>
      <c r="Y20" s="1834">
        <f>'[13]3'!Y20</f>
        <v>2E-3</v>
      </c>
      <c r="Z20" s="1831">
        <f t="shared" si="88"/>
        <v>10.002000000000001</v>
      </c>
      <c r="AA20" s="1831">
        <f t="shared" si="89"/>
        <v>1.1859999999999999</v>
      </c>
      <c r="AB20" s="1757">
        <f t="shared" si="7"/>
        <v>0</v>
      </c>
      <c r="AC20" s="1757">
        <f t="shared" si="8"/>
        <v>0</v>
      </c>
      <c r="AD20" s="1757">
        <f t="shared" si="9"/>
        <v>447.52</v>
      </c>
      <c r="AE20" s="1831">
        <f t="shared" si="10"/>
        <v>1.258</v>
      </c>
      <c r="AF20" s="1757">
        <f t="shared" si="11"/>
        <v>50.32</v>
      </c>
      <c r="AG20" s="1757">
        <f t="shared" si="12"/>
        <v>12.446000000000002</v>
      </c>
      <c r="AH20" s="1850">
        <f t="shared" si="13"/>
        <v>497.84</v>
      </c>
      <c r="AI20" s="1837">
        <f>'[13]3'!AI20</f>
        <v>3.0000000000000001E-3</v>
      </c>
      <c r="AJ20" s="1834">
        <f>'[13]3'!AJ20</f>
        <v>2E-3</v>
      </c>
      <c r="AK20" s="1834">
        <f>'[13]3'!AK20</f>
        <v>0</v>
      </c>
      <c r="AL20" s="1834">
        <f>'[13]3'!AL20</f>
        <v>0</v>
      </c>
      <c r="AM20" s="1834">
        <f>'[13]3'!AM20</f>
        <v>0</v>
      </c>
      <c r="AN20" s="1834">
        <f>'[13]3'!AN20</f>
        <v>2E-3</v>
      </c>
      <c r="AO20" s="1831">
        <f t="shared" si="90"/>
        <v>11.934000000000001</v>
      </c>
      <c r="AP20" s="1831">
        <f t="shared" si="91"/>
        <v>1.294</v>
      </c>
      <c r="AQ20" s="1757">
        <f t="shared" si="14"/>
        <v>0</v>
      </c>
      <c r="AR20" s="1757">
        <f t="shared" si="15"/>
        <v>0</v>
      </c>
      <c r="AS20" s="1757">
        <f t="shared" si="16"/>
        <v>529.12</v>
      </c>
      <c r="AT20" s="1831">
        <f t="shared" si="17"/>
        <v>1.1520000000000001</v>
      </c>
      <c r="AU20" s="1757">
        <f t="shared" si="18"/>
        <v>46.08</v>
      </c>
      <c r="AV20" s="1757">
        <f t="shared" si="19"/>
        <v>14.380000000000003</v>
      </c>
      <c r="AW20" s="1850">
        <f t="shared" si="20"/>
        <v>575.20000000000005</v>
      </c>
      <c r="AX20" s="1834">
        <f>'[13]3'!AX20</f>
        <v>3.0000000000000001E-3</v>
      </c>
      <c r="AY20" s="1834">
        <f>'[13]3'!AY20</f>
        <v>2E-3</v>
      </c>
      <c r="AZ20" s="1834">
        <f>'[13]3'!AZ20</f>
        <v>0</v>
      </c>
      <c r="BA20" s="1834">
        <f>'[13]3'!BA20</f>
        <v>0</v>
      </c>
      <c r="BB20" s="1834">
        <f>'[13]3'!BB20</f>
        <v>0</v>
      </c>
      <c r="BC20" s="1834">
        <f>'[13]3'!BC20</f>
        <v>2E-3</v>
      </c>
      <c r="BD20" s="1831">
        <f t="shared" si="92"/>
        <v>10.154999999999999</v>
      </c>
      <c r="BE20" s="1831">
        <f t="shared" si="93"/>
        <v>1.17</v>
      </c>
      <c r="BF20" s="1757">
        <f t="shared" si="21"/>
        <v>0</v>
      </c>
      <c r="BG20" s="1757">
        <f t="shared" si="22"/>
        <v>0</v>
      </c>
      <c r="BH20" s="1757">
        <f t="shared" si="23"/>
        <v>453</v>
      </c>
      <c r="BI20" s="1831">
        <f t="shared" si="24"/>
        <v>1.216</v>
      </c>
      <c r="BJ20" s="1757">
        <f t="shared" si="25"/>
        <v>48.64</v>
      </c>
      <c r="BK20" s="1757">
        <f t="shared" si="26"/>
        <v>12.540999999999999</v>
      </c>
      <c r="BL20" s="1850">
        <f t="shared" si="27"/>
        <v>501.64</v>
      </c>
      <c r="BM20" s="1837">
        <f>'[13]3'!BM20</f>
        <v>3.0000000000000001E-3</v>
      </c>
      <c r="BN20" s="1834">
        <f>'[13]3'!BN20</f>
        <v>2E-3</v>
      </c>
      <c r="BO20" s="1834">
        <f>'[13]3'!BO20</f>
        <v>0</v>
      </c>
      <c r="BP20" s="1834">
        <f>'[13]3'!BP20</f>
        <v>0</v>
      </c>
      <c r="BQ20" s="1834">
        <f>'[13]3'!BQ20</f>
        <v>0</v>
      </c>
      <c r="BR20" s="1834">
        <f>'[13]3'!BR20</f>
        <v>2E-3</v>
      </c>
      <c r="BS20" s="1831">
        <f t="shared" si="94"/>
        <v>8.7780000000000005</v>
      </c>
      <c r="BT20" s="1831">
        <f t="shared" si="95"/>
        <v>1.0840000000000001</v>
      </c>
      <c r="BU20" s="1757">
        <f t="shared" si="28"/>
        <v>0</v>
      </c>
      <c r="BV20" s="1757">
        <f t="shared" si="29"/>
        <v>0</v>
      </c>
      <c r="BW20" s="1757">
        <f t="shared" si="30"/>
        <v>394.48</v>
      </c>
      <c r="BX20" s="1831">
        <f t="shared" si="31"/>
        <v>1.1879999999999999</v>
      </c>
      <c r="BY20" s="1757">
        <f t="shared" si="32"/>
        <v>47.52</v>
      </c>
      <c r="BZ20" s="1757">
        <f t="shared" si="33"/>
        <v>11.05</v>
      </c>
      <c r="CA20" s="1850">
        <f t="shared" si="34"/>
        <v>442</v>
      </c>
      <c r="CB20" s="1834">
        <f>'[13]3'!CB20</f>
        <v>3.0000000000000001E-3</v>
      </c>
      <c r="CC20" s="1834">
        <f>'[13]3'!CC20</f>
        <v>2E-3</v>
      </c>
      <c r="CD20" s="1834">
        <f>'[13]3'!CD20</f>
        <v>0</v>
      </c>
      <c r="CE20" s="1834">
        <f>'[13]3'!CE20</f>
        <v>0</v>
      </c>
      <c r="CF20" s="1834">
        <f>'[13]3'!CF20</f>
        <v>0</v>
      </c>
      <c r="CG20" s="1834">
        <f>'[13]3'!CG20</f>
        <v>2E-3</v>
      </c>
      <c r="CH20" s="1831">
        <f t="shared" si="96"/>
        <v>8.0489999999999995</v>
      </c>
      <c r="CI20" s="1831">
        <f t="shared" si="97"/>
        <v>1.1180000000000001</v>
      </c>
      <c r="CJ20" s="1757">
        <f t="shared" si="35"/>
        <v>0</v>
      </c>
      <c r="CK20" s="1757">
        <f t="shared" si="36"/>
        <v>0</v>
      </c>
      <c r="CL20" s="1757">
        <f t="shared" si="37"/>
        <v>366.68</v>
      </c>
      <c r="CM20" s="1831">
        <f t="shared" si="38"/>
        <v>0.97199999999999998</v>
      </c>
      <c r="CN20" s="1757">
        <f t="shared" si="39"/>
        <v>38.880000000000003</v>
      </c>
      <c r="CO20" s="1757">
        <f t="shared" si="40"/>
        <v>10.138999999999999</v>
      </c>
      <c r="CP20" s="1850">
        <f t="shared" si="41"/>
        <v>405.56</v>
      </c>
      <c r="CQ20" s="1837">
        <f>'[13]3'!CQ20</f>
        <v>3.0000000000000001E-3</v>
      </c>
      <c r="CR20" s="1834">
        <f>'[13]3'!CR20</f>
        <v>2E-3</v>
      </c>
      <c r="CS20" s="1834">
        <f>'[13]3'!CS20</f>
        <v>0</v>
      </c>
      <c r="CT20" s="1834">
        <f>'[13]3'!CT20</f>
        <v>0</v>
      </c>
      <c r="CU20" s="1834">
        <f>'[13]3'!CU20</f>
        <v>0</v>
      </c>
      <c r="CV20" s="1834">
        <f>'[13]3'!CV20</f>
        <v>2E-3</v>
      </c>
      <c r="CW20" s="1831">
        <f t="shared" si="98"/>
        <v>5.34</v>
      </c>
      <c r="CX20" s="1831">
        <f t="shared" si="99"/>
        <v>1.296</v>
      </c>
      <c r="CY20" s="1757">
        <f t="shared" si="42"/>
        <v>0</v>
      </c>
      <c r="CZ20" s="1757">
        <f t="shared" si="43"/>
        <v>0</v>
      </c>
      <c r="DA20" s="1757">
        <f t="shared" si="44"/>
        <v>265.44</v>
      </c>
      <c r="DB20" s="1831">
        <f t="shared" si="45"/>
        <v>0.84</v>
      </c>
      <c r="DC20" s="1757">
        <f t="shared" si="46"/>
        <v>33.6</v>
      </c>
      <c r="DD20" s="1757">
        <f t="shared" si="47"/>
        <v>7.476</v>
      </c>
      <c r="DE20" s="1850">
        <f t="shared" si="48"/>
        <v>299.04000000000002</v>
      </c>
      <c r="DF20" s="1837">
        <f>'[13]3'!DF20</f>
        <v>3.0000000000000001E-3</v>
      </c>
      <c r="DG20" s="1834">
        <f>'[13]3'!DG20</f>
        <v>2E-3</v>
      </c>
      <c r="DH20" s="1834">
        <f>'[13]3'!DH20</f>
        <v>0</v>
      </c>
      <c r="DI20" s="1834">
        <f>'[13]3'!DI20</f>
        <v>0</v>
      </c>
      <c r="DJ20" s="1834">
        <f>'[13]3'!DJ20</f>
        <v>0</v>
      </c>
      <c r="DK20" s="1834">
        <f>'[13]3'!DK20</f>
        <v>2E-3</v>
      </c>
      <c r="DL20" s="1831">
        <f t="shared" si="100"/>
        <v>5.5259999999999998</v>
      </c>
      <c r="DM20" s="1831">
        <f t="shared" si="101"/>
        <v>1.196</v>
      </c>
      <c r="DN20" s="1757">
        <f t="shared" si="49"/>
        <v>0</v>
      </c>
      <c r="DO20" s="1757">
        <f t="shared" si="50"/>
        <v>0</v>
      </c>
      <c r="DP20" s="1757">
        <f t="shared" si="51"/>
        <v>268.88</v>
      </c>
      <c r="DQ20" s="1831">
        <f t="shared" si="52"/>
        <v>0.88200000000000001</v>
      </c>
      <c r="DR20" s="1757">
        <f t="shared" si="53"/>
        <v>35.28</v>
      </c>
      <c r="DS20" s="1757">
        <f t="shared" si="54"/>
        <v>7.6039999999999992</v>
      </c>
      <c r="DT20" s="1850">
        <f t="shared" si="55"/>
        <v>304.15999999999997</v>
      </c>
      <c r="DU20" s="1837">
        <f>'[13]3'!DU20</f>
        <v>3.0000000000000001E-3</v>
      </c>
      <c r="DV20" s="1834">
        <f>'[13]3'!DV20</f>
        <v>2E-3</v>
      </c>
      <c r="DW20" s="1834">
        <f>'[13]3'!DW20</f>
        <v>0</v>
      </c>
      <c r="DX20" s="1834">
        <f>'[13]3'!DX20</f>
        <v>0</v>
      </c>
      <c r="DY20" s="1834">
        <f>'[13]3'!DY20</f>
        <v>0</v>
      </c>
      <c r="DZ20" s="1834">
        <f>'[13]3'!DZ20</f>
        <v>2E-3</v>
      </c>
      <c r="EA20" s="1831">
        <f t="shared" si="102"/>
        <v>7.44</v>
      </c>
      <c r="EB20" s="1831">
        <f t="shared" si="103"/>
        <v>1.0840000000000001</v>
      </c>
      <c r="EC20" s="1757">
        <f t="shared" si="56"/>
        <v>0</v>
      </c>
      <c r="ED20" s="1757">
        <f t="shared" si="57"/>
        <v>0</v>
      </c>
      <c r="EE20" s="1757">
        <f t="shared" si="58"/>
        <v>340.96</v>
      </c>
      <c r="EF20" s="1757">
        <f t="shared" si="59"/>
        <v>0.86399999999999999</v>
      </c>
      <c r="EG20" s="1757">
        <f t="shared" si="60"/>
        <v>34.56</v>
      </c>
      <c r="EH20" s="1757">
        <f t="shared" si="61"/>
        <v>9.3880000000000017</v>
      </c>
      <c r="EI20" s="1850">
        <f t="shared" si="62"/>
        <v>375.52</v>
      </c>
      <c r="EJ20" s="1837">
        <f>'[13]3'!EJ20</f>
        <v>3.0000000000000001E-3</v>
      </c>
      <c r="EK20" s="1834">
        <f>'[13]3'!EK20</f>
        <v>2E-3</v>
      </c>
      <c r="EL20" s="1834">
        <f>'[13]3'!EL20</f>
        <v>0</v>
      </c>
      <c r="EM20" s="1834">
        <f>'[13]3'!EM20</f>
        <v>0</v>
      </c>
      <c r="EN20" s="1834">
        <f>'[13]3'!EN20</f>
        <v>0</v>
      </c>
      <c r="EO20" s="1834">
        <f>'[13]3'!EO20</f>
        <v>2E-3</v>
      </c>
      <c r="EP20" s="1831">
        <f t="shared" si="104"/>
        <v>10.434000000000001</v>
      </c>
      <c r="EQ20" s="1831">
        <f t="shared" si="105"/>
        <v>1.242</v>
      </c>
      <c r="ER20" s="1757">
        <f t="shared" si="63"/>
        <v>0</v>
      </c>
      <c r="ES20" s="1757">
        <f t="shared" si="64"/>
        <v>0</v>
      </c>
      <c r="ET20" s="1757">
        <f t="shared" si="65"/>
        <v>467.04</v>
      </c>
      <c r="EU20" s="1757">
        <f t="shared" si="66"/>
        <v>1.1340000000000001</v>
      </c>
      <c r="EV20" s="1757">
        <f t="shared" si="67"/>
        <v>45.36</v>
      </c>
      <c r="EW20" s="1757">
        <f t="shared" si="68"/>
        <v>12.810000000000002</v>
      </c>
      <c r="EX20" s="1850">
        <f t="shared" si="69"/>
        <v>512.4</v>
      </c>
      <c r="EY20" s="1834">
        <f>'[13]3'!EY20</f>
        <v>3.0000000000000001E-3</v>
      </c>
      <c r="EZ20" s="1834">
        <f>'[13]3'!EZ20</f>
        <v>2E-3</v>
      </c>
      <c r="FA20" s="1834">
        <f>'[13]3'!FA20</f>
        <v>0</v>
      </c>
      <c r="FB20" s="1834">
        <f>'[13]3'!FB20</f>
        <v>0</v>
      </c>
      <c r="FC20" s="1834">
        <f>'[13]3'!FC20</f>
        <v>0</v>
      </c>
      <c r="FD20" s="1834">
        <f>'[13]3'!FD20</f>
        <v>2E-3</v>
      </c>
      <c r="FE20" s="1831">
        <f t="shared" si="106"/>
        <v>9.8580000000000005</v>
      </c>
      <c r="FF20" s="1831">
        <f t="shared" si="107"/>
        <v>1.1819999999999999</v>
      </c>
      <c r="FG20" s="1757">
        <f t="shared" si="70"/>
        <v>0</v>
      </c>
      <c r="FH20" s="1757">
        <f t="shared" si="71"/>
        <v>0</v>
      </c>
      <c r="FI20" s="1757">
        <f t="shared" si="72"/>
        <v>441.6</v>
      </c>
      <c r="FJ20" s="1757">
        <f t="shared" si="73"/>
        <v>1.4060000000000001</v>
      </c>
      <c r="FK20" s="1757">
        <f t="shared" si="74"/>
        <v>56.24</v>
      </c>
      <c r="FL20" s="1757">
        <f t="shared" si="75"/>
        <v>12.446000000000002</v>
      </c>
      <c r="FM20" s="1850">
        <f t="shared" si="76"/>
        <v>497.84000000000003</v>
      </c>
      <c r="FN20" s="1834">
        <f>'[13]3'!FN20</f>
        <v>3.0000000000000001E-3</v>
      </c>
      <c r="FO20" s="1834">
        <f>'[13]3'!FO20</f>
        <v>2E-3</v>
      </c>
      <c r="FP20" s="1834">
        <f>'[13]3'!FP20</f>
        <v>0</v>
      </c>
      <c r="FQ20" s="1834">
        <f>'[13]3'!FQ20</f>
        <v>0</v>
      </c>
      <c r="FR20" s="1834">
        <f>'[13]3'!FR20</f>
        <v>0</v>
      </c>
      <c r="FS20" s="1834">
        <f>'[13]3'!FS20</f>
        <v>2E-3</v>
      </c>
      <c r="FT20" s="1831">
        <f t="shared" si="108"/>
        <v>9.7230000000000008</v>
      </c>
      <c r="FU20" s="1831">
        <f t="shared" si="109"/>
        <v>1.302</v>
      </c>
      <c r="FV20" s="1757">
        <f t="shared" si="77"/>
        <v>0</v>
      </c>
      <c r="FW20" s="1757">
        <f t="shared" si="78"/>
        <v>0</v>
      </c>
      <c r="FX20" s="1757">
        <f t="shared" si="110"/>
        <v>441</v>
      </c>
      <c r="FY20" s="1757">
        <f t="shared" si="79"/>
        <v>1.52</v>
      </c>
      <c r="FZ20" s="1757">
        <f t="shared" si="80"/>
        <v>60.8</v>
      </c>
      <c r="GA20" s="1757">
        <f t="shared" si="81"/>
        <v>12.545</v>
      </c>
      <c r="GB20" s="1850">
        <f t="shared" si="82"/>
        <v>501.8</v>
      </c>
      <c r="GC20" s="1851">
        <f t="shared" si="83"/>
        <v>73.35199999999999</v>
      </c>
      <c r="GD20" s="1852">
        <f t="shared" si="83"/>
        <v>2934.08</v>
      </c>
      <c r="GE20" s="1853">
        <f t="shared" si="84"/>
        <v>62.269000000000005</v>
      </c>
      <c r="GF20" s="1854">
        <f t="shared" si="84"/>
        <v>2490.7600000000002</v>
      </c>
      <c r="GG20" s="1855">
        <f t="shared" si="85"/>
        <v>135.62099999999998</v>
      </c>
      <c r="GH20" s="1856">
        <f t="shared" si="85"/>
        <v>5424.84</v>
      </c>
      <c r="GI20" s="1844">
        <v>11</v>
      </c>
      <c r="GJ20" s="1857">
        <f t="shared" si="113"/>
        <v>121.98899999999998</v>
      </c>
      <c r="GK20" s="1858">
        <f t="shared" si="111"/>
        <v>4879.5599999999995</v>
      </c>
      <c r="GL20" s="1859">
        <f t="shared" si="112"/>
        <v>13.632000000000005</v>
      </c>
      <c r="GM20" s="1860">
        <f t="shared" si="112"/>
        <v>545.28000000000065</v>
      </c>
    </row>
    <row r="21" spans="1:195" s="1768" customFormat="1" ht="18" customHeight="1">
      <c r="A21" s="1830">
        <v>7</v>
      </c>
      <c r="B21" s="1861" t="s">
        <v>1540</v>
      </c>
      <c r="C21" s="1849" t="s">
        <v>407</v>
      </c>
      <c r="D21" s="1833">
        <f>[13]цены!D15</f>
        <v>76.17</v>
      </c>
      <c r="E21" s="1834">
        <f>'[13]3'!E21</f>
        <v>7.0000000000000001E-3</v>
      </c>
      <c r="F21" s="1834">
        <f>'[13]3'!F21</f>
        <v>5.0000000000000001E-3</v>
      </c>
      <c r="G21" s="1834">
        <f>'[13]3'!G21</f>
        <v>9.1E-4</v>
      </c>
      <c r="H21" s="1834">
        <f>'[13]3'!H21</f>
        <v>0</v>
      </c>
      <c r="I21" s="1834">
        <f>'[13]3'!I21</f>
        <v>0</v>
      </c>
      <c r="J21" s="1834">
        <f>'[13]3'!J21</f>
        <v>1.2E-2</v>
      </c>
      <c r="K21" s="1831">
        <f t="shared" si="86"/>
        <v>24.038</v>
      </c>
      <c r="L21" s="1831">
        <f t="shared" si="87"/>
        <v>3.2349999999999999</v>
      </c>
      <c r="M21" s="1835">
        <f t="shared" si="0"/>
        <v>0</v>
      </c>
      <c r="N21" s="1835">
        <f t="shared" si="1"/>
        <v>0</v>
      </c>
      <c r="O21" s="1757">
        <f t="shared" si="2"/>
        <v>2077.38</v>
      </c>
      <c r="P21" s="1831">
        <f t="shared" si="3"/>
        <v>7.2</v>
      </c>
      <c r="Q21" s="1757">
        <f t="shared" si="4"/>
        <v>548.41999999999996</v>
      </c>
      <c r="R21" s="1757">
        <f t="shared" si="5"/>
        <v>34.472999999999999</v>
      </c>
      <c r="S21" s="1850">
        <f t="shared" si="6"/>
        <v>2625.8</v>
      </c>
      <c r="T21" s="1837">
        <f>'[13]3'!T21</f>
        <v>7.0000000000000001E-3</v>
      </c>
      <c r="U21" s="1834">
        <f>'[13]3'!U21</f>
        <v>5.0000000000000001E-3</v>
      </c>
      <c r="V21" s="1834">
        <f>'[13]3'!V21</f>
        <v>9.1E-4</v>
      </c>
      <c r="W21" s="1834">
        <f>'[13]3'!W21</f>
        <v>0</v>
      </c>
      <c r="X21" s="1834">
        <f>'[13]3'!X21</f>
        <v>0</v>
      </c>
      <c r="Y21" s="1834">
        <f>'[13]3'!Y21</f>
        <v>1.2E-2</v>
      </c>
      <c r="Z21" s="1831">
        <f t="shared" si="88"/>
        <v>23.338000000000001</v>
      </c>
      <c r="AA21" s="1831">
        <f t="shared" si="89"/>
        <v>2.9649999999999999</v>
      </c>
      <c r="AB21" s="1757">
        <f t="shared" si="7"/>
        <v>0</v>
      </c>
      <c r="AC21" s="1757">
        <f t="shared" si="8"/>
        <v>0</v>
      </c>
      <c r="AD21" s="1757">
        <f t="shared" si="9"/>
        <v>2003.5</v>
      </c>
      <c r="AE21" s="1831">
        <f t="shared" si="10"/>
        <v>7.548</v>
      </c>
      <c r="AF21" s="1757">
        <f t="shared" si="11"/>
        <v>574.92999999999995</v>
      </c>
      <c r="AG21" s="1757">
        <f t="shared" si="12"/>
        <v>33.850999999999999</v>
      </c>
      <c r="AH21" s="1850">
        <f t="shared" si="13"/>
        <v>2578.4299999999998</v>
      </c>
      <c r="AI21" s="1837">
        <f>'[13]3'!AI21</f>
        <v>7.0000000000000001E-3</v>
      </c>
      <c r="AJ21" s="1834">
        <f>'[13]3'!AJ21</f>
        <v>5.0000000000000001E-3</v>
      </c>
      <c r="AK21" s="1834">
        <f>'[13]3'!AK21</f>
        <v>9.1E-4</v>
      </c>
      <c r="AL21" s="1834">
        <f>'[13]3'!AL21</f>
        <v>0</v>
      </c>
      <c r="AM21" s="1834">
        <f>'[13]3'!AM21</f>
        <v>0</v>
      </c>
      <c r="AN21" s="1834">
        <f>'[13]3'!AN21</f>
        <v>1.2E-2</v>
      </c>
      <c r="AO21" s="1831">
        <f t="shared" si="90"/>
        <v>27.846</v>
      </c>
      <c r="AP21" s="1831">
        <f t="shared" si="91"/>
        <v>3.2349999999999999</v>
      </c>
      <c r="AQ21" s="1757">
        <f t="shared" si="14"/>
        <v>0</v>
      </c>
      <c r="AR21" s="1757">
        <f t="shared" si="15"/>
        <v>0</v>
      </c>
      <c r="AS21" s="1757">
        <f t="shared" si="16"/>
        <v>2367.44</v>
      </c>
      <c r="AT21" s="1831">
        <f t="shared" si="17"/>
        <v>6.9119999999999999</v>
      </c>
      <c r="AU21" s="1757">
        <f t="shared" si="18"/>
        <v>526.49</v>
      </c>
      <c r="AV21" s="1757">
        <f t="shared" si="19"/>
        <v>37.993000000000002</v>
      </c>
      <c r="AW21" s="1850">
        <f t="shared" si="20"/>
        <v>2893.9300000000003</v>
      </c>
      <c r="AX21" s="1834">
        <f>'[13]3'!AX21</f>
        <v>7.0000000000000001E-3</v>
      </c>
      <c r="AY21" s="1834">
        <f>'[13]3'!AY21</f>
        <v>5.0000000000000001E-3</v>
      </c>
      <c r="AZ21" s="1834">
        <f>'[13]3'!AZ21</f>
        <v>9.1E-4</v>
      </c>
      <c r="BA21" s="1834">
        <f>'[13]3'!BA21</f>
        <v>0</v>
      </c>
      <c r="BB21" s="1834">
        <f>'[13]3'!BB21</f>
        <v>0</v>
      </c>
      <c r="BC21" s="1834">
        <f>'[13]3'!BC21</f>
        <v>1.2E-2</v>
      </c>
      <c r="BD21" s="1831">
        <f t="shared" si="92"/>
        <v>23.695</v>
      </c>
      <c r="BE21" s="1831">
        <f t="shared" si="93"/>
        <v>2.9250000000000003</v>
      </c>
      <c r="BF21" s="1757">
        <f t="shared" si="21"/>
        <v>0</v>
      </c>
      <c r="BG21" s="1757">
        <f t="shared" si="22"/>
        <v>0</v>
      </c>
      <c r="BH21" s="1757">
        <f t="shared" si="23"/>
        <v>2027.65</v>
      </c>
      <c r="BI21" s="1831">
        <f t="shared" si="24"/>
        <v>7.2960000000000003</v>
      </c>
      <c r="BJ21" s="1757">
        <f t="shared" si="25"/>
        <v>555.74</v>
      </c>
      <c r="BK21" s="1757">
        <f t="shared" si="26"/>
        <v>33.916000000000004</v>
      </c>
      <c r="BL21" s="1850">
        <f t="shared" si="27"/>
        <v>2583.3900000000003</v>
      </c>
      <c r="BM21" s="1837">
        <f>'[13]3'!BM21</f>
        <v>7.0000000000000001E-3</v>
      </c>
      <c r="BN21" s="1834">
        <f>'[13]3'!BN21</f>
        <v>5.0000000000000001E-3</v>
      </c>
      <c r="BO21" s="1834">
        <f>'[13]3'!BO21</f>
        <v>9.1E-4</v>
      </c>
      <c r="BP21" s="1834">
        <f>'[13]3'!BP21</f>
        <v>0</v>
      </c>
      <c r="BQ21" s="1834">
        <f>'[13]3'!BQ21</f>
        <v>0</v>
      </c>
      <c r="BR21" s="1834">
        <f>'[13]3'!BR21</f>
        <v>1.2E-2</v>
      </c>
      <c r="BS21" s="1831">
        <f t="shared" si="94"/>
        <v>20.481999999999999</v>
      </c>
      <c r="BT21" s="1831">
        <f t="shared" si="95"/>
        <v>2.71</v>
      </c>
      <c r="BU21" s="1757">
        <f t="shared" si="28"/>
        <v>0</v>
      </c>
      <c r="BV21" s="1757">
        <f t="shared" si="29"/>
        <v>0</v>
      </c>
      <c r="BW21" s="1757">
        <f t="shared" si="30"/>
        <v>1766.53</v>
      </c>
      <c r="BX21" s="1831">
        <f t="shared" si="31"/>
        <v>7.1280000000000001</v>
      </c>
      <c r="BY21" s="1757">
        <f t="shared" si="32"/>
        <v>542.94000000000005</v>
      </c>
      <c r="BZ21" s="1757">
        <f t="shared" si="33"/>
        <v>30.32</v>
      </c>
      <c r="CA21" s="1850">
        <f t="shared" si="34"/>
        <v>2309.4700000000003</v>
      </c>
      <c r="CB21" s="1834">
        <f>'[13]3'!CB21</f>
        <v>7.0000000000000001E-3</v>
      </c>
      <c r="CC21" s="1834">
        <f>'[13]3'!CC21</f>
        <v>5.0000000000000001E-3</v>
      </c>
      <c r="CD21" s="1834">
        <f>'[13]3'!CD21</f>
        <v>9.1E-4</v>
      </c>
      <c r="CE21" s="1834">
        <f>'[13]3'!CE21</f>
        <v>0</v>
      </c>
      <c r="CF21" s="1834">
        <f>'[13]3'!CF21</f>
        <v>0</v>
      </c>
      <c r="CG21" s="1834">
        <f>'[13]3'!CG21</f>
        <v>1.2E-2</v>
      </c>
      <c r="CH21" s="1831">
        <f t="shared" si="96"/>
        <v>18.780999999999999</v>
      </c>
      <c r="CI21" s="1831">
        <f t="shared" si="97"/>
        <v>2.7949999999999999</v>
      </c>
      <c r="CJ21" s="1757">
        <f t="shared" si="35"/>
        <v>0</v>
      </c>
      <c r="CK21" s="1757">
        <f t="shared" si="36"/>
        <v>0</v>
      </c>
      <c r="CL21" s="1757">
        <f t="shared" si="37"/>
        <v>1643.44</v>
      </c>
      <c r="CM21" s="1831">
        <f t="shared" si="38"/>
        <v>5.8319999999999999</v>
      </c>
      <c r="CN21" s="1757">
        <f t="shared" si="39"/>
        <v>444.22</v>
      </c>
      <c r="CO21" s="1757">
        <f t="shared" si="40"/>
        <v>27.408000000000001</v>
      </c>
      <c r="CP21" s="1850">
        <f t="shared" si="41"/>
        <v>2087.66</v>
      </c>
      <c r="CQ21" s="1837">
        <f>'[13]3'!CQ21</f>
        <v>7.0000000000000001E-3</v>
      </c>
      <c r="CR21" s="1834">
        <f>'[13]3'!CR21</f>
        <v>5.0000000000000001E-3</v>
      </c>
      <c r="CS21" s="1834">
        <f>'[13]3'!CS21</f>
        <v>9.1E-4</v>
      </c>
      <c r="CT21" s="1834">
        <f>'[13]3'!CT21</f>
        <v>0</v>
      </c>
      <c r="CU21" s="1834">
        <f>'[13]3'!CU21</f>
        <v>0</v>
      </c>
      <c r="CV21" s="1834">
        <f>'[13]3'!CV21</f>
        <v>1.2E-2</v>
      </c>
      <c r="CW21" s="1831">
        <f t="shared" si="98"/>
        <v>12.46</v>
      </c>
      <c r="CX21" s="1831">
        <f t="shared" si="99"/>
        <v>3.24</v>
      </c>
      <c r="CY21" s="1757">
        <f t="shared" si="42"/>
        <v>0</v>
      </c>
      <c r="CZ21" s="1757">
        <f t="shared" si="43"/>
        <v>0</v>
      </c>
      <c r="DA21" s="1757">
        <f t="shared" si="44"/>
        <v>1195.8699999999999</v>
      </c>
      <c r="DB21" s="1831">
        <f t="shared" si="45"/>
        <v>5.04</v>
      </c>
      <c r="DC21" s="1757">
        <f t="shared" si="46"/>
        <v>383.9</v>
      </c>
      <c r="DD21" s="1757">
        <f t="shared" si="47"/>
        <v>20.740000000000002</v>
      </c>
      <c r="DE21" s="1850">
        <f t="shared" si="48"/>
        <v>1579.77</v>
      </c>
      <c r="DF21" s="1837">
        <f>'[13]3'!DF21</f>
        <v>7.0000000000000001E-3</v>
      </c>
      <c r="DG21" s="1834">
        <f>'[13]3'!DG21</f>
        <v>5.0000000000000001E-3</v>
      </c>
      <c r="DH21" s="1834">
        <f>'[13]3'!DH21</f>
        <v>9.1E-4</v>
      </c>
      <c r="DI21" s="1834">
        <f>'[13]3'!DI21</f>
        <v>0</v>
      </c>
      <c r="DJ21" s="1834">
        <f>'[13]3'!DJ21</f>
        <v>0</v>
      </c>
      <c r="DK21" s="1834">
        <f>'[13]3'!DK21</f>
        <v>1.2E-2</v>
      </c>
      <c r="DL21" s="1831">
        <f t="shared" si="100"/>
        <v>12.894</v>
      </c>
      <c r="DM21" s="1831">
        <f t="shared" si="101"/>
        <v>2.99</v>
      </c>
      <c r="DN21" s="1757">
        <f t="shared" si="49"/>
        <v>0</v>
      </c>
      <c r="DO21" s="1757">
        <f t="shared" si="50"/>
        <v>0</v>
      </c>
      <c r="DP21" s="1757">
        <f t="shared" si="51"/>
        <v>1209.8800000000001</v>
      </c>
      <c r="DQ21" s="1831">
        <f t="shared" si="52"/>
        <v>5.2919999999999998</v>
      </c>
      <c r="DR21" s="1757">
        <f t="shared" si="53"/>
        <v>403.09</v>
      </c>
      <c r="DS21" s="1757">
        <f t="shared" si="54"/>
        <v>21.176000000000002</v>
      </c>
      <c r="DT21" s="1850">
        <f t="shared" si="55"/>
        <v>1612.97</v>
      </c>
      <c r="DU21" s="1837">
        <f>'[13]3'!DU21</f>
        <v>7.0000000000000001E-3</v>
      </c>
      <c r="DV21" s="1834">
        <f>'[13]3'!DV21</f>
        <v>5.0000000000000001E-3</v>
      </c>
      <c r="DW21" s="1834">
        <f>'[13]3'!DW21</f>
        <v>9.1E-4</v>
      </c>
      <c r="DX21" s="1834">
        <f>'[13]3'!DX21</f>
        <v>0</v>
      </c>
      <c r="DY21" s="1834">
        <f>'[13]3'!DY21</f>
        <v>0</v>
      </c>
      <c r="DZ21" s="1834">
        <f>'[13]3'!DZ21</f>
        <v>1.2E-2</v>
      </c>
      <c r="EA21" s="1831">
        <f t="shared" si="102"/>
        <v>17.36</v>
      </c>
      <c r="EB21" s="1831">
        <f t="shared" si="103"/>
        <v>2.71</v>
      </c>
      <c r="EC21" s="1757">
        <f t="shared" si="56"/>
        <v>0</v>
      </c>
      <c r="ED21" s="1757">
        <f t="shared" si="57"/>
        <v>0</v>
      </c>
      <c r="EE21" s="1757">
        <f t="shared" si="58"/>
        <v>1528.73</v>
      </c>
      <c r="EF21" s="1757">
        <f t="shared" si="59"/>
        <v>5.1840000000000002</v>
      </c>
      <c r="EG21" s="1757">
        <f t="shared" si="60"/>
        <v>394.87</v>
      </c>
      <c r="EH21" s="1757">
        <f t="shared" si="61"/>
        <v>25.254000000000001</v>
      </c>
      <c r="EI21" s="1850">
        <f t="shared" si="62"/>
        <v>1923.6</v>
      </c>
      <c r="EJ21" s="1837">
        <f>'[13]3'!EJ21</f>
        <v>7.0000000000000001E-3</v>
      </c>
      <c r="EK21" s="1834">
        <f>'[13]3'!EK21</f>
        <v>5.0000000000000001E-3</v>
      </c>
      <c r="EL21" s="1834">
        <f>'[13]3'!EL21</f>
        <v>9.1E-4</v>
      </c>
      <c r="EM21" s="1834">
        <f>'[13]3'!EM21</f>
        <v>0</v>
      </c>
      <c r="EN21" s="1834">
        <f>'[13]3'!EN21</f>
        <v>0</v>
      </c>
      <c r="EO21" s="1834">
        <f>'[13]3'!EO21</f>
        <v>1.2E-2</v>
      </c>
      <c r="EP21" s="1831">
        <f t="shared" si="104"/>
        <v>24.346</v>
      </c>
      <c r="EQ21" s="1831">
        <f t="shared" si="105"/>
        <v>3.105</v>
      </c>
      <c r="ER21" s="1757">
        <f t="shared" si="63"/>
        <v>0</v>
      </c>
      <c r="ES21" s="1757">
        <f t="shared" si="64"/>
        <v>0</v>
      </c>
      <c r="ET21" s="1757">
        <f t="shared" si="65"/>
        <v>2090.94</v>
      </c>
      <c r="EU21" s="1757">
        <f t="shared" si="66"/>
        <v>6.8040000000000003</v>
      </c>
      <c r="EV21" s="1757">
        <f t="shared" si="67"/>
        <v>518.26</v>
      </c>
      <c r="EW21" s="1757">
        <f t="shared" si="68"/>
        <v>34.255000000000003</v>
      </c>
      <c r="EX21" s="1850">
        <f t="shared" si="69"/>
        <v>2609.1999999999998</v>
      </c>
      <c r="EY21" s="1834">
        <f>'[13]3'!EY21</f>
        <v>7.0000000000000001E-3</v>
      </c>
      <c r="EZ21" s="1834">
        <f>'[13]3'!EZ21</f>
        <v>5.0000000000000001E-3</v>
      </c>
      <c r="FA21" s="1834">
        <f>'[13]3'!FA21</f>
        <v>9.1E-4</v>
      </c>
      <c r="FB21" s="1834">
        <f>'[13]3'!FB21</f>
        <v>0</v>
      </c>
      <c r="FC21" s="1834">
        <f>'[13]3'!FC21</f>
        <v>0</v>
      </c>
      <c r="FD21" s="1834">
        <f>'[13]3'!FD21</f>
        <v>1.2E-2</v>
      </c>
      <c r="FE21" s="1831">
        <f t="shared" si="106"/>
        <v>23.001999999999999</v>
      </c>
      <c r="FF21" s="1831">
        <f t="shared" si="107"/>
        <v>2.9550000000000001</v>
      </c>
      <c r="FG21" s="1757">
        <f t="shared" si="70"/>
        <v>0</v>
      </c>
      <c r="FH21" s="1757">
        <f t="shared" si="71"/>
        <v>0</v>
      </c>
      <c r="FI21" s="1757">
        <f t="shared" si="72"/>
        <v>1977.14</v>
      </c>
      <c r="FJ21" s="1757">
        <f t="shared" si="73"/>
        <v>8.4359999999999999</v>
      </c>
      <c r="FK21" s="1757">
        <f t="shared" si="74"/>
        <v>642.57000000000005</v>
      </c>
      <c r="FL21" s="1757">
        <f t="shared" si="75"/>
        <v>34.393000000000001</v>
      </c>
      <c r="FM21" s="1850">
        <f t="shared" si="76"/>
        <v>2619.71</v>
      </c>
      <c r="FN21" s="1834">
        <f>'[13]3'!FN21</f>
        <v>7.0000000000000001E-3</v>
      </c>
      <c r="FO21" s="1834">
        <f>'[13]3'!FO21</f>
        <v>5.0000000000000001E-3</v>
      </c>
      <c r="FP21" s="1834">
        <f>'[13]3'!FP21</f>
        <v>9.1E-4</v>
      </c>
      <c r="FQ21" s="1834">
        <f>'[13]3'!FQ21</f>
        <v>0</v>
      </c>
      <c r="FR21" s="1834">
        <f>'[13]3'!FR21</f>
        <v>0</v>
      </c>
      <c r="FS21" s="1834">
        <f>'[13]3'!FS21</f>
        <v>1.2E-2</v>
      </c>
      <c r="FT21" s="1831">
        <f t="shared" si="108"/>
        <v>22.687000000000001</v>
      </c>
      <c r="FU21" s="1831">
        <f t="shared" si="109"/>
        <v>3.2549999999999999</v>
      </c>
      <c r="FV21" s="1757">
        <f t="shared" si="77"/>
        <v>0</v>
      </c>
      <c r="FW21" s="1757">
        <f t="shared" si="78"/>
        <v>0</v>
      </c>
      <c r="FX21" s="1757">
        <f t="shared" si="110"/>
        <v>1976</v>
      </c>
      <c r="FY21" s="1757">
        <f t="shared" si="79"/>
        <v>9.120000000000001</v>
      </c>
      <c r="FZ21" s="1757">
        <f t="shared" si="80"/>
        <v>694.67</v>
      </c>
      <c r="GA21" s="1757">
        <f t="shared" si="81"/>
        <v>35.061999999999998</v>
      </c>
      <c r="GB21" s="1850">
        <f t="shared" si="82"/>
        <v>2670.67</v>
      </c>
      <c r="GC21" s="1851">
        <f t="shared" si="83"/>
        <v>197.96100000000001</v>
      </c>
      <c r="GD21" s="1852">
        <f t="shared" si="83"/>
        <v>15078.68</v>
      </c>
      <c r="GE21" s="1853">
        <f t="shared" si="84"/>
        <v>170.88</v>
      </c>
      <c r="GF21" s="1854">
        <f t="shared" si="84"/>
        <v>13015.92</v>
      </c>
      <c r="GG21" s="1855">
        <f t="shared" si="85"/>
        <v>368.84100000000001</v>
      </c>
      <c r="GH21" s="1856">
        <f t="shared" si="85"/>
        <v>28094.6</v>
      </c>
      <c r="GI21" s="1844">
        <v>11</v>
      </c>
      <c r="GJ21" s="1857">
        <f t="shared" si="113"/>
        <v>287.04900000000009</v>
      </c>
      <c r="GK21" s="1858">
        <f t="shared" si="111"/>
        <v>21864.5</v>
      </c>
      <c r="GL21" s="1859">
        <f t="shared" si="112"/>
        <v>81.791999999999916</v>
      </c>
      <c r="GM21" s="1860">
        <f t="shared" si="112"/>
        <v>6230.0999999999985</v>
      </c>
    </row>
    <row r="22" spans="1:195" s="1768" customFormat="1" ht="18" customHeight="1">
      <c r="A22" s="1848">
        <v>8</v>
      </c>
      <c r="B22" s="1861" t="s">
        <v>1541</v>
      </c>
      <c r="C22" s="1849" t="s">
        <v>407</v>
      </c>
      <c r="D22" s="1833">
        <f>[13]цены!D16</f>
        <v>43</v>
      </c>
      <c r="E22" s="1834">
        <f>'[13]3'!E22</f>
        <v>3.0000000000000001E-3</v>
      </c>
      <c r="F22" s="1834">
        <f>'[13]3'!F22</f>
        <v>1E-3</v>
      </c>
      <c r="G22" s="1834">
        <f>'[13]3'!G22</f>
        <v>0</v>
      </c>
      <c r="H22" s="1834">
        <f>'[13]3'!H22</f>
        <v>0</v>
      </c>
      <c r="I22" s="1834">
        <f>'[13]3'!I22</f>
        <v>0</v>
      </c>
      <c r="J22" s="1834">
        <f>'[13]3'!J22</f>
        <v>1E-3</v>
      </c>
      <c r="K22" s="1831">
        <f t="shared" si="86"/>
        <v>10.302</v>
      </c>
      <c r="L22" s="1831">
        <f t="shared" si="87"/>
        <v>0.64700000000000002</v>
      </c>
      <c r="M22" s="1835">
        <f t="shared" si="0"/>
        <v>0</v>
      </c>
      <c r="N22" s="1835">
        <f t="shared" si="1"/>
        <v>0</v>
      </c>
      <c r="O22" s="1757">
        <f t="shared" si="2"/>
        <v>470.81</v>
      </c>
      <c r="P22" s="1831">
        <f t="shared" si="3"/>
        <v>0.6</v>
      </c>
      <c r="Q22" s="1757">
        <f t="shared" si="4"/>
        <v>25.8</v>
      </c>
      <c r="R22" s="1757">
        <f t="shared" si="5"/>
        <v>11.548999999999999</v>
      </c>
      <c r="S22" s="1850">
        <f t="shared" si="6"/>
        <v>496.61</v>
      </c>
      <c r="T22" s="1837">
        <f>'[13]3'!T22</f>
        <v>3.0000000000000001E-3</v>
      </c>
      <c r="U22" s="1834">
        <f>'[13]3'!U22</f>
        <v>1E-3</v>
      </c>
      <c r="V22" s="1834">
        <f>'[13]3'!V22</f>
        <v>0</v>
      </c>
      <c r="W22" s="1834">
        <f>'[13]3'!W22</f>
        <v>0</v>
      </c>
      <c r="X22" s="1834">
        <f>'[13]3'!X22</f>
        <v>0</v>
      </c>
      <c r="Y22" s="1834">
        <f>'[13]3'!Y22</f>
        <v>1E-3</v>
      </c>
      <c r="Z22" s="1831">
        <f t="shared" si="88"/>
        <v>10.002000000000001</v>
      </c>
      <c r="AA22" s="1831">
        <f t="shared" si="89"/>
        <v>0.59299999999999997</v>
      </c>
      <c r="AB22" s="1757">
        <f t="shared" si="7"/>
        <v>0</v>
      </c>
      <c r="AC22" s="1757">
        <f t="shared" si="8"/>
        <v>0</v>
      </c>
      <c r="AD22" s="1757">
        <f t="shared" si="9"/>
        <v>455.59</v>
      </c>
      <c r="AE22" s="1831">
        <f t="shared" si="10"/>
        <v>0.629</v>
      </c>
      <c r="AF22" s="1757">
        <f t="shared" si="11"/>
        <v>27.05</v>
      </c>
      <c r="AG22" s="1757">
        <f t="shared" si="12"/>
        <v>11.224</v>
      </c>
      <c r="AH22" s="1850">
        <f t="shared" si="13"/>
        <v>482.64</v>
      </c>
      <c r="AI22" s="1837">
        <f>'[13]3'!AI22</f>
        <v>3.0000000000000001E-3</v>
      </c>
      <c r="AJ22" s="1834">
        <f>'[13]3'!AJ22</f>
        <v>1E-3</v>
      </c>
      <c r="AK22" s="1834">
        <f>'[13]3'!AK22</f>
        <v>0</v>
      </c>
      <c r="AL22" s="1834">
        <f>'[13]3'!AL22</f>
        <v>0</v>
      </c>
      <c r="AM22" s="1834">
        <f>'[13]3'!AM22</f>
        <v>0</v>
      </c>
      <c r="AN22" s="1834">
        <f>'[13]3'!AN22</f>
        <v>1E-3</v>
      </c>
      <c r="AO22" s="1831">
        <f t="shared" si="90"/>
        <v>11.934000000000001</v>
      </c>
      <c r="AP22" s="1831">
        <f t="shared" si="91"/>
        <v>0.64700000000000002</v>
      </c>
      <c r="AQ22" s="1757">
        <f t="shared" si="14"/>
        <v>0</v>
      </c>
      <c r="AR22" s="1757">
        <f t="shared" si="15"/>
        <v>0</v>
      </c>
      <c r="AS22" s="1757">
        <f t="shared" si="16"/>
        <v>540.98</v>
      </c>
      <c r="AT22" s="1831">
        <f t="shared" si="17"/>
        <v>0.57600000000000007</v>
      </c>
      <c r="AU22" s="1757">
        <f t="shared" si="18"/>
        <v>24.77</v>
      </c>
      <c r="AV22" s="1757">
        <f t="shared" si="19"/>
        <v>13.157000000000002</v>
      </c>
      <c r="AW22" s="1850">
        <f t="shared" si="20"/>
        <v>565.75</v>
      </c>
      <c r="AX22" s="1834">
        <f>'[13]3'!AX22</f>
        <v>3.0000000000000001E-3</v>
      </c>
      <c r="AY22" s="1834">
        <f>'[13]3'!AY22</f>
        <v>1E-3</v>
      </c>
      <c r="AZ22" s="1834">
        <f>'[13]3'!AZ22</f>
        <v>0</v>
      </c>
      <c r="BA22" s="1834">
        <f>'[13]3'!BA22</f>
        <v>0</v>
      </c>
      <c r="BB22" s="1834">
        <f>'[13]3'!BB22</f>
        <v>0</v>
      </c>
      <c r="BC22" s="1834">
        <f>'[13]3'!BC22</f>
        <v>1E-3</v>
      </c>
      <c r="BD22" s="1831">
        <f t="shared" si="92"/>
        <v>10.154999999999999</v>
      </c>
      <c r="BE22" s="1831">
        <f t="shared" si="93"/>
        <v>0.58499999999999996</v>
      </c>
      <c r="BF22" s="1757">
        <f t="shared" si="21"/>
        <v>0</v>
      </c>
      <c r="BG22" s="1757">
        <f t="shared" si="22"/>
        <v>0</v>
      </c>
      <c r="BH22" s="1757">
        <f t="shared" si="23"/>
        <v>461.82</v>
      </c>
      <c r="BI22" s="1831">
        <f t="shared" si="24"/>
        <v>0.60799999999999998</v>
      </c>
      <c r="BJ22" s="1757">
        <f t="shared" si="25"/>
        <v>26.14</v>
      </c>
      <c r="BK22" s="1757">
        <f t="shared" si="26"/>
        <v>11.347999999999999</v>
      </c>
      <c r="BL22" s="1850">
        <f t="shared" si="27"/>
        <v>487.96</v>
      </c>
      <c r="BM22" s="1837">
        <f>'[13]3'!BM22</f>
        <v>3.0000000000000001E-3</v>
      </c>
      <c r="BN22" s="1834">
        <f>'[13]3'!BN22</f>
        <v>1E-3</v>
      </c>
      <c r="BO22" s="1834">
        <f>'[13]3'!BO22</f>
        <v>0</v>
      </c>
      <c r="BP22" s="1834">
        <f>'[13]3'!BP22</f>
        <v>0</v>
      </c>
      <c r="BQ22" s="1834">
        <f>'[13]3'!BQ22</f>
        <v>0</v>
      </c>
      <c r="BR22" s="1834">
        <f>'[13]3'!BR22</f>
        <v>1E-3</v>
      </c>
      <c r="BS22" s="1831">
        <f t="shared" si="94"/>
        <v>8.7780000000000005</v>
      </c>
      <c r="BT22" s="1831">
        <f t="shared" si="95"/>
        <v>0.54200000000000004</v>
      </c>
      <c r="BU22" s="1757">
        <f t="shared" si="28"/>
        <v>0</v>
      </c>
      <c r="BV22" s="1757">
        <f t="shared" si="29"/>
        <v>0</v>
      </c>
      <c r="BW22" s="1757">
        <f t="shared" si="30"/>
        <v>400.76</v>
      </c>
      <c r="BX22" s="1831">
        <f t="shared" si="31"/>
        <v>0.59399999999999997</v>
      </c>
      <c r="BY22" s="1757">
        <f t="shared" si="32"/>
        <v>25.54</v>
      </c>
      <c r="BZ22" s="1757">
        <f t="shared" si="33"/>
        <v>9.9139999999999997</v>
      </c>
      <c r="CA22" s="1850">
        <f t="shared" si="34"/>
        <v>426.3</v>
      </c>
      <c r="CB22" s="1834">
        <f>'[13]3'!CB22</f>
        <v>3.0000000000000001E-3</v>
      </c>
      <c r="CC22" s="1834">
        <f>'[13]3'!CC22</f>
        <v>1E-3</v>
      </c>
      <c r="CD22" s="1834">
        <f>'[13]3'!CD22</f>
        <v>0</v>
      </c>
      <c r="CE22" s="1834">
        <f>'[13]3'!CE22</f>
        <v>0</v>
      </c>
      <c r="CF22" s="1834">
        <f>'[13]3'!CF22</f>
        <v>0</v>
      </c>
      <c r="CG22" s="1834">
        <f>'[13]3'!CG22</f>
        <v>1E-3</v>
      </c>
      <c r="CH22" s="1831">
        <f t="shared" si="96"/>
        <v>8.0489999999999995</v>
      </c>
      <c r="CI22" s="1831">
        <f t="shared" si="97"/>
        <v>0.55900000000000005</v>
      </c>
      <c r="CJ22" s="1757">
        <f t="shared" si="35"/>
        <v>0</v>
      </c>
      <c r="CK22" s="1757">
        <f t="shared" si="36"/>
        <v>0</v>
      </c>
      <c r="CL22" s="1757">
        <f t="shared" si="37"/>
        <v>370.14</v>
      </c>
      <c r="CM22" s="1831">
        <f t="shared" si="38"/>
        <v>0.48599999999999999</v>
      </c>
      <c r="CN22" s="1757">
        <f t="shared" si="39"/>
        <v>20.9</v>
      </c>
      <c r="CO22" s="1757">
        <f t="shared" si="40"/>
        <v>9.0939999999999994</v>
      </c>
      <c r="CP22" s="1850">
        <f t="shared" si="41"/>
        <v>391.03999999999996</v>
      </c>
      <c r="CQ22" s="1837">
        <f>'[13]3'!CQ22</f>
        <v>3.0000000000000001E-3</v>
      </c>
      <c r="CR22" s="1834">
        <f>'[13]3'!CR22</f>
        <v>1E-3</v>
      </c>
      <c r="CS22" s="1834">
        <f>'[13]3'!CS22</f>
        <v>0</v>
      </c>
      <c r="CT22" s="1834">
        <f>'[13]3'!CT22</f>
        <v>0</v>
      </c>
      <c r="CU22" s="1834">
        <f>'[13]3'!CU22</f>
        <v>0</v>
      </c>
      <c r="CV22" s="1834">
        <f>'[13]3'!CV22</f>
        <v>1E-3</v>
      </c>
      <c r="CW22" s="1831">
        <f t="shared" si="98"/>
        <v>5.34</v>
      </c>
      <c r="CX22" s="1831">
        <f t="shared" si="99"/>
        <v>0.64800000000000002</v>
      </c>
      <c r="CY22" s="1757">
        <f t="shared" si="42"/>
        <v>0</v>
      </c>
      <c r="CZ22" s="1757">
        <f t="shared" si="43"/>
        <v>0</v>
      </c>
      <c r="DA22" s="1757">
        <f t="shared" si="44"/>
        <v>257.48</v>
      </c>
      <c r="DB22" s="1831">
        <f t="shared" si="45"/>
        <v>0.42</v>
      </c>
      <c r="DC22" s="1757">
        <f t="shared" si="46"/>
        <v>18.059999999999999</v>
      </c>
      <c r="DD22" s="1757">
        <f t="shared" si="47"/>
        <v>6.4079999999999995</v>
      </c>
      <c r="DE22" s="1850">
        <f t="shared" si="48"/>
        <v>275.54000000000002</v>
      </c>
      <c r="DF22" s="1837">
        <f>'[13]3'!DF22</f>
        <v>3.0000000000000001E-3</v>
      </c>
      <c r="DG22" s="1834">
        <f>'[13]3'!DG22</f>
        <v>1E-3</v>
      </c>
      <c r="DH22" s="1834">
        <f>'[13]3'!DH22</f>
        <v>0</v>
      </c>
      <c r="DI22" s="1834">
        <f>'[13]3'!DI22</f>
        <v>0</v>
      </c>
      <c r="DJ22" s="1834">
        <f>'[13]3'!DJ22</f>
        <v>0</v>
      </c>
      <c r="DK22" s="1834">
        <f>'[13]3'!DK22</f>
        <v>1E-3</v>
      </c>
      <c r="DL22" s="1831">
        <f t="shared" si="100"/>
        <v>5.5259999999999998</v>
      </c>
      <c r="DM22" s="1831">
        <f t="shared" si="101"/>
        <v>0.59799999999999998</v>
      </c>
      <c r="DN22" s="1757">
        <f t="shared" si="49"/>
        <v>0</v>
      </c>
      <c r="DO22" s="1757">
        <f t="shared" si="50"/>
        <v>0</v>
      </c>
      <c r="DP22" s="1757">
        <f t="shared" si="51"/>
        <v>263.33</v>
      </c>
      <c r="DQ22" s="1831">
        <f t="shared" si="52"/>
        <v>0.441</v>
      </c>
      <c r="DR22" s="1757">
        <f t="shared" si="53"/>
        <v>18.96</v>
      </c>
      <c r="DS22" s="1757">
        <f t="shared" si="54"/>
        <v>6.5649999999999995</v>
      </c>
      <c r="DT22" s="1850">
        <f t="shared" si="55"/>
        <v>282.28999999999996</v>
      </c>
      <c r="DU22" s="1837">
        <f>'[13]3'!DU22</f>
        <v>3.0000000000000001E-3</v>
      </c>
      <c r="DV22" s="1834">
        <f>'[13]3'!DV22</f>
        <v>1E-3</v>
      </c>
      <c r="DW22" s="1834">
        <f>'[13]3'!DW22</f>
        <v>0</v>
      </c>
      <c r="DX22" s="1834">
        <f>'[13]3'!DX22</f>
        <v>0</v>
      </c>
      <c r="DY22" s="1834">
        <f>'[13]3'!DY22</f>
        <v>0</v>
      </c>
      <c r="DZ22" s="1834">
        <f>'[13]3'!DZ22</f>
        <v>1E-3</v>
      </c>
      <c r="EA22" s="1831">
        <f t="shared" si="102"/>
        <v>7.44</v>
      </c>
      <c r="EB22" s="1831">
        <f t="shared" si="103"/>
        <v>0.54200000000000004</v>
      </c>
      <c r="EC22" s="1757">
        <f t="shared" si="56"/>
        <v>0</v>
      </c>
      <c r="ED22" s="1757">
        <f t="shared" si="57"/>
        <v>0</v>
      </c>
      <c r="EE22" s="1757">
        <f t="shared" si="58"/>
        <v>343.23</v>
      </c>
      <c r="EF22" s="1757">
        <f t="shared" si="59"/>
        <v>0.432</v>
      </c>
      <c r="EG22" s="1757">
        <f t="shared" si="60"/>
        <v>18.579999999999998</v>
      </c>
      <c r="EH22" s="1757">
        <f t="shared" si="61"/>
        <v>8.4139999999999997</v>
      </c>
      <c r="EI22" s="1850">
        <f t="shared" si="62"/>
        <v>361.81</v>
      </c>
      <c r="EJ22" s="1837">
        <f>'[13]3'!EJ22</f>
        <v>3.0000000000000001E-3</v>
      </c>
      <c r="EK22" s="1834">
        <f>'[13]3'!EK22</f>
        <v>1E-3</v>
      </c>
      <c r="EL22" s="1834">
        <f>'[13]3'!EL22</f>
        <v>0</v>
      </c>
      <c r="EM22" s="1834">
        <f>'[13]3'!EM22</f>
        <v>0</v>
      </c>
      <c r="EN22" s="1834">
        <f>'[13]3'!EN22</f>
        <v>0</v>
      </c>
      <c r="EO22" s="1834">
        <f>'[13]3'!EO22</f>
        <v>1E-3</v>
      </c>
      <c r="EP22" s="1831">
        <f t="shared" si="104"/>
        <v>10.434000000000001</v>
      </c>
      <c r="EQ22" s="1831">
        <f t="shared" si="105"/>
        <v>0.621</v>
      </c>
      <c r="ER22" s="1757">
        <f t="shared" si="63"/>
        <v>0</v>
      </c>
      <c r="ES22" s="1757">
        <f t="shared" si="64"/>
        <v>0</v>
      </c>
      <c r="ET22" s="1757">
        <f t="shared" si="65"/>
        <v>475.37</v>
      </c>
      <c r="EU22" s="1757">
        <f t="shared" si="66"/>
        <v>0.56700000000000006</v>
      </c>
      <c r="EV22" s="1757">
        <f t="shared" si="67"/>
        <v>24.38</v>
      </c>
      <c r="EW22" s="1757">
        <f t="shared" si="68"/>
        <v>11.622000000000002</v>
      </c>
      <c r="EX22" s="1850">
        <f t="shared" si="69"/>
        <v>499.75</v>
      </c>
      <c r="EY22" s="1834">
        <f>'[13]3'!EY22</f>
        <v>3.0000000000000001E-3</v>
      </c>
      <c r="EZ22" s="1834">
        <f>'[13]3'!EZ22</f>
        <v>1E-3</v>
      </c>
      <c r="FA22" s="1834">
        <f>'[13]3'!FA22</f>
        <v>0</v>
      </c>
      <c r="FB22" s="1834">
        <f>'[13]3'!FB22</f>
        <v>0</v>
      </c>
      <c r="FC22" s="1834">
        <f>'[13]3'!FC22</f>
        <v>0</v>
      </c>
      <c r="FD22" s="1834">
        <f>'[13]3'!FD22</f>
        <v>1E-3</v>
      </c>
      <c r="FE22" s="1831">
        <f t="shared" si="106"/>
        <v>9.8580000000000005</v>
      </c>
      <c r="FF22" s="1831">
        <f t="shared" si="107"/>
        <v>0.59099999999999997</v>
      </c>
      <c r="FG22" s="1757">
        <f t="shared" si="70"/>
        <v>0</v>
      </c>
      <c r="FH22" s="1757">
        <f t="shared" si="71"/>
        <v>0</v>
      </c>
      <c r="FI22" s="1757">
        <f t="shared" si="72"/>
        <v>449.31</v>
      </c>
      <c r="FJ22" s="1757">
        <f t="shared" si="73"/>
        <v>0.70300000000000007</v>
      </c>
      <c r="FK22" s="1757">
        <f t="shared" si="74"/>
        <v>30.23</v>
      </c>
      <c r="FL22" s="1757">
        <f t="shared" si="75"/>
        <v>11.151999999999999</v>
      </c>
      <c r="FM22" s="1850">
        <f t="shared" si="76"/>
        <v>479.54</v>
      </c>
      <c r="FN22" s="1834">
        <f>'[13]3'!FN22</f>
        <v>3.0000000000000001E-3</v>
      </c>
      <c r="FO22" s="1834">
        <f>'[13]3'!FO22</f>
        <v>1E-3</v>
      </c>
      <c r="FP22" s="1834">
        <f>'[13]3'!FP22</f>
        <v>0</v>
      </c>
      <c r="FQ22" s="1834">
        <f>'[13]3'!FQ22</f>
        <v>0</v>
      </c>
      <c r="FR22" s="1834">
        <f>'[13]3'!FR22</f>
        <v>0</v>
      </c>
      <c r="FS22" s="1834">
        <f>'[13]3'!FS22</f>
        <v>1E-3</v>
      </c>
      <c r="FT22" s="1831">
        <f t="shared" si="108"/>
        <v>9.7230000000000008</v>
      </c>
      <c r="FU22" s="1831">
        <f t="shared" si="109"/>
        <v>0.65100000000000002</v>
      </c>
      <c r="FV22" s="1757">
        <f t="shared" si="77"/>
        <v>0</v>
      </c>
      <c r="FW22" s="1757">
        <f t="shared" si="78"/>
        <v>0</v>
      </c>
      <c r="FX22" s="1757">
        <f t="shared" si="110"/>
        <v>446.08</v>
      </c>
      <c r="FY22" s="1757">
        <f t="shared" si="79"/>
        <v>0.76</v>
      </c>
      <c r="FZ22" s="1757">
        <f t="shared" si="80"/>
        <v>32.68</v>
      </c>
      <c r="GA22" s="1757">
        <f t="shared" si="81"/>
        <v>11.134</v>
      </c>
      <c r="GB22" s="1850">
        <f t="shared" si="82"/>
        <v>478.76</v>
      </c>
      <c r="GC22" s="1851">
        <f t="shared" si="83"/>
        <v>66.286000000000001</v>
      </c>
      <c r="GD22" s="1852">
        <f t="shared" si="83"/>
        <v>2850.3</v>
      </c>
      <c r="GE22" s="1853">
        <f t="shared" si="84"/>
        <v>55.295000000000002</v>
      </c>
      <c r="GF22" s="1854">
        <f t="shared" si="84"/>
        <v>2377.6899999999996</v>
      </c>
      <c r="GG22" s="1855">
        <f t="shared" si="85"/>
        <v>121.581</v>
      </c>
      <c r="GH22" s="1856">
        <f t="shared" si="85"/>
        <v>5227.99</v>
      </c>
      <c r="GI22" s="1844">
        <v>11</v>
      </c>
      <c r="GJ22" s="1857">
        <f t="shared" si="113"/>
        <v>114.765</v>
      </c>
      <c r="GK22" s="1858">
        <f t="shared" si="111"/>
        <v>4934.8999999999987</v>
      </c>
      <c r="GL22" s="1859">
        <f t="shared" si="112"/>
        <v>6.8160000000000025</v>
      </c>
      <c r="GM22" s="1860">
        <f t="shared" si="112"/>
        <v>293.09000000000106</v>
      </c>
    </row>
    <row r="23" spans="1:195" s="1768" customFormat="1" ht="18" customHeight="1">
      <c r="A23" s="1830">
        <v>9</v>
      </c>
      <c r="B23" s="1861" t="s">
        <v>1542</v>
      </c>
      <c r="C23" s="1849" t="s">
        <v>407</v>
      </c>
      <c r="D23" s="1833">
        <f>[13]цены!D17</f>
        <v>49.8</v>
      </c>
      <c r="E23" s="1834">
        <f>'[13]3'!E23</f>
        <v>6.0000000000000001E-3</v>
      </c>
      <c r="F23" s="1834">
        <f>'[13]3'!F23</f>
        <v>4.0000000000000001E-3</v>
      </c>
      <c r="G23" s="1834">
        <f>'[13]3'!G23</f>
        <v>7.8000000000000009E-4</v>
      </c>
      <c r="H23" s="1834">
        <f>'[13]3'!H23</f>
        <v>0</v>
      </c>
      <c r="I23" s="1834">
        <f>'[13]3'!I23</f>
        <v>0</v>
      </c>
      <c r="J23" s="1834">
        <f>'[13]3'!J23</f>
        <v>0</v>
      </c>
      <c r="K23" s="1831">
        <f t="shared" si="86"/>
        <v>20.603999999999999</v>
      </c>
      <c r="L23" s="1831">
        <f t="shared" si="87"/>
        <v>2.5880000000000001</v>
      </c>
      <c r="M23" s="1835">
        <f t="shared" si="0"/>
        <v>0</v>
      </c>
      <c r="N23" s="1835">
        <f t="shared" si="1"/>
        <v>0</v>
      </c>
      <c r="O23" s="1757">
        <f t="shared" si="2"/>
        <v>1154.96</v>
      </c>
      <c r="P23" s="1831">
        <f t="shared" si="3"/>
        <v>0</v>
      </c>
      <c r="Q23" s="1757">
        <f t="shared" si="4"/>
        <v>0</v>
      </c>
      <c r="R23" s="1757">
        <f t="shared" si="5"/>
        <v>23.192</v>
      </c>
      <c r="S23" s="1850">
        <f t="shared" si="6"/>
        <v>1154.96</v>
      </c>
      <c r="T23" s="1837">
        <f>'[13]3'!T23</f>
        <v>6.0000000000000001E-3</v>
      </c>
      <c r="U23" s="1834">
        <f>'[13]3'!U23</f>
        <v>4.0000000000000001E-3</v>
      </c>
      <c r="V23" s="1834">
        <f>'[13]3'!V23</f>
        <v>7.8000000000000009E-4</v>
      </c>
      <c r="W23" s="1834">
        <f>'[13]3'!W23</f>
        <v>0</v>
      </c>
      <c r="X23" s="1834">
        <f>'[13]3'!X23</f>
        <v>0</v>
      </c>
      <c r="Y23" s="1834">
        <f>'[13]3'!Y23</f>
        <v>0</v>
      </c>
      <c r="Z23" s="1831">
        <f t="shared" si="88"/>
        <v>20.004000000000001</v>
      </c>
      <c r="AA23" s="1831">
        <f t="shared" si="89"/>
        <v>2.3719999999999999</v>
      </c>
      <c r="AB23" s="1757">
        <f t="shared" si="7"/>
        <v>0</v>
      </c>
      <c r="AC23" s="1757">
        <f t="shared" si="8"/>
        <v>0</v>
      </c>
      <c r="AD23" s="1757">
        <f t="shared" si="9"/>
        <v>1114.32</v>
      </c>
      <c r="AE23" s="1831">
        <f t="shared" si="10"/>
        <v>0</v>
      </c>
      <c r="AF23" s="1757">
        <f t="shared" si="11"/>
        <v>0</v>
      </c>
      <c r="AG23" s="1757">
        <f t="shared" si="12"/>
        <v>22.376000000000001</v>
      </c>
      <c r="AH23" s="1850">
        <f t="shared" si="13"/>
        <v>1114.32</v>
      </c>
      <c r="AI23" s="1837">
        <f>'[13]3'!AI23</f>
        <v>6.0000000000000001E-3</v>
      </c>
      <c r="AJ23" s="1834">
        <f>'[13]3'!AJ23</f>
        <v>4.0000000000000001E-3</v>
      </c>
      <c r="AK23" s="1834">
        <f>'[13]3'!AK23</f>
        <v>7.8000000000000009E-4</v>
      </c>
      <c r="AL23" s="1834">
        <f>'[13]3'!AL23</f>
        <v>0</v>
      </c>
      <c r="AM23" s="1834">
        <f>'[13]3'!AM23</f>
        <v>0</v>
      </c>
      <c r="AN23" s="1834">
        <f>'[13]3'!AN23</f>
        <v>0</v>
      </c>
      <c r="AO23" s="1831">
        <f t="shared" si="90"/>
        <v>23.868000000000002</v>
      </c>
      <c r="AP23" s="1831">
        <f t="shared" si="91"/>
        <v>2.5880000000000001</v>
      </c>
      <c r="AQ23" s="1757">
        <f t="shared" si="14"/>
        <v>0</v>
      </c>
      <c r="AR23" s="1757">
        <f t="shared" si="15"/>
        <v>0</v>
      </c>
      <c r="AS23" s="1757">
        <f t="shared" si="16"/>
        <v>1317.51</v>
      </c>
      <c r="AT23" s="1831">
        <f t="shared" si="17"/>
        <v>0</v>
      </c>
      <c r="AU23" s="1757">
        <f t="shared" si="18"/>
        <v>0</v>
      </c>
      <c r="AV23" s="1757">
        <f t="shared" si="19"/>
        <v>26.456000000000003</v>
      </c>
      <c r="AW23" s="1850">
        <f t="shared" si="20"/>
        <v>1317.51</v>
      </c>
      <c r="AX23" s="1834">
        <f>'[13]3'!AX23</f>
        <v>6.0000000000000001E-3</v>
      </c>
      <c r="AY23" s="1834">
        <f>'[13]3'!AY23</f>
        <v>4.0000000000000001E-3</v>
      </c>
      <c r="AZ23" s="1834">
        <f>'[13]3'!AZ23</f>
        <v>7.8000000000000009E-4</v>
      </c>
      <c r="BA23" s="1834">
        <f>'[13]3'!BA23</f>
        <v>0</v>
      </c>
      <c r="BB23" s="1834">
        <f>'[13]3'!BB23</f>
        <v>0</v>
      </c>
      <c r="BC23" s="1834">
        <f>'[13]3'!BC23</f>
        <v>0</v>
      </c>
      <c r="BD23" s="1831">
        <f t="shared" si="92"/>
        <v>20.309999999999999</v>
      </c>
      <c r="BE23" s="1831">
        <f t="shared" si="93"/>
        <v>2.34</v>
      </c>
      <c r="BF23" s="1757">
        <f t="shared" si="21"/>
        <v>0</v>
      </c>
      <c r="BG23" s="1757">
        <f t="shared" si="22"/>
        <v>0</v>
      </c>
      <c r="BH23" s="1757">
        <f t="shared" si="23"/>
        <v>1127.97</v>
      </c>
      <c r="BI23" s="1831">
        <f t="shared" si="24"/>
        <v>0</v>
      </c>
      <c r="BJ23" s="1757">
        <f t="shared" si="25"/>
        <v>0</v>
      </c>
      <c r="BK23" s="1757">
        <f t="shared" si="26"/>
        <v>22.65</v>
      </c>
      <c r="BL23" s="1850">
        <f t="shared" si="27"/>
        <v>1127.97</v>
      </c>
      <c r="BM23" s="1837">
        <f>'[13]3'!BM23</f>
        <v>6.0000000000000001E-3</v>
      </c>
      <c r="BN23" s="1834">
        <f>'[13]3'!BN23</f>
        <v>4.0000000000000001E-3</v>
      </c>
      <c r="BO23" s="1834">
        <f>'[13]3'!BO23</f>
        <v>7.8000000000000009E-4</v>
      </c>
      <c r="BP23" s="1834">
        <f>'[13]3'!BP23</f>
        <v>0</v>
      </c>
      <c r="BQ23" s="1834">
        <f>'[13]3'!BQ23</f>
        <v>0</v>
      </c>
      <c r="BR23" s="1834">
        <f>'[13]3'!BR23</f>
        <v>0</v>
      </c>
      <c r="BS23" s="1831">
        <f t="shared" si="94"/>
        <v>17.556000000000001</v>
      </c>
      <c r="BT23" s="1831">
        <f t="shared" si="95"/>
        <v>2.1680000000000001</v>
      </c>
      <c r="BU23" s="1757">
        <f t="shared" si="28"/>
        <v>0</v>
      </c>
      <c r="BV23" s="1757">
        <f t="shared" si="29"/>
        <v>0</v>
      </c>
      <c r="BW23" s="1757">
        <f t="shared" si="30"/>
        <v>982.26</v>
      </c>
      <c r="BX23" s="1831">
        <f t="shared" si="31"/>
        <v>0</v>
      </c>
      <c r="BY23" s="1757">
        <f t="shared" si="32"/>
        <v>0</v>
      </c>
      <c r="BZ23" s="1757">
        <f t="shared" si="33"/>
        <v>19.724</v>
      </c>
      <c r="CA23" s="1850">
        <f t="shared" si="34"/>
        <v>982.26</v>
      </c>
      <c r="CB23" s="1834">
        <f>'[13]3'!CB23</f>
        <v>6.0000000000000001E-3</v>
      </c>
      <c r="CC23" s="1834">
        <f>'[13]3'!CC23</f>
        <v>4.0000000000000001E-3</v>
      </c>
      <c r="CD23" s="1834">
        <f>'[13]3'!CD23</f>
        <v>7.8000000000000009E-4</v>
      </c>
      <c r="CE23" s="1834">
        <f>'[13]3'!CE23</f>
        <v>0</v>
      </c>
      <c r="CF23" s="1834">
        <f>'[13]3'!CF23</f>
        <v>0</v>
      </c>
      <c r="CG23" s="1834">
        <f>'[13]3'!CG23</f>
        <v>0</v>
      </c>
      <c r="CH23" s="1831">
        <f t="shared" si="96"/>
        <v>16.097999999999999</v>
      </c>
      <c r="CI23" s="1831">
        <f t="shared" si="97"/>
        <v>2.2360000000000002</v>
      </c>
      <c r="CJ23" s="1757">
        <f t="shared" si="35"/>
        <v>0</v>
      </c>
      <c r="CK23" s="1757">
        <f t="shared" si="36"/>
        <v>0</v>
      </c>
      <c r="CL23" s="1757">
        <f t="shared" si="37"/>
        <v>913.03</v>
      </c>
      <c r="CM23" s="1831">
        <f t="shared" si="38"/>
        <v>0</v>
      </c>
      <c r="CN23" s="1757">
        <f t="shared" si="39"/>
        <v>0</v>
      </c>
      <c r="CO23" s="1757">
        <f t="shared" si="40"/>
        <v>18.334</v>
      </c>
      <c r="CP23" s="1850">
        <f t="shared" si="41"/>
        <v>913.03</v>
      </c>
      <c r="CQ23" s="1837">
        <f>'[13]3'!CQ23</f>
        <v>6.0000000000000001E-3</v>
      </c>
      <c r="CR23" s="1834">
        <f>'[13]3'!CR23</f>
        <v>4.0000000000000001E-3</v>
      </c>
      <c r="CS23" s="1834">
        <f>'[13]3'!CS23</f>
        <v>7.8000000000000009E-4</v>
      </c>
      <c r="CT23" s="1834">
        <f>'[13]3'!CT23</f>
        <v>0</v>
      </c>
      <c r="CU23" s="1834">
        <f>'[13]3'!CU23</f>
        <v>0</v>
      </c>
      <c r="CV23" s="1834">
        <f>'[13]3'!CV23</f>
        <v>0</v>
      </c>
      <c r="CW23" s="1831">
        <f t="shared" si="98"/>
        <v>10.68</v>
      </c>
      <c r="CX23" s="1831">
        <f t="shared" si="99"/>
        <v>2.5920000000000001</v>
      </c>
      <c r="CY23" s="1757">
        <f t="shared" si="42"/>
        <v>0</v>
      </c>
      <c r="CZ23" s="1757">
        <f t="shared" si="43"/>
        <v>0</v>
      </c>
      <c r="DA23" s="1757">
        <f t="shared" si="44"/>
        <v>660.95</v>
      </c>
      <c r="DB23" s="1831">
        <f t="shared" si="45"/>
        <v>0</v>
      </c>
      <c r="DC23" s="1757">
        <f t="shared" si="46"/>
        <v>0</v>
      </c>
      <c r="DD23" s="1757">
        <f t="shared" si="47"/>
        <v>13.272</v>
      </c>
      <c r="DE23" s="1850">
        <f t="shared" si="48"/>
        <v>660.95</v>
      </c>
      <c r="DF23" s="1837">
        <f>'[13]3'!DF23</f>
        <v>6.0000000000000001E-3</v>
      </c>
      <c r="DG23" s="1834">
        <f>'[13]3'!DG23</f>
        <v>4.0000000000000001E-3</v>
      </c>
      <c r="DH23" s="1834">
        <f>'[13]3'!DH23</f>
        <v>7.8000000000000009E-4</v>
      </c>
      <c r="DI23" s="1834">
        <f>'[13]3'!DI23</f>
        <v>0</v>
      </c>
      <c r="DJ23" s="1834">
        <f>'[13]3'!DJ23</f>
        <v>0</v>
      </c>
      <c r="DK23" s="1834">
        <f>'[13]3'!DK23</f>
        <v>0</v>
      </c>
      <c r="DL23" s="1831">
        <f t="shared" si="100"/>
        <v>11.052</v>
      </c>
      <c r="DM23" s="1831">
        <f t="shared" si="101"/>
        <v>2.3919999999999999</v>
      </c>
      <c r="DN23" s="1757">
        <f t="shared" si="49"/>
        <v>0</v>
      </c>
      <c r="DO23" s="1757">
        <f t="shared" si="50"/>
        <v>0</v>
      </c>
      <c r="DP23" s="1757">
        <f t="shared" si="51"/>
        <v>669.51</v>
      </c>
      <c r="DQ23" s="1831">
        <f t="shared" si="52"/>
        <v>0</v>
      </c>
      <c r="DR23" s="1757">
        <f t="shared" si="53"/>
        <v>0</v>
      </c>
      <c r="DS23" s="1757">
        <f t="shared" si="54"/>
        <v>13.443999999999999</v>
      </c>
      <c r="DT23" s="1850">
        <f t="shared" si="55"/>
        <v>669.51</v>
      </c>
      <c r="DU23" s="1837">
        <f>'[13]3'!DU23</f>
        <v>6.0000000000000001E-3</v>
      </c>
      <c r="DV23" s="1834">
        <f>'[13]3'!DV23</f>
        <v>4.0000000000000001E-3</v>
      </c>
      <c r="DW23" s="1834">
        <f>'[13]3'!DW23</f>
        <v>7.8000000000000009E-4</v>
      </c>
      <c r="DX23" s="1834">
        <f>'[13]3'!DX23</f>
        <v>0</v>
      </c>
      <c r="DY23" s="1834">
        <f>'[13]3'!DY23</f>
        <v>0</v>
      </c>
      <c r="DZ23" s="1834">
        <f>'[13]3'!DZ23</f>
        <v>0</v>
      </c>
      <c r="EA23" s="1831">
        <f t="shared" si="102"/>
        <v>14.88</v>
      </c>
      <c r="EB23" s="1831">
        <f t="shared" si="103"/>
        <v>2.1680000000000001</v>
      </c>
      <c r="EC23" s="1757">
        <f t="shared" si="56"/>
        <v>0</v>
      </c>
      <c r="ED23" s="1757">
        <f t="shared" si="57"/>
        <v>0</v>
      </c>
      <c r="EE23" s="1757">
        <f t="shared" si="58"/>
        <v>848.99</v>
      </c>
      <c r="EF23" s="1757">
        <f t="shared" si="59"/>
        <v>0</v>
      </c>
      <c r="EG23" s="1757">
        <f t="shared" si="60"/>
        <v>0</v>
      </c>
      <c r="EH23" s="1757">
        <f t="shared" si="61"/>
        <v>17.048000000000002</v>
      </c>
      <c r="EI23" s="1850">
        <f t="shared" si="62"/>
        <v>848.99</v>
      </c>
      <c r="EJ23" s="1837">
        <f>'[13]3'!EJ23</f>
        <v>6.0000000000000001E-3</v>
      </c>
      <c r="EK23" s="1834">
        <f>'[13]3'!EK23</f>
        <v>4.0000000000000001E-3</v>
      </c>
      <c r="EL23" s="1834">
        <f>'[13]3'!EL23</f>
        <v>7.8000000000000009E-4</v>
      </c>
      <c r="EM23" s="1834">
        <f>'[13]3'!EM23</f>
        <v>0</v>
      </c>
      <c r="EN23" s="1834">
        <f>'[13]3'!EN23</f>
        <v>0</v>
      </c>
      <c r="EO23" s="1834">
        <f>'[13]3'!EO23</f>
        <v>0</v>
      </c>
      <c r="EP23" s="1831">
        <f t="shared" si="104"/>
        <v>20.868000000000002</v>
      </c>
      <c r="EQ23" s="1831">
        <f t="shared" si="105"/>
        <v>2.484</v>
      </c>
      <c r="ER23" s="1757">
        <f t="shared" si="63"/>
        <v>0</v>
      </c>
      <c r="ES23" s="1757">
        <f t="shared" si="64"/>
        <v>0</v>
      </c>
      <c r="ET23" s="1757">
        <f t="shared" si="65"/>
        <v>1162.93</v>
      </c>
      <c r="EU23" s="1757">
        <f t="shared" si="66"/>
        <v>0</v>
      </c>
      <c r="EV23" s="1757">
        <f t="shared" si="67"/>
        <v>0</v>
      </c>
      <c r="EW23" s="1757">
        <f t="shared" si="68"/>
        <v>23.352000000000004</v>
      </c>
      <c r="EX23" s="1850">
        <f t="shared" si="69"/>
        <v>1162.93</v>
      </c>
      <c r="EY23" s="1834">
        <f>'[13]3'!EY23</f>
        <v>6.0000000000000001E-3</v>
      </c>
      <c r="EZ23" s="1834">
        <f>'[13]3'!EZ23</f>
        <v>4.0000000000000001E-3</v>
      </c>
      <c r="FA23" s="1834">
        <f>'[13]3'!FA23</f>
        <v>7.8000000000000009E-4</v>
      </c>
      <c r="FB23" s="1834">
        <f>'[13]3'!FB23</f>
        <v>0</v>
      </c>
      <c r="FC23" s="1834">
        <f>'[13]3'!FC23</f>
        <v>0</v>
      </c>
      <c r="FD23" s="1834">
        <f>'[13]3'!FD23</f>
        <v>0</v>
      </c>
      <c r="FE23" s="1831">
        <f t="shared" si="106"/>
        <v>19.716000000000001</v>
      </c>
      <c r="FF23" s="1831">
        <f t="shared" si="107"/>
        <v>2.3639999999999999</v>
      </c>
      <c r="FG23" s="1757">
        <f t="shared" si="70"/>
        <v>0</v>
      </c>
      <c r="FH23" s="1757">
        <f t="shared" si="71"/>
        <v>0</v>
      </c>
      <c r="FI23" s="1757">
        <f t="shared" si="72"/>
        <v>1099.58</v>
      </c>
      <c r="FJ23" s="1757">
        <f t="shared" si="73"/>
        <v>0</v>
      </c>
      <c r="FK23" s="1757">
        <f t="shared" si="74"/>
        <v>0</v>
      </c>
      <c r="FL23" s="1757">
        <f t="shared" si="75"/>
        <v>22.080000000000002</v>
      </c>
      <c r="FM23" s="1850">
        <f t="shared" si="76"/>
        <v>1099.58</v>
      </c>
      <c r="FN23" s="1834">
        <f>'[13]3'!FN23</f>
        <v>6.0000000000000001E-3</v>
      </c>
      <c r="FO23" s="1834">
        <f>'[13]3'!FO23</f>
        <v>4.0000000000000001E-3</v>
      </c>
      <c r="FP23" s="1834">
        <f>'[13]3'!FP23</f>
        <v>7.8000000000000009E-4</v>
      </c>
      <c r="FQ23" s="1834">
        <f>'[13]3'!FQ23</f>
        <v>0</v>
      </c>
      <c r="FR23" s="1834">
        <f>'[13]3'!FR23</f>
        <v>0</v>
      </c>
      <c r="FS23" s="1834">
        <f>'[13]3'!FS23</f>
        <v>0</v>
      </c>
      <c r="FT23" s="1831">
        <f t="shared" si="108"/>
        <v>19.446000000000002</v>
      </c>
      <c r="FU23" s="1831">
        <f t="shared" si="109"/>
        <v>2.6040000000000001</v>
      </c>
      <c r="FV23" s="1757">
        <f t="shared" si="77"/>
        <v>0</v>
      </c>
      <c r="FW23" s="1757">
        <f t="shared" si="78"/>
        <v>0</v>
      </c>
      <c r="FX23" s="1757">
        <f t="shared" si="110"/>
        <v>1098.0899999999999</v>
      </c>
      <c r="FY23" s="1757">
        <f t="shared" si="79"/>
        <v>0</v>
      </c>
      <c r="FZ23" s="1757">
        <f t="shared" si="80"/>
        <v>0</v>
      </c>
      <c r="GA23" s="1757">
        <f t="shared" si="81"/>
        <v>22.05</v>
      </c>
      <c r="GB23" s="1850">
        <f t="shared" si="82"/>
        <v>1098.0899999999999</v>
      </c>
      <c r="GC23" s="1851">
        <f t="shared" si="83"/>
        <v>132.732</v>
      </c>
      <c r="GD23" s="1852">
        <f t="shared" si="83"/>
        <v>6610.05</v>
      </c>
      <c r="GE23" s="1853">
        <f t="shared" si="84"/>
        <v>111.24600000000001</v>
      </c>
      <c r="GF23" s="1854">
        <f t="shared" si="84"/>
        <v>5540.05</v>
      </c>
      <c r="GG23" s="1855">
        <f t="shared" si="85"/>
        <v>243.97800000000001</v>
      </c>
      <c r="GH23" s="1856">
        <f t="shared" si="85"/>
        <v>12150.1</v>
      </c>
      <c r="GI23" s="1844">
        <v>11</v>
      </c>
      <c r="GJ23" s="1857">
        <f t="shared" si="113"/>
        <v>243.97800000000001</v>
      </c>
      <c r="GK23" s="1858">
        <f t="shared" si="111"/>
        <v>12150.1</v>
      </c>
      <c r="GL23" s="1859">
        <f t="shared" si="112"/>
        <v>0</v>
      </c>
      <c r="GM23" s="1860">
        <f t="shared" si="112"/>
        <v>0</v>
      </c>
    </row>
    <row r="24" spans="1:195" s="1768" customFormat="1" ht="18" customHeight="1">
      <c r="A24" s="1848">
        <v>10</v>
      </c>
      <c r="B24" s="1861" t="s">
        <v>1543</v>
      </c>
      <c r="C24" s="1849" t="s">
        <v>407</v>
      </c>
      <c r="D24" s="1833">
        <f>[13]цены!D18</f>
        <v>41</v>
      </c>
      <c r="E24" s="1834">
        <f>'[13]3'!E24</f>
        <v>2E-3</v>
      </c>
      <c r="F24" s="1834">
        <f>'[13]3'!F24</f>
        <v>1E-3</v>
      </c>
      <c r="G24" s="1834">
        <f>'[13]3'!G24</f>
        <v>0</v>
      </c>
      <c r="H24" s="1834">
        <f>'[13]3'!H24</f>
        <v>0</v>
      </c>
      <c r="I24" s="1834">
        <f>'[13]3'!I24</f>
        <v>0</v>
      </c>
      <c r="J24" s="1834">
        <f>'[13]3'!J24</f>
        <v>0</v>
      </c>
      <c r="K24" s="1831">
        <f t="shared" si="86"/>
        <v>6.8680000000000003</v>
      </c>
      <c r="L24" s="1831">
        <f t="shared" si="87"/>
        <v>0.64700000000000002</v>
      </c>
      <c r="M24" s="1835">
        <f t="shared" si="0"/>
        <v>0</v>
      </c>
      <c r="N24" s="1835">
        <f t="shared" si="1"/>
        <v>0</v>
      </c>
      <c r="O24" s="1757">
        <f t="shared" si="2"/>
        <v>308.12</v>
      </c>
      <c r="P24" s="1831">
        <f t="shared" si="3"/>
        <v>0</v>
      </c>
      <c r="Q24" s="1757">
        <f t="shared" si="4"/>
        <v>0</v>
      </c>
      <c r="R24" s="1757">
        <f t="shared" si="5"/>
        <v>7.5150000000000006</v>
      </c>
      <c r="S24" s="1850">
        <f t="shared" si="6"/>
        <v>308.12</v>
      </c>
      <c r="T24" s="1837">
        <f>'[13]3'!T24</f>
        <v>2E-3</v>
      </c>
      <c r="U24" s="1834">
        <f>'[13]3'!U24</f>
        <v>1E-3</v>
      </c>
      <c r="V24" s="1834">
        <f>'[13]3'!V24</f>
        <v>0</v>
      </c>
      <c r="W24" s="1834">
        <f>'[13]3'!W24</f>
        <v>0</v>
      </c>
      <c r="X24" s="1834">
        <f>'[13]3'!X24</f>
        <v>0</v>
      </c>
      <c r="Y24" s="1834">
        <f>'[13]3'!Y24</f>
        <v>0</v>
      </c>
      <c r="Z24" s="1831">
        <f t="shared" si="88"/>
        <v>6.6680000000000001</v>
      </c>
      <c r="AA24" s="1831">
        <f t="shared" si="89"/>
        <v>0.59299999999999997</v>
      </c>
      <c r="AB24" s="1757">
        <f t="shared" si="7"/>
        <v>0</v>
      </c>
      <c r="AC24" s="1757">
        <f t="shared" si="8"/>
        <v>0</v>
      </c>
      <c r="AD24" s="1757">
        <f t="shared" si="9"/>
        <v>297.7</v>
      </c>
      <c r="AE24" s="1831">
        <f t="shared" si="10"/>
        <v>0</v>
      </c>
      <c r="AF24" s="1757">
        <f t="shared" si="11"/>
        <v>0</v>
      </c>
      <c r="AG24" s="1757">
        <f t="shared" si="12"/>
        <v>7.2610000000000001</v>
      </c>
      <c r="AH24" s="1850">
        <f t="shared" si="13"/>
        <v>297.7</v>
      </c>
      <c r="AI24" s="1837">
        <f>'[13]3'!AI24</f>
        <v>2E-3</v>
      </c>
      <c r="AJ24" s="1834">
        <f>'[13]3'!AJ24</f>
        <v>1E-3</v>
      </c>
      <c r="AK24" s="1834">
        <f>'[13]3'!AK24</f>
        <v>0</v>
      </c>
      <c r="AL24" s="1834">
        <f>'[13]3'!AL24</f>
        <v>0</v>
      </c>
      <c r="AM24" s="1834">
        <f>'[13]3'!AM24</f>
        <v>0</v>
      </c>
      <c r="AN24" s="1834">
        <f>'[13]3'!AN24</f>
        <v>0</v>
      </c>
      <c r="AO24" s="1831">
        <f t="shared" si="90"/>
        <v>7.9560000000000004</v>
      </c>
      <c r="AP24" s="1831">
        <f t="shared" si="91"/>
        <v>0.64700000000000002</v>
      </c>
      <c r="AQ24" s="1757">
        <f t="shared" si="14"/>
        <v>0</v>
      </c>
      <c r="AR24" s="1757">
        <f t="shared" si="15"/>
        <v>0</v>
      </c>
      <c r="AS24" s="1757">
        <f t="shared" si="16"/>
        <v>352.72</v>
      </c>
      <c r="AT24" s="1831">
        <f t="shared" si="17"/>
        <v>0</v>
      </c>
      <c r="AU24" s="1757">
        <f t="shared" si="18"/>
        <v>0</v>
      </c>
      <c r="AV24" s="1757">
        <f t="shared" si="19"/>
        <v>8.6029999999999998</v>
      </c>
      <c r="AW24" s="1850">
        <f t="shared" si="20"/>
        <v>352.72</v>
      </c>
      <c r="AX24" s="1834">
        <f>'[13]3'!AX24</f>
        <v>2E-3</v>
      </c>
      <c r="AY24" s="1834">
        <f>'[13]3'!AY24</f>
        <v>1E-3</v>
      </c>
      <c r="AZ24" s="1834">
        <f>'[13]3'!AZ24</f>
        <v>0</v>
      </c>
      <c r="BA24" s="1834">
        <f>'[13]3'!BA24</f>
        <v>0</v>
      </c>
      <c r="BB24" s="1834">
        <f>'[13]3'!BB24</f>
        <v>0</v>
      </c>
      <c r="BC24" s="1834">
        <f>'[13]3'!BC24</f>
        <v>0</v>
      </c>
      <c r="BD24" s="1831">
        <f t="shared" si="92"/>
        <v>6.7700000000000005</v>
      </c>
      <c r="BE24" s="1831">
        <f t="shared" si="93"/>
        <v>0.58499999999999996</v>
      </c>
      <c r="BF24" s="1757">
        <f t="shared" si="21"/>
        <v>0</v>
      </c>
      <c r="BG24" s="1757">
        <f t="shared" si="22"/>
        <v>0</v>
      </c>
      <c r="BH24" s="1757">
        <f t="shared" si="23"/>
        <v>301.56</v>
      </c>
      <c r="BI24" s="1831">
        <f t="shared" si="24"/>
        <v>0</v>
      </c>
      <c r="BJ24" s="1757">
        <f t="shared" si="25"/>
        <v>0</v>
      </c>
      <c r="BK24" s="1757">
        <f t="shared" si="26"/>
        <v>7.3550000000000004</v>
      </c>
      <c r="BL24" s="1850">
        <f t="shared" si="27"/>
        <v>301.56</v>
      </c>
      <c r="BM24" s="1837">
        <f>'[13]3'!BM24</f>
        <v>2E-3</v>
      </c>
      <c r="BN24" s="1834">
        <f>'[13]3'!BN24</f>
        <v>1E-3</v>
      </c>
      <c r="BO24" s="1834">
        <f>'[13]3'!BO24</f>
        <v>0</v>
      </c>
      <c r="BP24" s="1834">
        <f>'[13]3'!BP24</f>
        <v>0</v>
      </c>
      <c r="BQ24" s="1834">
        <f>'[13]3'!BQ24</f>
        <v>0</v>
      </c>
      <c r="BR24" s="1834">
        <f>'[13]3'!BR24</f>
        <v>0</v>
      </c>
      <c r="BS24" s="1831">
        <f t="shared" si="94"/>
        <v>5.8520000000000003</v>
      </c>
      <c r="BT24" s="1831">
        <f t="shared" si="95"/>
        <v>0.54200000000000004</v>
      </c>
      <c r="BU24" s="1757">
        <f t="shared" si="28"/>
        <v>0</v>
      </c>
      <c r="BV24" s="1757">
        <f t="shared" si="29"/>
        <v>0</v>
      </c>
      <c r="BW24" s="1757">
        <f t="shared" si="30"/>
        <v>262.14999999999998</v>
      </c>
      <c r="BX24" s="1831">
        <f t="shared" si="31"/>
        <v>0</v>
      </c>
      <c r="BY24" s="1757">
        <f t="shared" si="32"/>
        <v>0</v>
      </c>
      <c r="BZ24" s="1757">
        <f t="shared" si="33"/>
        <v>6.3940000000000001</v>
      </c>
      <c r="CA24" s="1850">
        <f t="shared" si="34"/>
        <v>262.14999999999998</v>
      </c>
      <c r="CB24" s="1834">
        <f>'[13]3'!CB24</f>
        <v>2E-3</v>
      </c>
      <c r="CC24" s="1834">
        <f>'[13]3'!CC24</f>
        <v>1E-3</v>
      </c>
      <c r="CD24" s="1834">
        <f>'[13]3'!CD24</f>
        <v>0</v>
      </c>
      <c r="CE24" s="1834">
        <f>'[13]3'!CE24</f>
        <v>0</v>
      </c>
      <c r="CF24" s="1834">
        <f>'[13]3'!CF24</f>
        <v>0</v>
      </c>
      <c r="CG24" s="1834">
        <f>'[13]3'!CG24</f>
        <v>0</v>
      </c>
      <c r="CH24" s="1831">
        <f t="shared" si="96"/>
        <v>5.3660000000000005</v>
      </c>
      <c r="CI24" s="1831">
        <f t="shared" si="97"/>
        <v>0.55900000000000005</v>
      </c>
      <c r="CJ24" s="1757">
        <f t="shared" si="35"/>
        <v>0</v>
      </c>
      <c r="CK24" s="1757">
        <f t="shared" si="36"/>
        <v>0</v>
      </c>
      <c r="CL24" s="1757">
        <f t="shared" si="37"/>
        <v>242.93</v>
      </c>
      <c r="CM24" s="1831">
        <f t="shared" si="38"/>
        <v>0</v>
      </c>
      <c r="CN24" s="1757">
        <f t="shared" si="39"/>
        <v>0</v>
      </c>
      <c r="CO24" s="1757">
        <f t="shared" si="40"/>
        <v>5.9250000000000007</v>
      </c>
      <c r="CP24" s="1850">
        <f t="shared" si="41"/>
        <v>242.93</v>
      </c>
      <c r="CQ24" s="1837">
        <f>'[13]3'!CQ24</f>
        <v>2E-3</v>
      </c>
      <c r="CR24" s="1834">
        <f>'[13]3'!CR24</f>
        <v>1E-3</v>
      </c>
      <c r="CS24" s="1834">
        <f>'[13]3'!CS24</f>
        <v>0</v>
      </c>
      <c r="CT24" s="1834">
        <f>'[13]3'!CT24</f>
        <v>0</v>
      </c>
      <c r="CU24" s="1834">
        <f>'[13]3'!CU24</f>
        <v>0</v>
      </c>
      <c r="CV24" s="1834">
        <f>'[13]3'!CV24</f>
        <v>0</v>
      </c>
      <c r="CW24" s="1831">
        <f t="shared" si="98"/>
        <v>3.56</v>
      </c>
      <c r="CX24" s="1831">
        <f t="shared" si="99"/>
        <v>0.64800000000000002</v>
      </c>
      <c r="CY24" s="1757">
        <f t="shared" si="42"/>
        <v>0</v>
      </c>
      <c r="CZ24" s="1757">
        <f t="shared" si="43"/>
        <v>0</v>
      </c>
      <c r="DA24" s="1757">
        <f t="shared" si="44"/>
        <v>172.53</v>
      </c>
      <c r="DB24" s="1831">
        <f t="shared" si="45"/>
        <v>0</v>
      </c>
      <c r="DC24" s="1757">
        <f t="shared" si="46"/>
        <v>0</v>
      </c>
      <c r="DD24" s="1757">
        <f t="shared" si="47"/>
        <v>4.2080000000000002</v>
      </c>
      <c r="DE24" s="1850">
        <f t="shared" si="48"/>
        <v>172.53</v>
      </c>
      <c r="DF24" s="1837">
        <f>'[13]3'!DF24</f>
        <v>2E-3</v>
      </c>
      <c r="DG24" s="1834">
        <f>'[13]3'!DG24</f>
        <v>1E-3</v>
      </c>
      <c r="DH24" s="1834">
        <f>'[13]3'!DH24</f>
        <v>0</v>
      </c>
      <c r="DI24" s="1834">
        <f>'[13]3'!DI24</f>
        <v>0</v>
      </c>
      <c r="DJ24" s="1834">
        <f>'[13]3'!DJ24</f>
        <v>0</v>
      </c>
      <c r="DK24" s="1834">
        <f>'[13]3'!DK24</f>
        <v>0</v>
      </c>
      <c r="DL24" s="1831">
        <f t="shared" si="100"/>
        <v>3.6840000000000002</v>
      </c>
      <c r="DM24" s="1831">
        <f t="shared" si="101"/>
        <v>0.59799999999999998</v>
      </c>
      <c r="DN24" s="1757">
        <f t="shared" si="49"/>
        <v>0</v>
      </c>
      <c r="DO24" s="1757">
        <f t="shared" si="50"/>
        <v>0</v>
      </c>
      <c r="DP24" s="1757">
        <f t="shared" si="51"/>
        <v>175.56</v>
      </c>
      <c r="DQ24" s="1831">
        <f t="shared" si="52"/>
        <v>0</v>
      </c>
      <c r="DR24" s="1757">
        <f t="shared" si="53"/>
        <v>0</v>
      </c>
      <c r="DS24" s="1757">
        <f t="shared" si="54"/>
        <v>4.282</v>
      </c>
      <c r="DT24" s="1850">
        <f t="shared" si="55"/>
        <v>175.56</v>
      </c>
      <c r="DU24" s="1837">
        <f>'[13]3'!DU24</f>
        <v>2E-3</v>
      </c>
      <c r="DV24" s="1834">
        <f>'[13]3'!DV24</f>
        <v>1E-3</v>
      </c>
      <c r="DW24" s="1834">
        <f>'[13]3'!DW24</f>
        <v>0</v>
      </c>
      <c r="DX24" s="1834">
        <f>'[13]3'!DX24</f>
        <v>0</v>
      </c>
      <c r="DY24" s="1834">
        <f>'[13]3'!DY24</f>
        <v>0</v>
      </c>
      <c r="DZ24" s="1834">
        <f>'[13]3'!DZ24</f>
        <v>0</v>
      </c>
      <c r="EA24" s="1831">
        <f t="shared" si="102"/>
        <v>4.96</v>
      </c>
      <c r="EB24" s="1831">
        <f t="shared" si="103"/>
        <v>0.54200000000000004</v>
      </c>
      <c r="EC24" s="1757">
        <f t="shared" si="56"/>
        <v>0</v>
      </c>
      <c r="ED24" s="1757">
        <f t="shared" si="57"/>
        <v>0</v>
      </c>
      <c r="EE24" s="1757">
        <f t="shared" si="58"/>
        <v>225.58</v>
      </c>
      <c r="EF24" s="1757">
        <f t="shared" si="59"/>
        <v>0</v>
      </c>
      <c r="EG24" s="1757">
        <f t="shared" si="60"/>
        <v>0</v>
      </c>
      <c r="EH24" s="1757">
        <f t="shared" si="61"/>
        <v>5.5019999999999998</v>
      </c>
      <c r="EI24" s="1850">
        <f t="shared" si="62"/>
        <v>225.58</v>
      </c>
      <c r="EJ24" s="1837">
        <f>'[13]3'!EJ24</f>
        <v>2E-3</v>
      </c>
      <c r="EK24" s="1834">
        <f>'[13]3'!EK24</f>
        <v>1E-3</v>
      </c>
      <c r="EL24" s="1834">
        <f>'[13]3'!EL24</f>
        <v>0</v>
      </c>
      <c r="EM24" s="1834">
        <f>'[13]3'!EM24</f>
        <v>0</v>
      </c>
      <c r="EN24" s="1834">
        <f>'[13]3'!EN24</f>
        <v>0</v>
      </c>
      <c r="EO24" s="1834">
        <f>'[13]3'!EO24</f>
        <v>0</v>
      </c>
      <c r="EP24" s="1831">
        <f t="shared" si="104"/>
        <v>6.9560000000000004</v>
      </c>
      <c r="EQ24" s="1831">
        <f t="shared" si="105"/>
        <v>0.621</v>
      </c>
      <c r="ER24" s="1757">
        <f t="shared" si="63"/>
        <v>0</v>
      </c>
      <c r="ES24" s="1757">
        <f t="shared" si="64"/>
        <v>0</v>
      </c>
      <c r="ET24" s="1757">
        <f t="shared" si="65"/>
        <v>310.66000000000003</v>
      </c>
      <c r="EU24" s="1757">
        <f t="shared" si="66"/>
        <v>0</v>
      </c>
      <c r="EV24" s="1757">
        <f t="shared" si="67"/>
        <v>0</v>
      </c>
      <c r="EW24" s="1757">
        <f t="shared" si="68"/>
        <v>7.577</v>
      </c>
      <c r="EX24" s="1850">
        <f t="shared" si="69"/>
        <v>310.66000000000003</v>
      </c>
      <c r="EY24" s="1834">
        <f>'[13]3'!EY24</f>
        <v>2E-3</v>
      </c>
      <c r="EZ24" s="1834">
        <f>'[13]3'!EZ24</f>
        <v>1E-3</v>
      </c>
      <c r="FA24" s="1834">
        <f>'[13]3'!FA24</f>
        <v>0</v>
      </c>
      <c r="FB24" s="1834">
        <f>'[13]3'!FB24</f>
        <v>0</v>
      </c>
      <c r="FC24" s="1834">
        <f>'[13]3'!FC24</f>
        <v>0</v>
      </c>
      <c r="FD24" s="1834">
        <f>'[13]3'!FD24</f>
        <v>0</v>
      </c>
      <c r="FE24" s="1831">
        <f t="shared" si="106"/>
        <v>6.5720000000000001</v>
      </c>
      <c r="FF24" s="1831">
        <f t="shared" si="107"/>
        <v>0.59099999999999997</v>
      </c>
      <c r="FG24" s="1757">
        <f t="shared" si="70"/>
        <v>0</v>
      </c>
      <c r="FH24" s="1757">
        <f t="shared" si="71"/>
        <v>0</v>
      </c>
      <c r="FI24" s="1757">
        <f t="shared" si="72"/>
        <v>293.68</v>
      </c>
      <c r="FJ24" s="1757">
        <f t="shared" si="73"/>
        <v>0</v>
      </c>
      <c r="FK24" s="1757">
        <f t="shared" si="74"/>
        <v>0</v>
      </c>
      <c r="FL24" s="1757">
        <f t="shared" si="75"/>
        <v>7.1630000000000003</v>
      </c>
      <c r="FM24" s="1850">
        <f t="shared" si="76"/>
        <v>293.68</v>
      </c>
      <c r="FN24" s="1834">
        <f>'[13]3'!FN24</f>
        <v>2E-3</v>
      </c>
      <c r="FO24" s="1834">
        <f>'[13]3'!FO24</f>
        <v>1E-3</v>
      </c>
      <c r="FP24" s="1834">
        <f>'[13]3'!FP24</f>
        <v>0</v>
      </c>
      <c r="FQ24" s="1834">
        <f>'[13]3'!FQ24</f>
        <v>0</v>
      </c>
      <c r="FR24" s="1834">
        <f>'[13]3'!FR24</f>
        <v>0</v>
      </c>
      <c r="FS24" s="1834">
        <f>'[13]3'!FS24</f>
        <v>0</v>
      </c>
      <c r="FT24" s="1831">
        <f t="shared" si="108"/>
        <v>6.4820000000000002</v>
      </c>
      <c r="FU24" s="1831">
        <f t="shared" si="109"/>
        <v>0.65100000000000002</v>
      </c>
      <c r="FV24" s="1757">
        <f t="shared" si="77"/>
        <v>0</v>
      </c>
      <c r="FW24" s="1757">
        <f t="shared" si="78"/>
        <v>0</v>
      </c>
      <c r="FX24" s="1757">
        <f t="shared" si="110"/>
        <v>292.45</v>
      </c>
      <c r="FY24" s="1757">
        <f t="shared" si="79"/>
        <v>0</v>
      </c>
      <c r="FZ24" s="1757">
        <f t="shared" si="80"/>
        <v>0</v>
      </c>
      <c r="GA24" s="1757">
        <f t="shared" si="81"/>
        <v>7.133</v>
      </c>
      <c r="GB24" s="1850">
        <f t="shared" si="82"/>
        <v>292.45</v>
      </c>
      <c r="GC24" s="1851">
        <f t="shared" si="83"/>
        <v>43.052999999999997</v>
      </c>
      <c r="GD24" s="1852">
        <f t="shared" si="83"/>
        <v>1765.18</v>
      </c>
      <c r="GE24" s="1853">
        <f t="shared" si="84"/>
        <v>35.865000000000002</v>
      </c>
      <c r="GF24" s="1854">
        <f t="shared" si="84"/>
        <v>1470.4600000000003</v>
      </c>
      <c r="GG24" s="1855">
        <f t="shared" si="85"/>
        <v>78.918000000000006</v>
      </c>
      <c r="GH24" s="1856">
        <f t="shared" si="85"/>
        <v>3235.6400000000003</v>
      </c>
      <c r="GI24" s="1844">
        <v>11</v>
      </c>
      <c r="GJ24" s="1857">
        <f t="shared" si="113"/>
        <v>78.918000000000006</v>
      </c>
      <c r="GK24" s="1858">
        <f t="shared" si="111"/>
        <v>3235.6400000000003</v>
      </c>
      <c r="GL24" s="1859">
        <f t="shared" si="112"/>
        <v>0</v>
      </c>
      <c r="GM24" s="1860">
        <f t="shared" si="112"/>
        <v>0</v>
      </c>
    </row>
    <row r="25" spans="1:195" s="1768" customFormat="1" ht="18" customHeight="1">
      <c r="A25" s="1830">
        <v>11</v>
      </c>
      <c r="B25" s="1861" t="s">
        <v>1544</v>
      </c>
      <c r="C25" s="1849" t="s">
        <v>407</v>
      </c>
      <c r="D25" s="1833">
        <f>[13]цены!D19</f>
        <v>51</v>
      </c>
      <c r="E25" s="1834">
        <f>'[13]3'!E25</f>
        <v>5.0000000000000001E-3</v>
      </c>
      <c r="F25" s="1834">
        <f>'[13]3'!F25</f>
        <v>4.0000000000000001E-3</v>
      </c>
      <c r="G25" s="1834">
        <f>'[13]3'!G25</f>
        <v>0</v>
      </c>
      <c r="H25" s="1834">
        <f>'[13]3'!H25</f>
        <v>0</v>
      </c>
      <c r="I25" s="1834">
        <f>'[13]3'!I25</f>
        <v>0</v>
      </c>
      <c r="J25" s="1834">
        <f>'[13]3'!J25</f>
        <v>0</v>
      </c>
      <c r="K25" s="1831">
        <f t="shared" si="86"/>
        <v>17.170000000000002</v>
      </c>
      <c r="L25" s="1831">
        <f t="shared" si="87"/>
        <v>2.5880000000000001</v>
      </c>
      <c r="M25" s="1835">
        <f t="shared" si="0"/>
        <v>0</v>
      </c>
      <c r="N25" s="1835">
        <f t="shared" si="1"/>
        <v>0</v>
      </c>
      <c r="O25" s="1757">
        <f t="shared" si="2"/>
        <v>1007.66</v>
      </c>
      <c r="P25" s="1831">
        <f t="shared" si="3"/>
        <v>0</v>
      </c>
      <c r="Q25" s="1757">
        <f t="shared" si="4"/>
        <v>0</v>
      </c>
      <c r="R25" s="1757">
        <f t="shared" si="5"/>
        <v>19.758000000000003</v>
      </c>
      <c r="S25" s="1850">
        <f t="shared" si="6"/>
        <v>1007.66</v>
      </c>
      <c r="T25" s="1837">
        <f>'[13]3'!T25</f>
        <v>5.0000000000000001E-3</v>
      </c>
      <c r="U25" s="1834">
        <f>'[13]3'!U25</f>
        <v>4.0000000000000001E-3</v>
      </c>
      <c r="V25" s="1834">
        <f>'[13]3'!V25</f>
        <v>0</v>
      </c>
      <c r="W25" s="1834">
        <f>'[13]3'!W25</f>
        <v>0</v>
      </c>
      <c r="X25" s="1834">
        <f>'[13]3'!X25</f>
        <v>0</v>
      </c>
      <c r="Y25" s="1834">
        <f>'[13]3'!Y25</f>
        <v>0</v>
      </c>
      <c r="Z25" s="1831">
        <f t="shared" si="88"/>
        <v>16.670000000000002</v>
      </c>
      <c r="AA25" s="1831">
        <f t="shared" si="89"/>
        <v>2.3719999999999999</v>
      </c>
      <c r="AB25" s="1757">
        <f t="shared" si="7"/>
        <v>0</v>
      </c>
      <c r="AC25" s="1757">
        <f t="shared" si="8"/>
        <v>0</v>
      </c>
      <c r="AD25" s="1757">
        <f t="shared" si="9"/>
        <v>971.14</v>
      </c>
      <c r="AE25" s="1831">
        <f t="shared" si="10"/>
        <v>0</v>
      </c>
      <c r="AF25" s="1757">
        <f t="shared" si="11"/>
        <v>0</v>
      </c>
      <c r="AG25" s="1757">
        <f t="shared" si="12"/>
        <v>19.042000000000002</v>
      </c>
      <c r="AH25" s="1850">
        <f t="shared" si="13"/>
        <v>971.14</v>
      </c>
      <c r="AI25" s="1837">
        <f>'[13]3'!AI25</f>
        <v>5.0000000000000001E-3</v>
      </c>
      <c r="AJ25" s="1834">
        <f>'[13]3'!AJ25</f>
        <v>4.0000000000000001E-3</v>
      </c>
      <c r="AK25" s="1834">
        <f>'[13]3'!AK25</f>
        <v>0</v>
      </c>
      <c r="AL25" s="1834">
        <f>'[13]3'!AL25</f>
        <v>0</v>
      </c>
      <c r="AM25" s="1834">
        <f>'[13]3'!AM25</f>
        <v>0</v>
      </c>
      <c r="AN25" s="1834">
        <f>'[13]3'!AN25</f>
        <v>0</v>
      </c>
      <c r="AO25" s="1831">
        <f t="shared" si="90"/>
        <v>19.89</v>
      </c>
      <c r="AP25" s="1831">
        <f t="shared" si="91"/>
        <v>2.5880000000000001</v>
      </c>
      <c r="AQ25" s="1757">
        <f t="shared" si="14"/>
        <v>0</v>
      </c>
      <c r="AR25" s="1757">
        <f t="shared" si="15"/>
        <v>0</v>
      </c>
      <c r="AS25" s="1757">
        <f t="shared" si="16"/>
        <v>1146.3800000000001</v>
      </c>
      <c r="AT25" s="1831">
        <f t="shared" si="17"/>
        <v>0</v>
      </c>
      <c r="AU25" s="1757">
        <f t="shared" si="18"/>
        <v>0</v>
      </c>
      <c r="AV25" s="1757">
        <f t="shared" si="19"/>
        <v>22.478000000000002</v>
      </c>
      <c r="AW25" s="1850">
        <f t="shared" si="20"/>
        <v>1146.3800000000001</v>
      </c>
      <c r="AX25" s="1834">
        <f>'[13]3'!AX25</f>
        <v>5.0000000000000001E-3</v>
      </c>
      <c r="AY25" s="1834">
        <f>'[13]3'!AY25</f>
        <v>4.0000000000000001E-3</v>
      </c>
      <c r="AZ25" s="1834">
        <f>'[13]3'!AZ25</f>
        <v>0</v>
      </c>
      <c r="BA25" s="1834">
        <f>'[13]3'!BA25</f>
        <v>0</v>
      </c>
      <c r="BB25" s="1834">
        <f>'[13]3'!BB25</f>
        <v>0</v>
      </c>
      <c r="BC25" s="1834">
        <f>'[13]3'!BC25</f>
        <v>0</v>
      </c>
      <c r="BD25" s="1831">
        <f t="shared" si="92"/>
        <v>16.925000000000001</v>
      </c>
      <c r="BE25" s="1831">
        <f t="shared" si="93"/>
        <v>2.34</v>
      </c>
      <c r="BF25" s="1757">
        <f t="shared" si="21"/>
        <v>0</v>
      </c>
      <c r="BG25" s="1757">
        <f t="shared" si="22"/>
        <v>0</v>
      </c>
      <c r="BH25" s="1757">
        <f t="shared" si="23"/>
        <v>982.52</v>
      </c>
      <c r="BI25" s="1831">
        <f t="shared" si="24"/>
        <v>0</v>
      </c>
      <c r="BJ25" s="1757">
        <f t="shared" si="25"/>
        <v>0</v>
      </c>
      <c r="BK25" s="1757">
        <f t="shared" si="26"/>
        <v>19.265000000000001</v>
      </c>
      <c r="BL25" s="1850">
        <f t="shared" si="27"/>
        <v>982.52</v>
      </c>
      <c r="BM25" s="1837">
        <f>'[13]3'!BM25</f>
        <v>5.0000000000000001E-3</v>
      </c>
      <c r="BN25" s="1834">
        <f>'[13]3'!BN25</f>
        <v>4.0000000000000001E-3</v>
      </c>
      <c r="BO25" s="1834">
        <f>'[13]3'!BO25</f>
        <v>0</v>
      </c>
      <c r="BP25" s="1834">
        <f>'[13]3'!BP25</f>
        <v>0</v>
      </c>
      <c r="BQ25" s="1834">
        <f>'[13]3'!BQ25</f>
        <v>0</v>
      </c>
      <c r="BR25" s="1834">
        <f>'[13]3'!BR25</f>
        <v>0</v>
      </c>
      <c r="BS25" s="1831">
        <f t="shared" si="94"/>
        <v>14.63</v>
      </c>
      <c r="BT25" s="1831">
        <f t="shared" si="95"/>
        <v>2.1680000000000001</v>
      </c>
      <c r="BU25" s="1757">
        <f t="shared" si="28"/>
        <v>0</v>
      </c>
      <c r="BV25" s="1757">
        <f t="shared" si="29"/>
        <v>0</v>
      </c>
      <c r="BW25" s="1757">
        <f t="shared" si="30"/>
        <v>856.7</v>
      </c>
      <c r="BX25" s="1831">
        <f t="shared" si="31"/>
        <v>0</v>
      </c>
      <c r="BY25" s="1757">
        <f t="shared" si="32"/>
        <v>0</v>
      </c>
      <c r="BZ25" s="1757">
        <f t="shared" si="33"/>
        <v>16.798000000000002</v>
      </c>
      <c r="CA25" s="1850">
        <f t="shared" si="34"/>
        <v>856.7</v>
      </c>
      <c r="CB25" s="1834">
        <f>'[13]3'!CB25</f>
        <v>5.0000000000000001E-3</v>
      </c>
      <c r="CC25" s="1834">
        <f>'[13]3'!CC25</f>
        <v>4.0000000000000001E-3</v>
      </c>
      <c r="CD25" s="1834">
        <f>'[13]3'!CD25</f>
        <v>0</v>
      </c>
      <c r="CE25" s="1834">
        <f>'[13]3'!CE25</f>
        <v>0</v>
      </c>
      <c r="CF25" s="1834">
        <f>'[13]3'!CF25</f>
        <v>0</v>
      </c>
      <c r="CG25" s="1834">
        <f>'[13]3'!CG25</f>
        <v>0</v>
      </c>
      <c r="CH25" s="1831">
        <f t="shared" si="96"/>
        <v>13.415000000000001</v>
      </c>
      <c r="CI25" s="1831">
        <f t="shared" si="97"/>
        <v>2.2360000000000002</v>
      </c>
      <c r="CJ25" s="1757">
        <f t="shared" si="35"/>
        <v>0</v>
      </c>
      <c r="CK25" s="1757">
        <f t="shared" si="36"/>
        <v>0</v>
      </c>
      <c r="CL25" s="1757">
        <f t="shared" si="37"/>
        <v>798.2</v>
      </c>
      <c r="CM25" s="1831">
        <f t="shared" si="38"/>
        <v>0</v>
      </c>
      <c r="CN25" s="1757">
        <f t="shared" si="39"/>
        <v>0</v>
      </c>
      <c r="CO25" s="1757">
        <f t="shared" si="40"/>
        <v>15.651000000000002</v>
      </c>
      <c r="CP25" s="1850">
        <f t="shared" si="41"/>
        <v>798.2</v>
      </c>
      <c r="CQ25" s="1837">
        <f>'[13]3'!CQ25</f>
        <v>5.0000000000000001E-3</v>
      </c>
      <c r="CR25" s="1834">
        <f>'[13]3'!CR25</f>
        <v>4.0000000000000001E-3</v>
      </c>
      <c r="CS25" s="1834">
        <f>'[13]3'!CS25</f>
        <v>0</v>
      </c>
      <c r="CT25" s="1834">
        <f>'[13]3'!CT25</f>
        <v>0</v>
      </c>
      <c r="CU25" s="1834">
        <f>'[13]3'!CU25</f>
        <v>0</v>
      </c>
      <c r="CV25" s="1834">
        <f>'[13]3'!CV25</f>
        <v>0</v>
      </c>
      <c r="CW25" s="1831">
        <f t="shared" si="98"/>
        <v>8.9</v>
      </c>
      <c r="CX25" s="1831">
        <f t="shared" si="99"/>
        <v>2.5920000000000001</v>
      </c>
      <c r="CY25" s="1757">
        <f t="shared" si="42"/>
        <v>0</v>
      </c>
      <c r="CZ25" s="1757">
        <f t="shared" si="43"/>
        <v>0</v>
      </c>
      <c r="DA25" s="1757">
        <f t="shared" si="44"/>
        <v>586.09</v>
      </c>
      <c r="DB25" s="1831">
        <f t="shared" si="45"/>
        <v>0</v>
      </c>
      <c r="DC25" s="1757">
        <f t="shared" si="46"/>
        <v>0</v>
      </c>
      <c r="DD25" s="1757">
        <f t="shared" si="47"/>
        <v>11.492000000000001</v>
      </c>
      <c r="DE25" s="1850">
        <f t="shared" si="48"/>
        <v>586.09</v>
      </c>
      <c r="DF25" s="1837">
        <f>'[13]3'!DF25</f>
        <v>5.0000000000000001E-3</v>
      </c>
      <c r="DG25" s="1834">
        <f>'[13]3'!DG25</f>
        <v>4.0000000000000001E-3</v>
      </c>
      <c r="DH25" s="1834">
        <f>'[13]3'!DH25</f>
        <v>0</v>
      </c>
      <c r="DI25" s="1834">
        <f>'[13]3'!DI25</f>
        <v>0</v>
      </c>
      <c r="DJ25" s="1834">
        <f>'[13]3'!DJ25</f>
        <v>0</v>
      </c>
      <c r="DK25" s="1834">
        <f>'[13]3'!DK25</f>
        <v>0</v>
      </c>
      <c r="DL25" s="1831">
        <f t="shared" si="100"/>
        <v>9.2100000000000009</v>
      </c>
      <c r="DM25" s="1831">
        <f t="shared" si="101"/>
        <v>2.3919999999999999</v>
      </c>
      <c r="DN25" s="1757">
        <f t="shared" si="49"/>
        <v>0</v>
      </c>
      <c r="DO25" s="1757">
        <f t="shared" si="50"/>
        <v>0</v>
      </c>
      <c r="DP25" s="1757">
        <f t="shared" si="51"/>
        <v>591.70000000000005</v>
      </c>
      <c r="DQ25" s="1831">
        <f t="shared" si="52"/>
        <v>0</v>
      </c>
      <c r="DR25" s="1757">
        <f t="shared" si="53"/>
        <v>0</v>
      </c>
      <c r="DS25" s="1757">
        <f t="shared" si="54"/>
        <v>11.602</v>
      </c>
      <c r="DT25" s="1850">
        <f t="shared" si="55"/>
        <v>591.70000000000005</v>
      </c>
      <c r="DU25" s="1837">
        <f>'[13]3'!DU25</f>
        <v>5.0000000000000001E-3</v>
      </c>
      <c r="DV25" s="1834">
        <f>'[13]3'!DV25</f>
        <v>4.0000000000000001E-3</v>
      </c>
      <c r="DW25" s="1834">
        <f>'[13]3'!DW25</f>
        <v>0</v>
      </c>
      <c r="DX25" s="1834">
        <f>'[13]3'!DX25</f>
        <v>0</v>
      </c>
      <c r="DY25" s="1834">
        <f>'[13]3'!DY25</f>
        <v>0</v>
      </c>
      <c r="DZ25" s="1834">
        <f>'[13]3'!DZ25</f>
        <v>0</v>
      </c>
      <c r="EA25" s="1831">
        <f t="shared" si="102"/>
        <v>12.4</v>
      </c>
      <c r="EB25" s="1831">
        <f t="shared" si="103"/>
        <v>2.1680000000000001</v>
      </c>
      <c r="EC25" s="1757">
        <f t="shared" si="56"/>
        <v>0</v>
      </c>
      <c r="ED25" s="1757">
        <f t="shared" si="57"/>
        <v>0</v>
      </c>
      <c r="EE25" s="1757">
        <f t="shared" si="58"/>
        <v>742.97</v>
      </c>
      <c r="EF25" s="1757">
        <f t="shared" si="59"/>
        <v>0</v>
      </c>
      <c r="EG25" s="1757">
        <f t="shared" si="60"/>
        <v>0</v>
      </c>
      <c r="EH25" s="1757">
        <f t="shared" si="61"/>
        <v>14.568000000000001</v>
      </c>
      <c r="EI25" s="1850">
        <f t="shared" si="62"/>
        <v>742.97</v>
      </c>
      <c r="EJ25" s="1837">
        <f>'[13]3'!EJ25</f>
        <v>5.0000000000000001E-3</v>
      </c>
      <c r="EK25" s="1834">
        <f>'[13]3'!EK25</f>
        <v>4.0000000000000001E-3</v>
      </c>
      <c r="EL25" s="1834">
        <f>'[13]3'!EL25</f>
        <v>0</v>
      </c>
      <c r="EM25" s="1834">
        <f>'[13]3'!EM25</f>
        <v>0</v>
      </c>
      <c r="EN25" s="1834">
        <f>'[13]3'!EN25</f>
        <v>0</v>
      </c>
      <c r="EO25" s="1834">
        <f>'[13]3'!EO25</f>
        <v>0</v>
      </c>
      <c r="EP25" s="1831">
        <f t="shared" si="104"/>
        <v>17.39</v>
      </c>
      <c r="EQ25" s="1831">
        <f t="shared" si="105"/>
        <v>2.484</v>
      </c>
      <c r="ER25" s="1757">
        <f t="shared" si="63"/>
        <v>0</v>
      </c>
      <c r="ES25" s="1757">
        <f t="shared" si="64"/>
        <v>0</v>
      </c>
      <c r="ET25" s="1757">
        <f t="shared" si="65"/>
        <v>1013.57</v>
      </c>
      <c r="EU25" s="1757">
        <f t="shared" si="66"/>
        <v>0</v>
      </c>
      <c r="EV25" s="1757">
        <f t="shared" si="67"/>
        <v>0</v>
      </c>
      <c r="EW25" s="1757">
        <f t="shared" si="68"/>
        <v>19.874000000000002</v>
      </c>
      <c r="EX25" s="1850">
        <f t="shared" si="69"/>
        <v>1013.57</v>
      </c>
      <c r="EY25" s="1834">
        <f>'[13]3'!EY25</f>
        <v>5.0000000000000001E-3</v>
      </c>
      <c r="EZ25" s="1834">
        <f>'[13]3'!EZ25</f>
        <v>4.0000000000000001E-3</v>
      </c>
      <c r="FA25" s="1834">
        <f>'[13]3'!FA25</f>
        <v>0</v>
      </c>
      <c r="FB25" s="1834">
        <f>'[13]3'!FB25</f>
        <v>0</v>
      </c>
      <c r="FC25" s="1834">
        <f>'[13]3'!FC25</f>
        <v>0</v>
      </c>
      <c r="FD25" s="1834">
        <f>'[13]3'!FD25</f>
        <v>0</v>
      </c>
      <c r="FE25" s="1831">
        <f t="shared" si="106"/>
        <v>16.43</v>
      </c>
      <c r="FF25" s="1831">
        <f t="shared" si="107"/>
        <v>2.3639999999999999</v>
      </c>
      <c r="FG25" s="1757">
        <f t="shared" si="70"/>
        <v>0</v>
      </c>
      <c r="FH25" s="1757">
        <f t="shared" si="71"/>
        <v>0</v>
      </c>
      <c r="FI25" s="1757">
        <f t="shared" si="72"/>
        <v>958.49</v>
      </c>
      <c r="FJ25" s="1757">
        <f t="shared" si="73"/>
        <v>0</v>
      </c>
      <c r="FK25" s="1757">
        <f t="shared" si="74"/>
        <v>0</v>
      </c>
      <c r="FL25" s="1757">
        <f t="shared" si="75"/>
        <v>18.794</v>
      </c>
      <c r="FM25" s="1850">
        <f t="shared" si="76"/>
        <v>958.49</v>
      </c>
      <c r="FN25" s="1834">
        <f>'[13]3'!FN25</f>
        <v>5.0000000000000001E-3</v>
      </c>
      <c r="FO25" s="1834">
        <f>'[13]3'!FO25</f>
        <v>4.0000000000000001E-3</v>
      </c>
      <c r="FP25" s="1834">
        <f>'[13]3'!FP25</f>
        <v>0</v>
      </c>
      <c r="FQ25" s="1834">
        <f>'[13]3'!FQ25</f>
        <v>0</v>
      </c>
      <c r="FR25" s="1834">
        <f>'[13]3'!FR25</f>
        <v>0</v>
      </c>
      <c r="FS25" s="1834">
        <f>'[13]3'!FS25</f>
        <v>0</v>
      </c>
      <c r="FT25" s="1831">
        <f t="shared" si="108"/>
        <v>16.205000000000002</v>
      </c>
      <c r="FU25" s="1831">
        <f t="shared" si="109"/>
        <v>2.6040000000000001</v>
      </c>
      <c r="FV25" s="1757">
        <f t="shared" si="77"/>
        <v>0</v>
      </c>
      <c r="FW25" s="1757">
        <f t="shared" si="78"/>
        <v>0</v>
      </c>
      <c r="FX25" s="1757">
        <f t="shared" si="110"/>
        <v>959.26</v>
      </c>
      <c r="FY25" s="1757">
        <f t="shared" si="79"/>
        <v>0</v>
      </c>
      <c r="FZ25" s="1757">
        <f t="shared" si="80"/>
        <v>0</v>
      </c>
      <c r="GA25" s="1757">
        <f t="shared" si="81"/>
        <v>18.809000000000001</v>
      </c>
      <c r="GB25" s="1850">
        <f t="shared" si="82"/>
        <v>959.26</v>
      </c>
      <c r="GC25" s="1851">
        <f t="shared" si="83"/>
        <v>112.992</v>
      </c>
      <c r="GD25" s="1852">
        <f t="shared" si="83"/>
        <v>5762.6</v>
      </c>
      <c r="GE25" s="1853">
        <f t="shared" si="84"/>
        <v>95.13900000000001</v>
      </c>
      <c r="GF25" s="1854">
        <f t="shared" si="84"/>
        <v>4852.08</v>
      </c>
      <c r="GG25" s="1855">
        <f t="shared" si="85"/>
        <v>208.13100000000003</v>
      </c>
      <c r="GH25" s="1856">
        <f t="shared" si="85"/>
        <v>10614.68</v>
      </c>
      <c r="GI25" s="1844">
        <v>11</v>
      </c>
      <c r="GJ25" s="1857">
        <f t="shared" si="113"/>
        <v>208.13100000000003</v>
      </c>
      <c r="GK25" s="1858">
        <f t="shared" si="111"/>
        <v>10614.68</v>
      </c>
      <c r="GL25" s="1859">
        <f t="shared" si="112"/>
        <v>0</v>
      </c>
      <c r="GM25" s="1860">
        <f t="shared" si="112"/>
        <v>0</v>
      </c>
    </row>
    <row r="26" spans="1:195" s="1768" customFormat="1" ht="18" customHeight="1">
      <c r="A26" s="1848">
        <v>12</v>
      </c>
      <c r="B26" s="1861" t="s">
        <v>1545</v>
      </c>
      <c r="C26" s="1849" t="s">
        <v>407</v>
      </c>
      <c r="D26" s="1833">
        <f>[13]цены!D20</f>
        <v>47.6</v>
      </c>
      <c r="E26" s="1834">
        <f>'[13]3'!E26</f>
        <v>2E-3</v>
      </c>
      <c r="F26" s="1834">
        <f>'[13]3'!F26</f>
        <v>3.0000000000000001E-3</v>
      </c>
      <c r="G26" s="1834">
        <f>'[13]3'!G26</f>
        <v>0</v>
      </c>
      <c r="H26" s="1834">
        <f>'[13]3'!H26</f>
        <v>0</v>
      </c>
      <c r="I26" s="1834">
        <f>'[13]3'!I26</f>
        <v>0</v>
      </c>
      <c r="J26" s="1834">
        <f>'[13]3'!J26</f>
        <v>0.01</v>
      </c>
      <c r="K26" s="1831">
        <f t="shared" si="86"/>
        <v>6.8680000000000003</v>
      </c>
      <c r="L26" s="1831">
        <f t="shared" si="87"/>
        <v>1.9410000000000001</v>
      </c>
      <c r="M26" s="1835">
        <f t="shared" si="0"/>
        <v>0</v>
      </c>
      <c r="N26" s="1835">
        <f t="shared" si="1"/>
        <v>0</v>
      </c>
      <c r="O26" s="1757">
        <f t="shared" si="2"/>
        <v>419.31</v>
      </c>
      <c r="P26" s="1831">
        <f t="shared" si="3"/>
        <v>6</v>
      </c>
      <c r="Q26" s="1757">
        <f t="shared" si="4"/>
        <v>285.60000000000002</v>
      </c>
      <c r="R26" s="1757">
        <f t="shared" si="5"/>
        <v>14.809000000000001</v>
      </c>
      <c r="S26" s="1850">
        <f t="shared" si="6"/>
        <v>704.91000000000008</v>
      </c>
      <c r="T26" s="1837">
        <f>'[13]3'!T26</f>
        <v>2E-3</v>
      </c>
      <c r="U26" s="1834">
        <f>'[13]3'!U26</f>
        <v>3.0000000000000001E-3</v>
      </c>
      <c r="V26" s="1834">
        <f>'[13]3'!V26</f>
        <v>0</v>
      </c>
      <c r="W26" s="1834">
        <f>'[13]3'!W26</f>
        <v>0</v>
      </c>
      <c r="X26" s="1834">
        <f>'[13]3'!X26</f>
        <v>0</v>
      </c>
      <c r="Y26" s="1834">
        <f>'[13]3'!Y26</f>
        <v>0.01</v>
      </c>
      <c r="Z26" s="1831">
        <f t="shared" si="88"/>
        <v>6.6680000000000001</v>
      </c>
      <c r="AA26" s="1831">
        <f t="shared" si="89"/>
        <v>1.7790000000000001</v>
      </c>
      <c r="AB26" s="1757">
        <f t="shared" si="7"/>
        <v>0</v>
      </c>
      <c r="AC26" s="1757">
        <f t="shared" si="8"/>
        <v>0</v>
      </c>
      <c r="AD26" s="1757">
        <f t="shared" si="9"/>
        <v>402.08</v>
      </c>
      <c r="AE26" s="1831">
        <f t="shared" si="10"/>
        <v>6.29</v>
      </c>
      <c r="AF26" s="1757">
        <f t="shared" si="11"/>
        <v>299.39999999999998</v>
      </c>
      <c r="AG26" s="1757">
        <f t="shared" si="12"/>
        <v>14.737000000000002</v>
      </c>
      <c r="AH26" s="1850">
        <f t="shared" si="13"/>
        <v>701.48</v>
      </c>
      <c r="AI26" s="1837">
        <f>'[13]3'!AI26</f>
        <v>2E-3</v>
      </c>
      <c r="AJ26" s="1834">
        <f>'[13]3'!AJ26</f>
        <v>3.0000000000000001E-3</v>
      </c>
      <c r="AK26" s="1834">
        <f>'[13]3'!AK26</f>
        <v>0</v>
      </c>
      <c r="AL26" s="1834">
        <f>'[13]3'!AL26</f>
        <v>0</v>
      </c>
      <c r="AM26" s="1834">
        <f>'[13]3'!AM26</f>
        <v>0</v>
      </c>
      <c r="AN26" s="1834">
        <f>'[13]3'!AN26</f>
        <v>0.01</v>
      </c>
      <c r="AO26" s="1831">
        <f t="shared" si="90"/>
        <v>7.9560000000000004</v>
      </c>
      <c r="AP26" s="1831">
        <f t="shared" si="91"/>
        <v>1.9410000000000001</v>
      </c>
      <c r="AQ26" s="1757">
        <f t="shared" si="14"/>
        <v>0</v>
      </c>
      <c r="AR26" s="1757">
        <f t="shared" si="15"/>
        <v>0</v>
      </c>
      <c r="AS26" s="1757">
        <f t="shared" si="16"/>
        <v>471.1</v>
      </c>
      <c r="AT26" s="1831">
        <f t="shared" si="17"/>
        <v>5.76</v>
      </c>
      <c r="AU26" s="1757">
        <f t="shared" si="18"/>
        <v>274.18</v>
      </c>
      <c r="AV26" s="1757">
        <f t="shared" si="19"/>
        <v>15.657</v>
      </c>
      <c r="AW26" s="1850">
        <f t="shared" si="20"/>
        <v>745.28</v>
      </c>
      <c r="AX26" s="1834">
        <f>'[13]3'!AX26</f>
        <v>2E-3</v>
      </c>
      <c r="AY26" s="1834">
        <f>'[13]3'!AY26</f>
        <v>3.0000000000000001E-3</v>
      </c>
      <c r="AZ26" s="1834">
        <f>'[13]3'!AZ26</f>
        <v>0</v>
      </c>
      <c r="BA26" s="1834">
        <f>'[13]3'!BA26</f>
        <v>0</v>
      </c>
      <c r="BB26" s="1834">
        <f>'[13]3'!BB26</f>
        <v>0</v>
      </c>
      <c r="BC26" s="1834">
        <f>'[13]3'!BC26</f>
        <v>0.01</v>
      </c>
      <c r="BD26" s="1831">
        <f t="shared" si="92"/>
        <v>6.7700000000000005</v>
      </c>
      <c r="BE26" s="1831">
        <f t="shared" si="93"/>
        <v>1.7550000000000001</v>
      </c>
      <c r="BF26" s="1757">
        <f t="shared" si="21"/>
        <v>0</v>
      </c>
      <c r="BG26" s="1757">
        <f t="shared" si="22"/>
        <v>0</v>
      </c>
      <c r="BH26" s="1757">
        <f t="shared" si="23"/>
        <v>405.79</v>
      </c>
      <c r="BI26" s="1831">
        <f t="shared" si="24"/>
        <v>6.08</v>
      </c>
      <c r="BJ26" s="1757">
        <f t="shared" si="25"/>
        <v>289.41000000000003</v>
      </c>
      <c r="BK26" s="1757">
        <f t="shared" si="26"/>
        <v>14.605</v>
      </c>
      <c r="BL26" s="1850">
        <f t="shared" si="27"/>
        <v>695.2</v>
      </c>
      <c r="BM26" s="1837">
        <f>'[13]3'!BM26</f>
        <v>2E-3</v>
      </c>
      <c r="BN26" s="1834">
        <f>'[13]3'!BN26</f>
        <v>3.0000000000000001E-3</v>
      </c>
      <c r="BO26" s="1834">
        <f>'[13]3'!BO26</f>
        <v>0</v>
      </c>
      <c r="BP26" s="1834">
        <f>'[13]3'!BP26</f>
        <v>0</v>
      </c>
      <c r="BQ26" s="1834">
        <f>'[13]3'!BQ26</f>
        <v>0</v>
      </c>
      <c r="BR26" s="1834">
        <f>'[13]3'!BR26</f>
        <v>0.01</v>
      </c>
      <c r="BS26" s="1831">
        <f t="shared" si="94"/>
        <v>5.8520000000000003</v>
      </c>
      <c r="BT26" s="1831">
        <f t="shared" si="95"/>
        <v>1.6260000000000001</v>
      </c>
      <c r="BU26" s="1757">
        <f t="shared" si="28"/>
        <v>0</v>
      </c>
      <c r="BV26" s="1757">
        <f t="shared" si="29"/>
        <v>0</v>
      </c>
      <c r="BW26" s="1757">
        <f t="shared" si="30"/>
        <v>355.95</v>
      </c>
      <c r="BX26" s="1831">
        <f t="shared" si="31"/>
        <v>5.94</v>
      </c>
      <c r="BY26" s="1757">
        <f t="shared" si="32"/>
        <v>282.74</v>
      </c>
      <c r="BZ26" s="1757">
        <f t="shared" si="33"/>
        <v>13.418000000000001</v>
      </c>
      <c r="CA26" s="1850">
        <f t="shared" si="34"/>
        <v>638.69000000000005</v>
      </c>
      <c r="CB26" s="1834">
        <f>'[13]3'!CB26</f>
        <v>2E-3</v>
      </c>
      <c r="CC26" s="1834">
        <f>'[13]3'!CC26</f>
        <v>3.0000000000000001E-3</v>
      </c>
      <c r="CD26" s="1834">
        <f>'[13]3'!CD26</f>
        <v>0</v>
      </c>
      <c r="CE26" s="1834">
        <f>'[13]3'!CE26</f>
        <v>0</v>
      </c>
      <c r="CF26" s="1834">
        <f>'[13]3'!CF26</f>
        <v>0</v>
      </c>
      <c r="CG26" s="1834">
        <f>'[13]3'!CG26</f>
        <v>0.01</v>
      </c>
      <c r="CH26" s="1831">
        <f t="shared" si="96"/>
        <v>5.3660000000000005</v>
      </c>
      <c r="CI26" s="1831">
        <f t="shared" si="97"/>
        <v>1.677</v>
      </c>
      <c r="CJ26" s="1757">
        <f t="shared" si="35"/>
        <v>0</v>
      </c>
      <c r="CK26" s="1757">
        <f t="shared" si="36"/>
        <v>0</v>
      </c>
      <c r="CL26" s="1757">
        <f t="shared" si="37"/>
        <v>335.25</v>
      </c>
      <c r="CM26" s="1831">
        <f t="shared" si="38"/>
        <v>4.8600000000000003</v>
      </c>
      <c r="CN26" s="1757">
        <f t="shared" si="39"/>
        <v>231.34</v>
      </c>
      <c r="CO26" s="1757">
        <f t="shared" si="40"/>
        <v>11.903000000000002</v>
      </c>
      <c r="CP26" s="1850">
        <f t="shared" si="41"/>
        <v>566.59</v>
      </c>
      <c r="CQ26" s="1837">
        <f>'[13]3'!CQ26</f>
        <v>2E-3</v>
      </c>
      <c r="CR26" s="1834">
        <f>'[13]3'!CR26</f>
        <v>3.0000000000000001E-3</v>
      </c>
      <c r="CS26" s="1834">
        <f>'[13]3'!CS26</f>
        <v>0</v>
      </c>
      <c r="CT26" s="1834">
        <f>'[13]3'!CT26</f>
        <v>0</v>
      </c>
      <c r="CU26" s="1834">
        <f>'[13]3'!CU26</f>
        <v>0</v>
      </c>
      <c r="CV26" s="1834">
        <f>'[13]3'!CV26</f>
        <v>0.01</v>
      </c>
      <c r="CW26" s="1831">
        <f t="shared" si="98"/>
        <v>3.56</v>
      </c>
      <c r="CX26" s="1831">
        <f t="shared" si="99"/>
        <v>1.944</v>
      </c>
      <c r="CY26" s="1757">
        <f t="shared" si="42"/>
        <v>0</v>
      </c>
      <c r="CZ26" s="1757">
        <f t="shared" si="43"/>
        <v>0</v>
      </c>
      <c r="DA26" s="1757">
        <f t="shared" si="44"/>
        <v>261.99</v>
      </c>
      <c r="DB26" s="1831">
        <f t="shared" si="45"/>
        <v>4.2</v>
      </c>
      <c r="DC26" s="1757">
        <f t="shared" si="46"/>
        <v>199.92</v>
      </c>
      <c r="DD26" s="1757">
        <f t="shared" si="47"/>
        <v>9.7040000000000006</v>
      </c>
      <c r="DE26" s="1850">
        <f t="shared" si="48"/>
        <v>461.90999999999997</v>
      </c>
      <c r="DF26" s="1837">
        <f>'[13]3'!DF26</f>
        <v>2E-3</v>
      </c>
      <c r="DG26" s="1834">
        <f>'[13]3'!DG26</f>
        <v>3.0000000000000001E-3</v>
      </c>
      <c r="DH26" s="1834">
        <f>'[13]3'!DH26</f>
        <v>0</v>
      </c>
      <c r="DI26" s="1834">
        <f>'[13]3'!DI26</f>
        <v>0</v>
      </c>
      <c r="DJ26" s="1834">
        <f>'[13]3'!DJ26</f>
        <v>0</v>
      </c>
      <c r="DK26" s="1834">
        <f>'[13]3'!DK26</f>
        <v>0.01</v>
      </c>
      <c r="DL26" s="1831">
        <f t="shared" si="100"/>
        <v>3.6840000000000002</v>
      </c>
      <c r="DM26" s="1831">
        <f t="shared" si="101"/>
        <v>1.794</v>
      </c>
      <c r="DN26" s="1757">
        <f t="shared" si="49"/>
        <v>0</v>
      </c>
      <c r="DO26" s="1757">
        <f t="shared" si="50"/>
        <v>0</v>
      </c>
      <c r="DP26" s="1757">
        <f t="shared" si="51"/>
        <v>260.75</v>
      </c>
      <c r="DQ26" s="1831">
        <f t="shared" si="52"/>
        <v>4.41</v>
      </c>
      <c r="DR26" s="1757">
        <f t="shared" si="53"/>
        <v>209.92</v>
      </c>
      <c r="DS26" s="1757">
        <f t="shared" si="54"/>
        <v>9.8879999999999999</v>
      </c>
      <c r="DT26" s="1850">
        <f t="shared" si="55"/>
        <v>470.66999999999996</v>
      </c>
      <c r="DU26" s="1837">
        <f>'[13]3'!DU26</f>
        <v>2E-3</v>
      </c>
      <c r="DV26" s="1834">
        <f>'[13]3'!DV26</f>
        <v>3.0000000000000001E-3</v>
      </c>
      <c r="DW26" s="1834">
        <f>'[13]3'!DW26</f>
        <v>0</v>
      </c>
      <c r="DX26" s="1834">
        <f>'[13]3'!DX26</f>
        <v>0</v>
      </c>
      <c r="DY26" s="1834">
        <f>'[13]3'!DY26</f>
        <v>0</v>
      </c>
      <c r="DZ26" s="1834">
        <f>'[13]3'!DZ26</f>
        <v>0.01</v>
      </c>
      <c r="EA26" s="1831">
        <f t="shared" si="102"/>
        <v>4.96</v>
      </c>
      <c r="EB26" s="1831">
        <f t="shared" si="103"/>
        <v>1.6260000000000001</v>
      </c>
      <c r="EC26" s="1757">
        <f t="shared" si="56"/>
        <v>0</v>
      </c>
      <c r="ED26" s="1757">
        <f t="shared" si="57"/>
        <v>0</v>
      </c>
      <c r="EE26" s="1757">
        <f t="shared" si="58"/>
        <v>313.49</v>
      </c>
      <c r="EF26" s="1757">
        <f t="shared" si="59"/>
        <v>4.32</v>
      </c>
      <c r="EG26" s="1757">
        <f t="shared" si="60"/>
        <v>205.63</v>
      </c>
      <c r="EH26" s="1757">
        <f t="shared" si="61"/>
        <v>10.906000000000001</v>
      </c>
      <c r="EI26" s="1850">
        <f t="shared" si="62"/>
        <v>519.12</v>
      </c>
      <c r="EJ26" s="1837">
        <f>'[13]3'!EJ26</f>
        <v>2E-3</v>
      </c>
      <c r="EK26" s="1834">
        <f>'[13]3'!EK26</f>
        <v>3.0000000000000001E-3</v>
      </c>
      <c r="EL26" s="1834">
        <f>'[13]3'!EL26</f>
        <v>0</v>
      </c>
      <c r="EM26" s="1834">
        <f>'[13]3'!EM26</f>
        <v>0</v>
      </c>
      <c r="EN26" s="1834">
        <f>'[13]3'!EN26</f>
        <v>0</v>
      </c>
      <c r="EO26" s="1834">
        <f>'[13]3'!EO26</f>
        <v>0.01</v>
      </c>
      <c r="EP26" s="1831">
        <f t="shared" si="104"/>
        <v>6.9560000000000004</v>
      </c>
      <c r="EQ26" s="1831">
        <f t="shared" si="105"/>
        <v>1.863</v>
      </c>
      <c r="ER26" s="1757">
        <f t="shared" si="63"/>
        <v>0</v>
      </c>
      <c r="ES26" s="1757">
        <f t="shared" si="64"/>
        <v>0</v>
      </c>
      <c r="ET26" s="1757">
        <f t="shared" si="65"/>
        <v>419.78</v>
      </c>
      <c r="EU26" s="1757">
        <f t="shared" si="66"/>
        <v>5.67</v>
      </c>
      <c r="EV26" s="1757">
        <f t="shared" si="67"/>
        <v>269.89</v>
      </c>
      <c r="EW26" s="1757">
        <f t="shared" si="68"/>
        <v>14.489000000000001</v>
      </c>
      <c r="EX26" s="1850">
        <f t="shared" si="69"/>
        <v>689.67</v>
      </c>
      <c r="EY26" s="1834">
        <f>'[13]3'!EY26</f>
        <v>2E-3</v>
      </c>
      <c r="EZ26" s="1834">
        <f>'[13]3'!EZ26</f>
        <v>3.0000000000000001E-3</v>
      </c>
      <c r="FA26" s="1834">
        <f>'[13]3'!FA26</f>
        <v>0</v>
      </c>
      <c r="FB26" s="1834">
        <f>'[13]3'!FB26</f>
        <v>0</v>
      </c>
      <c r="FC26" s="1834">
        <f>'[13]3'!FC26</f>
        <v>0</v>
      </c>
      <c r="FD26" s="1834">
        <f>'[13]3'!FD26</f>
        <v>0.01</v>
      </c>
      <c r="FE26" s="1831">
        <f t="shared" si="106"/>
        <v>6.5720000000000001</v>
      </c>
      <c r="FF26" s="1831">
        <f t="shared" si="107"/>
        <v>1.7730000000000001</v>
      </c>
      <c r="FG26" s="1757">
        <f t="shared" si="70"/>
        <v>0</v>
      </c>
      <c r="FH26" s="1757">
        <f t="shared" si="71"/>
        <v>0</v>
      </c>
      <c r="FI26" s="1757">
        <f t="shared" si="72"/>
        <v>397.22</v>
      </c>
      <c r="FJ26" s="1757">
        <f t="shared" si="73"/>
        <v>7.03</v>
      </c>
      <c r="FK26" s="1757">
        <f t="shared" si="74"/>
        <v>334.63</v>
      </c>
      <c r="FL26" s="1757">
        <f t="shared" si="75"/>
        <v>15.375</v>
      </c>
      <c r="FM26" s="1850">
        <f t="shared" si="76"/>
        <v>731.85</v>
      </c>
      <c r="FN26" s="1834">
        <f>'[13]3'!FN26</f>
        <v>2E-3</v>
      </c>
      <c r="FO26" s="1834">
        <f>'[13]3'!FO26</f>
        <v>3.0000000000000001E-3</v>
      </c>
      <c r="FP26" s="1834">
        <f>'[13]3'!FP26</f>
        <v>0</v>
      </c>
      <c r="FQ26" s="1834">
        <f>'[13]3'!FQ26</f>
        <v>0</v>
      </c>
      <c r="FR26" s="1834">
        <f>'[13]3'!FR26</f>
        <v>0</v>
      </c>
      <c r="FS26" s="1834">
        <f>'[13]3'!FS26</f>
        <v>0.01</v>
      </c>
      <c r="FT26" s="1831">
        <f t="shared" si="108"/>
        <v>6.4820000000000002</v>
      </c>
      <c r="FU26" s="1831">
        <f t="shared" si="109"/>
        <v>1.9530000000000001</v>
      </c>
      <c r="FV26" s="1757">
        <f t="shared" si="77"/>
        <v>0</v>
      </c>
      <c r="FW26" s="1757">
        <f t="shared" si="78"/>
        <v>0</v>
      </c>
      <c r="FX26" s="1757">
        <f t="shared" si="110"/>
        <v>401.51</v>
      </c>
      <c r="FY26" s="1757">
        <f t="shared" si="79"/>
        <v>7.6000000000000005</v>
      </c>
      <c r="FZ26" s="1757">
        <f t="shared" si="80"/>
        <v>361.76</v>
      </c>
      <c r="GA26" s="1757">
        <f t="shared" si="81"/>
        <v>16.035</v>
      </c>
      <c r="GB26" s="1850">
        <f t="shared" si="82"/>
        <v>763.27</v>
      </c>
      <c r="GC26" s="1851">
        <f t="shared" si="83"/>
        <v>85.129000000000019</v>
      </c>
      <c r="GD26" s="1852">
        <f t="shared" si="83"/>
        <v>4052.15</v>
      </c>
      <c r="GE26" s="1853">
        <f t="shared" si="84"/>
        <v>76.396999999999991</v>
      </c>
      <c r="GF26" s="1854">
        <f t="shared" si="84"/>
        <v>3636.49</v>
      </c>
      <c r="GG26" s="1855">
        <f t="shared" si="85"/>
        <v>161.52600000000001</v>
      </c>
      <c r="GH26" s="1856">
        <f t="shared" si="85"/>
        <v>7688.6399999999994</v>
      </c>
      <c r="GI26" s="1844">
        <v>11</v>
      </c>
      <c r="GJ26" s="1857">
        <f t="shared" si="113"/>
        <v>93.366000000000028</v>
      </c>
      <c r="GK26" s="1858">
        <f t="shared" si="111"/>
        <v>4444.2199999999984</v>
      </c>
      <c r="GL26" s="1859">
        <f t="shared" si="112"/>
        <v>68.159999999999982</v>
      </c>
      <c r="GM26" s="1860">
        <f t="shared" si="112"/>
        <v>3244.420000000001</v>
      </c>
    </row>
    <row r="27" spans="1:195" s="1768" customFormat="1" ht="18" customHeight="1">
      <c r="A27" s="1830">
        <v>13</v>
      </c>
      <c r="B27" s="1861" t="s">
        <v>1546</v>
      </c>
      <c r="C27" s="1849" t="s">
        <v>407</v>
      </c>
      <c r="D27" s="1833">
        <f>[13]цены!D21</f>
        <v>45.2</v>
      </c>
      <c r="E27" s="1834">
        <f>'[13]3'!E27</f>
        <v>5.0000000000000001E-3</v>
      </c>
      <c r="F27" s="1834">
        <f>'[13]3'!F27</f>
        <v>2E-3</v>
      </c>
      <c r="G27" s="1834">
        <f>'[13]3'!G27</f>
        <v>0</v>
      </c>
      <c r="H27" s="1834">
        <f>'[13]3'!H27</f>
        <v>0</v>
      </c>
      <c r="I27" s="1834">
        <f>'[13]3'!I27</f>
        <v>0</v>
      </c>
      <c r="J27" s="1834">
        <f>'[13]3'!J27</f>
        <v>0</v>
      </c>
      <c r="K27" s="1831">
        <f t="shared" si="86"/>
        <v>17.170000000000002</v>
      </c>
      <c r="L27" s="1831">
        <f t="shared" si="87"/>
        <v>1.294</v>
      </c>
      <c r="M27" s="1835">
        <f t="shared" si="0"/>
        <v>0</v>
      </c>
      <c r="N27" s="1835">
        <f t="shared" si="1"/>
        <v>0</v>
      </c>
      <c r="O27" s="1757">
        <f t="shared" si="2"/>
        <v>834.57</v>
      </c>
      <c r="P27" s="1831">
        <f t="shared" si="3"/>
        <v>0</v>
      </c>
      <c r="Q27" s="1757">
        <f t="shared" si="4"/>
        <v>0</v>
      </c>
      <c r="R27" s="1757">
        <f t="shared" si="5"/>
        <v>18.464000000000002</v>
      </c>
      <c r="S27" s="1850">
        <f t="shared" si="6"/>
        <v>834.57</v>
      </c>
      <c r="T27" s="1837">
        <f>'[13]3'!T27</f>
        <v>5.0000000000000001E-3</v>
      </c>
      <c r="U27" s="1834">
        <f>'[13]3'!U27</f>
        <v>2E-3</v>
      </c>
      <c r="V27" s="1834">
        <f>'[13]3'!V27</f>
        <v>0</v>
      </c>
      <c r="W27" s="1834">
        <f>'[13]3'!W27</f>
        <v>0</v>
      </c>
      <c r="X27" s="1834">
        <f>'[13]3'!X27</f>
        <v>0</v>
      </c>
      <c r="Y27" s="1834">
        <f>'[13]3'!Y27</f>
        <v>0</v>
      </c>
      <c r="Z27" s="1831">
        <f t="shared" si="88"/>
        <v>16.670000000000002</v>
      </c>
      <c r="AA27" s="1831">
        <f t="shared" si="89"/>
        <v>1.1859999999999999</v>
      </c>
      <c r="AB27" s="1757">
        <f t="shared" si="7"/>
        <v>0</v>
      </c>
      <c r="AC27" s="1757">
        <f t="shared" si="8"/>
        <v>0</v>
      </c>
      <c r="AD27" s="1757">
        <f t="shared" si="9"/>
        <v>807.09</v>
      </c>
      <c r="AE27" s="1831">
        <f t="shared" si="10"/>
        <v>0</v>
      </c>
      <c r="AF27" s="1757">
        <f t="shared" si="11"/>
        <v>0</v>
      </c>
      <c r="AG27" s="1757">
        <f t="shared" si="12"/>
        <v>17.856000000000002</v>
      </c>
      <c r="AH27" s="1850">
        <f t="shared" si="13"/>
        <v>807.09</v>
      </c>
      <c r="AI27" s="1837">
        <f>'[13]3'!AI27</f>
        <v>5.0000000000000001E-3</v>
      </c>
      <c r="AJ27" s="1834">
        <f>'[13]3'!AJ27</f>
        <v>2E-3</v>
      </c>
      <c r="AK27" s="1834">
        <f>'[13]3'!AK27</f>
        <v>0</v>
      </c>
      <c r="AL27" s="1834">
        <f>'[13]3'!AL27</f>
        <v>0</v>
      </c>
      <c r="AM27" s="1834">
        <f>'[13]3'!AM27</f>
        <v>0</v>
      </c>
      <c r="AN27" s="1834">
        <f>'[13]3'!AN27</f>
        <v>0</v>
      </c>
      <c r="AO27" s="1831">
        <f t="shared" si="90"/>
        <v>19.89</v>
      </c>
      <c r="AP27" s="1831">
        <f t="shared" si="91"/>
        <v>1.294</v>
      </c>
      <c r="AQ27" s="1757">
        <f t="shared" si="14"/>
        <v>0</v>
      </c>
      <c r="AR27" s="1757">
        <f t="shared" si="15"/>
        <v>0</v>
      </c>
      <c r="AS27" s="1757">
        <f t="shared" si="16"/>
        <v>957.52</v>
      </c>
      <c r="AT27" s="1831">
        <f t="shared" si="17"/>
        <v>0</v>
      </c>
      <c r="AU27" s="1757">
        <f t="shared" si="18"/>
        <v>0</v>
      </c>
      <c r="AV27" s="1757">
        <f t="shared" si="19"/>
        <v>21.184000000000001</v>
      </c>
      <c r="AW27" s="1850">
        <f t="shared" si="20"/>
        <v>957.52</v>
      </c>
      <c r="AX27" s="1834">
        <f>'[13]3'!AX27</f>
        <v>5.0000000000000001E-3</v>
      </c>
      <c r="AY27" s="1834">
        <f>'[13]3'!AY27</f>
        <v>2E-3</v>
      </c>
      <c r="AZ27" s="1834">
        <f>'[13]3'!AZ27</f>
        <v>0</v>
      </c>
      <c r="BA27" s="1834">
        <f>'[13]3'!BA27</f>
        <v>0</v>
      </c>
      <c r="BB27" s="1834">
        <f>'[13]3'!BB27</f>
        <v>0</v>
      </c>
      <c r="BC27" s="1834">
        <f>'[13]3'!BC27</f>
        <v>0</v>
      </c>
      <c r="BD27" s="1831">
        <f t="shared" si="92"/>
        <v>16.925000000000001</v>
      </c>
      <c r="BE27" s="1831">
        <f t="shared" si="93"/>
        <v>1.17</v>
      </c>
      <c r="BF27" s="1757">
        <f t="shared" si="21"/>
        <v>0</v>
      </c>
      <c r="BG27" s="1757">
        <f t="shared" si="22"/>
        <v>0</v>
      </c>
      <c r="BH27" s="1757">
        <f t="shared" si="23"/>
        <v>817.89</v>
      </c>
      <c r="BI27" s="1831">
        <f t="shared" si="24"/>
        <v>0</v>
      </c>
      <c r="BJ27" s="1757">
        <f t="shared" si="25"/>
        <v>0</v>
      </c>
      <c r="BK27" s="1757">
        <f t="shared" si="26"/>
        <v>18.094999999999999</v>
      </c>
      <c r="BL27" s="1850">
        <f t="shared" si="27"/>
        <v>817.89</v>
      </c>
      <c r="BM27" s="1837">
        <f>'[13]3'!BM27</f>
        <v>5.0000000000000001E-3</v>
      </c>
      <c r="BN27" s="1834">
        <f>'[13]3'!BN27</f>
        <v>2E-3</v>
      </c>
      <c r="BO27" s="1834">
        <f>'[13]3'!BO27</f>
        <v>0</v>
      </c>
      <c r="BP27" s="1834">
        <f>'[13]3'!BP27</f>
        <v>0</v>
      </c>
      <c r="BQ27" s="1834">
        <f>'[13]3'!BQ27</f>
        <v>0</v>
      </c>
      <c r="BR27" s="1834">
        <f>'[13]3'!BR27</f>
        <v>0</v>
      </c>
      <c r="BS27" s="1831">
        <f t="shared" si="94"/>
        <v>14.63</v>
      </c>
      <c r="BT27" s="1831">
        <f t="shared" si="95"/>
        <v>1.0840000000000001</v>
      </c>
      <c r="BU27" s="1757">
        <f t="shared" si="28"/>
        <v>0</v>
      </c>
      <c r="BV27" s="1757">
        <f t="shared" si="29"/>
        <v>0</v>
      </c>
      <c r="BW27" s="1757">
        <f t="shared" si="30"/>
        <v>710.27</v>
      </c>
      <c r="BX27" s="1831">
        <f t="shared" si="31"/>
        <v>0</v>
      </c>
      <c r="BY27" s="1757">
        <f t="shared" si="32"/>
        <v>0</v>
      </c>
      <c r="BZ27" s="1757">
        <f t="shared" si="33"/>
        <v>15.714</v>
      </c>
      <c r="CA27" s="1850">
        <f t="shared" si="34"/>
        <v>710.27</v>
      </c>
      <c r="CB27" s="1834">
        <f>'[13]3'!CB27</f>
        <v>5.0000000000000001E-3</v>
      </c>
      <c r="CC27" s="1834">
        <f>'[13]3'!CC27</f>
        <v>2E-3</v>
      </c>
      <c r="CD27" s="1834">
        <f>'[13]3'!CD27</f>
        <v>0</v>
      </c>
      <c r="CE27" s="1834">
        <f>'[13]3'!CE27</f>
        <v>0</v>
      </c>
      <c r="CF27" s="1834">
        <f>'[13]3'!CF27</f>
        <v>0</v>
      </c>
      <c r="CG27" s="1834">
        <f>'[13]3'!CG27</f>
        <v>0</v>
      </c>
      <c r="CH27" s="1831">
        <f t="shared" si="96"/>
        <v>13.415000000000001</v>
      </c>
      <c r="CI27" s="1831">
        <f t="shared" si="97"/>
        <v>1.1180000000000001</v>
      </c>
      <c r="CJ27" s="1757">
        <f t="shared" si="35"/>
        <v>0</v>
      </c>
      <c r="CK27" s="1757">
        <f t="shared" si="36"/>
        <v>0</v>
      </c>
      <c r="CL27" s="1757">
        <f t="shared" si="37"/>
        <v>656.89</v>
      </c>
      <c r="CM27" s="1831">
        <f t="shared" si="38"/>
        <v>0</v>
      </c>
      <c r="CN27" s="1757">
        <f t="shared" si="39"/>
        <v>0</v>
      </c>
      <c r="CO27" s="1757">
        <f t="shared" si="40"/>
        <v>14.533000000000001</v>
      </c>
      <c r="CP27" s="1850">
        <f t="shared" si="41"/>
        <v>656.89</v>
      </c>
      <c r="CQ27" s="1837">
        <f>'[13]3'!CQ27</f>
        <v>5.0000000000000001E-3</v>
      </c>
      <c r="CR27" s="1834">
        <f>'[13]3'!CR27</f>
        <v>2E-3</v>
      </c>
      <c r="CS27" s="1834">
        <f>'[13]3'!CS27</f>
        <v>0</v>
      </c>
      <c r="CT27" s="1834">
        <f>'[13]3'!CT27</f>
        <v>0</v>
      </c>
      <c r="CU27" s="1834">
        <f>'[13]3'!CU27</f>
        <v>0</v>
      </c>
      <c r="CV27" s="1834">
        <f>'[13]3'!CV27</f>
        <v>0</v>
      </c>
      <c r="CW27" s="1831">
        <f t="shared" si="98"/>
        <v>8.9</v>
      </c>
      <c r="CX27" s="1831">
        <f t="shared" si="99"/>
        <v>1.296</v>
      </c>
      <c r="CY27" s="1757">
        <f t="shared" si="42"/>
        <v>0</v>
      </c>
      <c r="CZ27" s="1757">
        <f t="shared" si="43"/>
        <v>0</v>
      </c>
      <c r="DA27" s="1757">
        <f t="shared" si="44"/>
        <v>460.86</v>
      </c>
      <c r="DB27" s="1831">
        <f t="shared" si="45"/>
        <v>0</v>
      </c>
      <c r="DC27" s="1757">
        <f t="shared" si="46"/>
        <v>0</v>
      </c>
      <c r="DD27" s="1757">
        <f t="shared" si="47"/>
        <v>10.196</v>
      </c>
      <c r="DE27" s="1850">
        <f t="shared" si="48"/>
        <v>460.86</v>
      </c>
      <c r="DF27" s="1837">
        <f>'[13]3'!DF27</f>
        <v>5.0000000000000001E-3</v>
      </c>
      <c r="DG27" s="1834">
        <f>'[13]3'!DG27</f>
        <v>2E-3</v>
      </c>
      <c r="DH27" s="1834">
        <f>'[13]3'!DH27</f>
        <v>0</v>
      </c>
      <c r="DI27" s="1834">
        <f>'[13]3'!DI27</f>
        <v>0</v>
      </c>
      <c r="DJ27" s="1834">
        <f>'[13]3'!DJ27</f>
        <v>0</v>
      </c>
      <c r="DK27" s="1834">
        <f>'[13]3'!DK27</f>
        <v>0</v>
      </c>
      <c r="DL27" s="1831">
        <f t="shared" si="100"/>
        <v>9.2100000000000009</v>
      </c>
      <c r="DM27" s="1831">
        <f t="shared" si="101"/>
        <v>1.196</v>
      </c>
      <c r="DN27" s="1757">
        <f t="shared" si="49"/>
        <v>0</v>
      </c>
      <c r="DO27" s="1757">
        <f t="shared" si="50"/>
        <v>0</v>
      </c>
      <c r="DP27" s="1757">
        <f t="shared" si="51"/>
        <v>470.35</v>
      </c>
      <c r="DQ27" s="1831">
        <f t="shared" si="52"/>
        <v>0</v>
      </c>
      <c r="DR27" s="1757">
        <f t="shared" si="53"/>
        <v>0</v>
      </c>
      <c r="DS27" s="1757">
        <f t="shared" si="54"/>
        <v>10.406000000000001</v>
      </c>
      <c r="DT27" s="1850">
        <f t="shared" si="55"/>
        <v>470.35</v>
      </c>
      <c r="DU27" s="1837">
        <f>'[13]3'!DU27</f>
        <v>5.0000000000000001E-3</v>
      </c>
      <c r="DV27" s="1834">
        <f>'[13]3'!DV27</f>
        <v>2E-3</v>
      </c>
      <c r="DW27" s="1834">
        <f>'[13]3'!DW27</f>
        <v>0</v>
      </c>
      <c r="DX27" s="1834">
        <f>'[13]3'!DX27</f>
        <v>0</v>
      </c>
      <c r="DY27" s="1834">
        <f>'[13]3'!DY27</f>
        <v>0</v>
      </c>
      <c r="DZ27" s="1834">
        <f>'[13]3'!DZ27</f>
        <v>0</v>
      </c>
      <c r="EA27" s="1831">
        <f t="shared" si="102"/>
        <v>12.4</v>
      </c>
      <c r="EB27" s="1831">
        <f t="shared" si="103"/>
        <v>1.0840000000000001</v>
      </c>
      <c r="EC27" s="1757">
        <f t="shared" si="56"/>
        <v>0</v>
      </c>
      <c r="ED27" s="1757">
        <f t="shared" si="57"/>
        <v>0</v>
      </c>
      <c r="EE27" s="1757">
        <f t="shared" si="58"/>
        <v>609.48</v>
      </c>
      <c r="EF27" s="1757">
        <f t="shared" si="59"/>
        <v>0</v>
      </c>
      <c r="EG27" s="1757">
        <f t="shared" si="60"/>
        <v>0</v>
      </c>
      <c r="EH27" s="1757">
        <f t="shared" si="61"/>
        <v>13.484</v>
      </c>
      <c r="EI27" s="1850">
        <f t="shared" si="62"/>
        <v>609.48</v>
      </c>
      <c r="EJ27" s="1837">
        <f>'[13]3'!EJ27</f>
        <v>5.0000000000000001E-3</v>
      </c>
      <c r="EK27" s="1834">
        <f>'[13]3'!EK27</f>
        <v>2E-3</v>
      </c>
      <c r="EL27" s="1834">
        <f>'[13]3'!EL27</f>
        <v>0</v>
      </c>
      <c r="EM27" s="1834">
        <f>'[13]3'!EM27</f>
        <v>0</v>
      </c>
      <c r="EN27" s="1834">
        <f>'[13]3'!EN27</f>
        <v>0</v>
      </c>
      <c r="EO27" s="1834">
        <f>'[13]3'!EO27</f>
        <v>0</v>
      </c>
      <c r="EP27" s="1831">
        <f t="shared" si="104"/>
        <v>17.39</v>
      </c>
      <c r="EQ27" s="1831">
        <f t="shared" si="105"/>
        <v>1.242</v>
      </c>
      <c r="ER27" s="1757">
        <f t="shared" si="63"/>
        <v>0</v>
      </c>
      <c r="ES27" s="1757">
        <f t="shared" si="64"/>
        <v>0</v>
      </c>
      <c r="ET27" s="1757">
        <f t="shared" si="65"/>
        <v>842.17</v>
      </c>
      <c r="EU27" s="1757">
        <f t="shared" si="66"/>
        <v>0</v>
      </c>
      <c r="EV27" s="1757">
        <f t="shared" si="67"/>
        <v>0</v>
      </c>
      <c r="EW27" s="1757">
        <f t="shared" si="68"/>
        <v>18.632000000000001</v>
      </c>
      <c r="EX27" s="1850">
        <f t="shared" si="69"/>
        <v>842.17</v>
      </c>
      <c r="EY27" s="1834">
        <f>'[13]3'!EY27</f>
        <v>5.0000000000000001E-3</v>
      </c>
      <c r="EZ27" s="1834">
        <f>'[13]3'!EZ27</f>
        <v>2E-3</v>
      </c>
      <c r="FA27" s="1834">
        <f>'[13]3'!FA27</f>
        <v>0</v>
      </c>
      <c r="FB27" s="1834">
        <f>'[13]3'!FB27</f>
        <v>0</v>
      </c>
      <c r="FC27" s="1834">
        <f>'[13]3'!FC27</f>
        <v>0</v>
      </c>
      <c r="FD27" s="1834">
        <f>'[13]3'!FD27</f>
        <v>0</v>
      </c>
      <c r="FE27" s="1831">
        <f t="shared" si="106"/>
        <v>16.43</v>
      </c>
      <c r="FF27" s="1831">
        <f t="shared" si="107"/>
        <v>1.1819999999999999</v>
      </c>
      <c r="FG27" s="1757">
        <f t="shared" si="70"/>
        <v>0</v>
      </c>
      <c r="FH27" s="1757">
        <f t="shared" si="71"/>
        <v>0</v>
      </c>
      <c r="FI27" s="1757">
        <f t="shared" si="72"/>
        <v>796.06</v>
      </c>
      <c r="FJ27" s="1757">
        <f t="shared" si="73"/>
        <v>0</v>
      </c>
      <c r="FK27" s="1757">
        <f t="shared" si="74"/>
        <v>0</v>
      </c>
      <c r="FL27" s="1757">
        <f t="shared" si="75"/>
        <v>17.611999999999998</v>
      </c>
      <c r="FM27" s="1850">
        <f t="shared" si="76"/>
        <v>796.06</v>
      </c>
      <c r="FN27" s="1834">
        <f>'[13]3'!FN27</f>
        <v>5.0000000000000001E-3</v>
      </c>
      <c r="FO27" s="1834">
        <f>'[13]3'!FO27</f>
        <v>2E-3</v>
      </c>
      <c r="FP27" s="1834">
        <f>'[13]3'!FP27</f>
        <v>0</v>
      </c>
      <c r="FQ27" s="1834">
        <f>'[13]3'!FQ27</f>
        <v>0</v>
      </c>
      <c r="FR27" s="1834">
        <f>'[13]3'!FR27</f>
        <v>0</v>
      </c>
      <c r="FS27" s="1834">
        <f>'[13]3'!FS27</f>
        <v>0</v>
      </c>
      <c r="FT27" s="1831">
        <f t="shared" si="108"/>
        <v>16.205000000000002</v>
      </c>
      <c r="FU27" s="1831">
        <f t="shared" si="109"/>
        <v>1.302</v>
      </c>
      <c r="FV27" s="1757">
        <f t="shared" si="77"/>
        <v>0</v>
      </c>
      <c r="FW27" s="1757">
        <f t="shared" si="78"/>
        <v>0</v>
      </c>
      <c r="FX27" s="1757">
        <f t="shared" si="110"/>
        <v>791.32</v>
      </c>
      <c r="FY27" s="1757">
        <f t="shared" si="79"/>
        <v>0</v>
      </c>
      <c r="FZ27" s="1757">
        <f t="shared" si="80"/>
        <v>0</v>
      </c>
      <c r="GA27" s="1757">
        <f t="shared" si="81"/>
        <v>17.507000000000001</v>
      </c>
      <c r="GB27" s="1850">
        <f t="shared" si="82"/>
        <v>791.32</v>
      </c>
      <c r="GC27" s="1851">
        <f t="shared" si="83"/>
        <v>105.846</v>
      </c>
      <c r="GD27" s="1852">
        <f t="shared" si="83"/>
        <v>4784.2300000000005</v>
      </c>
      <c r="GE27" s="1853">
        <f t="shared" si="84"/>
        <v>87.837000000000003</v>
      </c>
      <c r="GF27" s="1854">
        <f t="shared" si="84"/>
        <v>3970.2400000000002</v>
      </c>
      <c r="GG27" s="1855">
        <f t="shared" si="85"/>
        <v>193.68299999999999</v>
      </c>
      <c r="GH27" s="1856">
        <f t="shared" si="85"/>
        <v>8754.4700000000012</v>
      </c>
      <c r="GI27" s="1844">
        <v>11</v>
      </c>
      <c r="GJ27" s="1857">
        <f t="shared" si="113"/>
        <v>193.68299999999999</v>
      </c>
      <c r="GK27" s="1858">
        <f t="shared" si="111"/>
        <v>8754.4700000000012</v>
      </c>
      <c r="GL27" s="1859">
        <f t="shared" si="112"/>
        <v>0</v>
      </c>
      <c r="GM27" s="1860">
        <f t="shared" si="112"/>
        <v>0</v>
      </c>
    </row>
    <row r="28" spans="1:195" s="1768" customFormat="1" ht="18" customHeight="1">
      <c r="A28" s="1848">
        <v>14</v>
      </c>
      <c r="B28" s="1861" t="s">
        <v>1547</v>
      </c>
      <c r="C28" s="1849" t="s">
        <v>407</v>
      </c>
      <c r="D28" s="1833">
        <f>[13]цены!D22</f>
        <v>71</v>
      </c>
      <c r="E28" s="1834">
        <f>'[13]3'!E28</f>
        <v>1.2E-2</v>
      </c>
      <c r="F28" s="1834">
        <f>'[13]3'!F28</f>
        <v>8.0000000000000002E-3</v>
      </c>
      <c r="G28" s="1834">
        <f>'[13]3'!G28</f>
        <v>1.5600000000000002E-3</v>
      </c>
      <c r="H28" s="1834">
        <f>'[13]3'!H28</f>
        <v>0</v>
      </c>
      <c r="I28" s="1834">
        <f>'[13]3'!I28</f>
        <v>0</v>
      </c>
      <c r="J28" s="1834">
        <f>'[13]3'!J28</f>
        <v>0.01</v>
      </c>
      <c r="K28" s="1831">
        <f t="shared" si="86"/>
        <v>41.207999999999998</v>
      </c>
      <c r="L28" s="1831">
        <f t="shared" si="87"/>
        <v>5.1760000000000002</v>
      </c>
      <c r="M28" s="1835">
        <f t="shared" si="0"/>
        <v>0</v>
      </c>
      <c r="N28" s="1835">
        <f t="shared" si="1"/>
        <v>0</v>
      </c>
      <c r="O28" s="1757">
        <f t="shared" si="2"/>
        <v>3293.26</v>
      </c>
      <c r="P28" s="1831">
        <f t="shared" si="3"/>
        <v>6</v>
      </c>
      <c r="Q28" s="1757">
        <f t="shared" si="4"/>
        <v>426</v>
      </c>
      <c r="R28" s="1757">
        <f t="shared" si="5"/>
        <v>52.384</v>
      </c>
      <c r="S28" s="1850">
        <f t="shared" si="6"/>
        <v>3719.26</v>
      </c>
      <c r="T28" s="1837">
        <f>'[13]3'!T28</f>
        <v>1.2E-2</v>
      </c>
      <c r="U28" s="1834">
        <f>'[13]3'!U28</f>
        <v>8.0000000000000002E-3</v>
      </c>
      <c r="V28" s="1834">
        <f>'[13]3'!V28</f>
        <v>1.5600000000000002E-3</v>
      </c>
      <c r="W28" s="1834">
        <f>'[13]3'!W28</f>
        <v>0</v>
      </c>
      <c r="X28" s="1834">
        <f>'[13]3'!X28</f>
        <v>0</v>
      </c>
      <c r="Y28" s="1834">
        <f>'[13]3'!Y28</f>
        <v>0.01</v>
      </c>
      <c r="Z28" s="1831">
        <f t="shared" si="88"/>
        <v>40.008000000000003</v>
      </c>
      <c r="AA28" s="1831">
        <f t="shared" si="89"/>
        <v>4.7439999999999998</v>
      </c>
      <c r="AB28" s="1757">
        <f t="shared" si="7"/>
        <v>0</v>
      </c>
      <c r="AC28" s="1757">
        <f t="shared" si="8"/>
        <v>0</v>
      </c>
      <c r="AD28" s="1757">
        <f t="shared" si="9"/>
        <v>3177.39</v>
      </c>
      <c r="AE28" s="1831">
        <f t="shared" si="10"/>
        <v>6.29</v>
      </c>
      <c r="AF28" s="1757">
        <f t="shared" si="11"/>
        <v>446.59</v>
      </c>
      <c r="AG28" s="1757">
        <f t="shared" si="12"/>
        <v>51.042000000000002</v>
      </c>
      <c r="AH28" s="1850">
        <f t="shared" si="13"/>
        <v>3623.98</v>
      </c>
      <c r="AI28" s="1837">
        <f>'[13]3'!AI28</f>
        <v>1.2E-2</v>
      </c>
      <c r="AJ28" s="1834">
        <f>'[13]3'!AJ28</f>
        <v>8.0000000000000002E-3</v>
      </c>
      <c r="AK28" s="1834">
        <f>'[13]3'!AK28</f>
        <v>1.5600000000000002E-3</v>
      </c>
      <c r="AL28" s="1834">
        <f>'[13]3'!AL28</f>
        <v>0</v>
      </c>
      <c r="AM28" s="1834">
        <f>'[13]3'!AM28</f>
        <v>0</v>
      </c>
      <c r="AN28" s="1834">
        <f>'[13]3'!AN28</f>
        <v>0.01</v>
      </c>
      <c r="AO28" s="1831">
        <f t="shared" si="90"/>
        <v>47.736000000000004</v>
      </c>
      <c r="AP28" s="1831">
        <f t="shared" si="91"/>
        <v>5.1760000000000002</v>
      </c>
      <c r="AQ28" s="1757">
        <f t="shared" si="14"/>
        <v>0</v>
      </c>
      <c r="AR28" s="1757">
        <f t="shared" si="15"/>
        <v>0</v>
      </c>
      <c r="AS28" s="1757">
        <f t="shared" si="16"/>
        <v>3756.75</v>
      </c>
      <c r="AT28" s="1831">
        <f t="shared" si="17"/>
        <v>5.76</v>
      </c>
      <c r="AU28" s="1757">
        <f t="shared" si="18"/>
        <v>408.96</v>
      </c>
      <c r="AV28" s="1757">
        <f t="shared" si="19"/>
        <v>58.672000000000004</v>
      </c>
      <c r="AW28" s="1850">
        <f t="shared" si="20"/>
        <v>4165.71</v>
      </c>
      <c r="AX28" s="1834">
        <f>'[13]3'!AX28</f>
        <v>1.2E-2</v>
      </c>
      <c r="AY28" s="1834">
        <f>'[13]3'!AY28</f>
        <v>8.0000000000000002E-3</v>
      </c>
      <c r="AZ28" s="1834">
        <f>'[13]3'!AZ28</f>
        <v>1.5600000000000002E-3</v>
      </c>
      <c r="BA28" s="1834">
        <f>'[13]3'!BA28</f>
        <v>0</v>
      </c>
      <c r="BB28" s="1834">
        <f>'[13]3'!BB28</f>
        <v>0</v>
      </c>
      <c r="BC28" s="1834">
        <f>'[13]3'!BC28</f>
        <v>0.01</v>
      </c>
      <c r="BD28" s="1831">
        <f t="shared" si="92"/>
        <v>40.619999999999997</v>
      </c>
      <c r="BE28" s="1831">
        <f t="shared" si="93"/>
        <v>4.68</v>
      </c>
      <c r="BF28" s="1757">
        <f t="shared" si="21"/>
        <v>0</v>
      </c>
      <c r="BG28" s="1757">
        <f t="shared" si="22"/>
        <v>0</v>
      </c>
      <c r="BH28" s="1757">
        <f t="shared" si="23"/>
        <v>3216.3</v>
      </c>
      <c r="BI28" s="1831">
        <f t="shared" si="24"/>
        <v>6.08</v>
      </c>
      <c r="BJ28" s="1757">
        <f t="shared" si="25"/>
        <v>431.68</v>
      </c>
      <c r="BK28" s="1757">
        <f t="shared" si="26"/>
        <v>51.379999999999995</v>
      </c>
      <c r="BL28" s="1850">
        <f t="shared" si="27"/>
        <v>3647.98</v>
      </c>
      <c r="BM28" s="1837">
        <f>'[13]3'!BM28</f>
        <v>1.2E-2</v>
      </c>
      <c r="BN28" s="1834">
        <f>'[13]3'!BN28</f>
        <v>8.0000000000000002E-3</v>
      </c>
      <c r="BO28" s="1834">
        <f>'[13]3'!BO28</f>
        <v>1.5600000000000002E-3</v>
      </c>
      <c r="BP28" s="1834">
        <f>'[13]3'!BP28</f>
        <v>0</v>
      </c>
      <c r="BQ28" s="1834">
        <f>'[13]3'!BQ28</f>
        <v>0</v>
      </c>
      <c r="BR28" s="1834">
        <f>'[13]3'!BR28</f>
        <v>0.01</v>
      </c>
      <c r="BS28" s="1831">
        <f t="shared" si="94"/>
        <v>35.112000000000002</v>
      </c>
      <c r="BT28" s="1831">
        <f t="shared" si="95"/>
        <v>4.3360000000000003</v>
      </c>
      <c r="BU28" s="1757">
        <f t="shared" si="28"/>
        <v>0</v>
      </c>
      <c r="BV28" s="1757">
        <f t="shared" si="29"/>
        <v>0</v>
      </c>
      <c r="BW28" s="1757">
        <f t="shared" si="30"/>
        <v>2800.81</v>
      </c>
      <c r="BX28" s="1831">
        <f t="shared" si="31"/>
        <v>5.94</v>
      </c>
      <c r="BY28" s="1757">
        <f t="shared" si="32"/>
        <v>421.74</v>
      </c>
      <c r="BZ28" s="1757">
        <f t="shared" si="33"/>
        <v>45.387999999999998</v>
      </c>
      <c r="CA28" s="1850">
        <f t="shared" si="34"/>
        <v>3222.55</v>
      </c>
      <c r="CB28" s="1834">
        <f>'[13]3'!CB28</f>
        <v>1.2E-2</v>
      </c>
      <c r="CC28" s="1834">
        <f>'[13]3'!CC28</f>
        <v>8.0000000000000002E-3</v>
      </c>
      <c r="CD28" s="1834">
        <f>'[13]3'!CD28</f>
        <v>1.5600000000000002E-3</v>
      </c>
      <c r="CE28" s="1834">
        <f>'[13]3'!CE28</f>
        <v>0</v>
      </c>
      <c r="CF28" s="1834">
        <f>'[13]3'!CF28</f>
        <v>0</v>
      </c>
      <c r="CG28" s="1834">
        <f>'[13]3'!CG28</f>
        <v>0.01</v>
      </c>
      <c r="CH28" s="1831">
        <f t="shared" si="96"/>
        <v>32.195999999999998</v>
      </c>
      <c r="CI28" s="1831">
        <f t="shared" si="97"/>
        <v>4.4720000000000004</v>
      </c>
      <c r="CJ28" s="1757">
        <f t="shared" si="35"/>
        <v>0</v>
      </c>
      <c r="CK28" s="1757">
        <f t="shared" si="36"/>
        <v>0</v>
      </c>
      <c r="CL28" s="1757">
        <f t="shared" si="37"/>
        <v>2603.4299999999998</v>
      </c>
      <c r="CM28" s="1831">
        <f t="shared" si="38"/>
        <v>4.8600000000000003</v>
      </c>
      <c r="CN28" s="1757">
        <f t="shared" si="39"/>
        <v>345.06</v>
      </c>
      <c r="CO28" s="1757">
        <f t="shared" si="40"/>
        <v>41.527999999999999</v>
      </c>
      <c r="CP28" s="1850">
        <f t="shared" si="41"/>
        <v>2948.49</v>
      </c>
      <c r="CQ28" s="1837">
        <f>'[13]3'!CQ28</f>
        <v>1.2E-2</v>
      </c>
      <c r="CR28" s="1834">
        <f>'[13]3'!CR28</f>
        <v>8.0000000000000002E-3</v>
      </c>
      <c r="CS28" s="1834">
        <f>'[13]3'!CS28</f>
        <v>1.5600000000000002E-3</v>
      </c>
      <c r="CT28" s="1834">
        <f>'[13]3'!CT28</f>
        <v>0</v>
      </c>
      <c r="CU28" s="1834">
        <f>'[13]3'!CU28</f>
        <v>0</v>
      </c>
      <c r="CV28" s="1834">
        <f>'[13]3'!CV28</f>
        <v>0.01</v>
      </c>
      <c r="CW28" s="1831">
        <f t="shared" si="98"/>
        <v>21.36</v>
      </c>
      <c r="CX28" s="1831">
        <f t="shared" si="99"/>
        <v>5.1840000000000002</v>
      </c>
      <c r="CY28" s="1757">
        <f t="shared" si="42"/>
        <v>0</v>
      </c>
      <c r="CZ28" s="1757">
        <f t="shared" si="43"/>
        <v>0</v>
      </c>
      <c r="DA28" s="1757">
        <f t="shared" si="44"/>
        <v>1884.62</v>
      </c>
      <c r="DB28" s="1831">
        <f t="shared" si="45"/>
        <v>4.2</v>
      </c>
      <c r="DC28" s="1757">
        <f t="shared" si="46"/>
        <v>298.2</v>
      </c>
      <c r="DD28" s="1757">
        <f t="shared" si="47"/>
        <v>30.744</v>
      </c>
      <c r="DE28" s="1850">
        <f t="shared" si="48"/>
        <v>2182.8199999999997</v>
      </c>
      <c r="DF28" s="1837">
        <f>'[13]3'!DF28</f>
        <v>1.2E-2</v>
      </c>
      <c r="DG28" s="1834">
        <f>'[13]3'!DG28</f>
        <v>8.0000000000000002E-3</v>
      </c>
      <c r="DH28" s="1834">
        <f>'[13]3'!DH28</f>
        <v>1.5600000000000002E-3</v>
      </c>
      <c r="DI28" s="1834">
        <f>'[13]3'!DI28</f>
        <v>0</v>
      </c>
      <c r="DJ28" s="1834">
        <f>'[13]3'!DJ28</f>
        <v>0</v>
      </c>
      <c r="DK28" s="1834">
        <f>'[13]3'!DK28</f>
        <v>0.01</v>
      </c>
      <c r="DL28" s="1831">
        <f t="shared" si="100"/>
        <v>22.103999999999999</v>
      </c>
      <c r="DM28" s="1831">
        <f t="shared" si="101"/>
        <v>4.7839999999999998</v>
      </c>
      <c r="DN28" s="1757">
        <f t="shared" si="49"/>
        <v>0</v>
      </c>
      <c r="DO28" s="1757">
        <f t="shared" si="50"/>
        <v>0</v>
      </c>
      <c r="DP28" s="1757">
        <f t="shared" si="51"/>
        <v>1909.05</v>
      </c>
      <c r="DQ28" s="1831">
        <f t="shared" si="52"/>
        <v>4.41</v>
      </c>
      <c r="DR28" s="1757">
        <f t="shared" si="53"/>
        <v>313.11</v>
      </c>
      <c r="DS28" s="1757">
        <f t="shared" si="54"/>
        <v>31.297999999999998</v>
      </c>
      <c r="DT28" s="1850">
        <f t="shared" si="55"/>
        <v>2222.16</v>
      </c>
      <c r="DU28" s="1837">
        <f>'[13]3'!DU28</f>
        <v>1.2E-2</v>
      </c>
      <c r="DV28" s="1834">
        <f>'[13]3'!DV28</f>
        <v>8.0000000000000002E-3</v>
      </c>
      <c r="DW28" s="1834">
        <f>'[13]3'!DW28</f>
        <v>1.5600000000000002E-3</v>
      </c>
      <c r="DX28" s="1834">
        <f>'[13]3'!DX28</f>
        <v>0</v>
      </c>
      <c r="DY28" s="1834">
        <f>'[13]3'!DY28</f>
        <v>0</v>
      </c>
      <c r="DZ28" s="1834">
        <f>'[13]3'!DZ28</f>
        <v>0.01</v>
      </c>
      <c r="EA28" s="1831">
        <f t="shared" si="102"/>
        <v>29.76</v>
      </c>
      <c r="EB28" s="1831">
        <f t="shared" si="103"/>
        <v>4.3360000000000003</v>
      </c>
      <c r="EC28" s="1757">
        <f t="shared" si="56"/>
        <v>0</v>
      </c>
      <c r="ED28" s="1757">
        <f t="shared" si="57"/>
        <v>0</v>
      </c>
      <c r="EE28" s="1757">
        <f t="shared" si="58"/>
        <v>2420.8200000000002</v>
      </c>
      <c r="EF28" s="1757">
        <f t="shared" si="59"/>
        <v>4.32</v>
      </c>
      <c r="EG28" s="1757">
        <f t="shared" si="60"/>
        <v>306.72000000000003</v>
      </c>
      <c r="EH28" s="1757">
        <f t="shared" si="61"/>
        <v>38.416000000000004</v>
      </c>
      <c r="EI28" s="1850">
        <f t="shared" si="62"/>
        <v>2727.54</v>
      </c>
      <c r="EJ28" s="1837">
        <f>'[13]3'!EJ28</f>
        <v>1.2E-2</v>
      </c>
      <c r="EK28" s="1834">
        <f>'[13]3'!EK28</f>
        <v>8.0000000000000002E-3</v>
      </c>
      <c r="EL28" s="1834">
        <f>'[13]3'!EL28</f>
        <v>1.5600000000000002E-3</v>
      </c>
      <c r="EM28" s="1834">
        <f>'[13]3'!EM28</f>
        <v>0</v>
      </c>
      <c r="EN28" s="1834">
        <f>'[13]3'!EN28</f>
        <v>0</v>
      </c>
      <c r="EO28" s="1834">
        <f>'[13]3'!EO28</f>
        <v>0.01</v>
      </c>
      <c r="EP28" s="1831">
        <f t="shared" si="104"/>
        <v>41.736000000000004</v>
      </c>
      <c r="EQ28" s="1831">
        <f t="shared" si="105"/>
        <v>4.968</v>
      </c>
      <c r="ER28" s="1757">
        <f t="shared" si="63"/>
        <v>0</v>
      </c>
      <c r="ES28" s="1757">
        <f t="shared" si="64"/>
        <v>0</v>
      </c>
      <c r="ET28" s="1757">
        <f t="shared" si="65"/>
        <v>3315.98</v>
      </c>
      <c r="EU28" s="1757">
        <f t="shared" si="66"/>
        <v>5.67</v>
      </c>
      <c r="EV28" s="1757">
        <f t="shared" si="67"/>
        <v>402.57</v>
      </c>
      <c r="EW28" s="1757">
        <f t="shared" si="68"/>
        <v>52.374000000000009</v>
      </c>
      <c r="EX28" s="1850">
        <f t="shared" si="69"/>
        <v>3718.55</v>
      </c>
      <c r="EY28" s="1834">
        <f>'[13]3'!EY28</f>
        <v>1.2E-2</v>
      </c>
      <c r="EZ28" s="1834">
        <f>'[13]3'!EZ28</f>
        <v>8.0000000000000002E-3</v>
      </c>
      <c r="FA28" s="1834">
        <f>'[13]3'!FA28</f>
        <v>1.5600000000000002E-3</v>
      </c>
      <c r="FB28" s="1834">
        <f>'[13]3'!FB28</f>
        <v>0</v>
      </c>
      <c r="FC28" s="1834">
        <f>'[13]3'!FC28</f>
        <v>0</v>
      </c>
      <c r="FD28" s="1834">
        <f>'[13]3'!FD28</f>
        <v>0.01</v>
      </c>
      <c r="FE28" s="1831">
        <f t="shared" si="106"/>
        <v>39.432000000000002</v>
      </c>
      <c r="FF28" s="1831">
        <f t="shared" si="107"/>
        <v>4.7279999999999998</v>
      </c>
      <c r="FG28" s="1757">
        <f t="shared" si="70"/>
        <v>0</v>
      </c>
      <c r="FH28" s="1757">
        <f t="shared" si="71"/>
        <v>0</v>
      </c>
      <c r="FI28" s="1757">
        <f t="shared" si="72"/>
        <v>3135.36</v>
      </c>
      <c r="FJ28" s="1757">
        <f t="shared" si="73"/>
        <v>7.03</v>
      </c>
      <c r="FK28" s="1757">
        <f t="shared" si="74"/>
        <v>499.13</v>
      </c>
      <c r="FL28" s="1757">
        <f t="shared" si="75"/>
        <v>51.190000000000005</v>
      </c>
      <c r="FM28" s="1850">
        <f t="shared" si="76"/>
        <v>3634.4900000000002</v>
      </c>
      <c r="FN28" s="1834">
        <f>'[13]3'!FN28</f>
        <v>1.2E-2</v>
      </c>
      <c r="FO28" s="1834">
        <f>'[13]3'!FO28</f>
        <v>8.0000000000000002E-3</v>
      </c>
      <c r="FP28" s="1834">
        <f>'[13]3'!FP28</f>
        <v>1.5600000000000002E-3</v>
      </c>
      <c r="FQ28" s="1834">
        <f>'[13]3'!FQ28</f>
        <v>0</v>
      </c>
      <c r="FR28" s="1834">
        <f>'[13]3'!FR28</f>
        <v>0</v>
      </c>
      <c r="FS28" s="1834">
        <f>'[13]3'!FS28</f>
        <v>0.01</v>
      </c>
      <c r="FT28" s="1831">
        <f t="shared" si="108"/>
        <v>38.892000000000003</v>
      </c>
      <c r="FU28" s="1831">
        <f t="shared" si="109"/>
        <v>5.2080000000000002</v>
      </c>
      <c r="FV28" s="1757">
        <f t="shared" si="77"/>
        <v>0</v>
      </c>
      <c r="FW28" s="1757">
        <f t="shared" si="78"/>
        <v>0</v>
      </c>
      <c r="FX28" s="1757">
        <f t="shared" si="110"/>
        <v>3131.1</v>
      </c>
      <c r="FY28" s="1757">
        <f t="shared" si="79"/>
        <v>7.6000000000000005</v>
      </c>
      <c r="FZ28" s="1757">
        <f t="shared" si="80"/>
        <v>539.6</v>
      </c>
      <c r="GA28" s="1757">
        <f t="shared" si="81"/>
        <v>51.7</v>
      </c>
      <c r="GB28" s="1850">
        <f t="shared" si="82"/>
        <v>3670.7</v>
      </c>
      <c r="GC28" s="1851">
        <f t="shared" si="83"/>
        <v>300.39400000000001</v>
      </c>
      <c r="GD28" s="1852">
        <f t="shared" si="83"/>
        <v>21327.97</v>
      </c>
      <c r="GE28" s="1853">
        <f t="shared" si="84"/>
        <v>255.72199999999998</v>
      </c>
      <c r="GF28" s="1854">
        <f t="shared" si="84"/>
        <v>18156.259999999998</v>
      </c>
      <c r="GG28" s="1855">
        <f t="shared" si="85"/>
        <v>556.11599999999999</v>
      </c>
      <c r="GH28" s="1856">
        <f t="shared" si="85"/>
        <v>39484.229999999996</v>
      </c>
      <c r="GI28" s="1844">
        <v>9</v>
      </c>
      <c r="GJ28" s="1857">
        <f t="shared" si="113"/>
        <v>487.9559999999999</v>
      </c>
      <c r="GK28" s="1858">
        <f t="shared" si="111"/>
        <v>34644.87000000001</v>
      </c>
      <c r="GL28" s="1859">
        <f t="shared" si="112"/>
        <v>68.160000000000082</v>
      </c>
      <c r="GM28" s="1860">
        <f t="shared" si="112"/>
        <v>4839.359999999986</v>
      </c>
    </row>
    <row r="29" spans="1:195" s="1768" customFormat="1" ht="18" customHeight="1">
      <c r="A29" s="1830">
        <v>15</v>
      </c>
      <c r="B29" s="1861" t="s">
        <v>1548</v>
      </c>
      <c r="C29" s="1849" t="s">
        <v>407</v>
      </c>
      <c r="D29" s="1833">
        <f>[13]цены!D23</f>
        <v>40</v>
      </c>
      <c r="E29" s="1834">
        <f>'[13]3'!E29</f>
        <v>0.215</v>
      </c>
      <c r="F29" s="1834">
        <f>'[13]3'!F29</f>
        <v>0.185</v>
      </c>
      <c r="G29" s="1834">
        <f>'[13]3'!G29</f>
        <v>2.7949999999999999E-2</v>
      </c>
      <c r="H29" s="1834">
        <f>'[13]3'!H29</f>
        <v>0</v>
      </c>
      <c r="I29" s="1834">
        <f>'[13]3'!I29</f>
        <v>0</v>
      </c>
      <c r="J29" s="1834">
        <f>'[13]3'!J29</f>
        <v>0.15</v>
      </c>
      <c r="K29" s="1831">
        <f t="shared" si="86"/>
        <v>738.31</v>
      </c>
      <c r="L29" s="1831">
        <f t="shared" si="87"/>
        <v>119.69499999999999</v>
      </c>
      <c r="M29" s="1835">
        <f t="shared" si="0"/>
        <v>0</v>
      </c>
      <c r="N29" s="1835">
        <f t="shared" si="1"/>
        <v>0</v>
      </c>
      <c r="O29" s="1757">
        <f t="shared" si="2"/>
        <v>34320.199999999997</v>
      </c>
      <c r="P29" s="1831">
        <f t="shared" si="3"/>
        <v>90</v>
      </c>
      <c r="Q29" s="1757">
        <f t="shared" si="4"/>
        <v>3600</v>
      </c>
      <c r="R29" s="1757">
        <f t="shared" si="5"/>
        <v>948.00499999999988</v>
      </c>
      <c r="S29" s="1850">
        <f t="shared" si="6"/>
        <v>37920.199999999997</v>
      </c>
      <c r="T29" s="1837">
        <f>'[13]3'!T29</f>
        <v>0.215</v>
      </c>
      <c r="U29" s="1834">
        <f>'[13]3'!U29</f>
        <v>0.185</v>
      </c>
      <c r="V29" s="1834">
        <f>'[13]3'!V29</f>
        <v>2.7949999999999999E-2</v>
      </c>
      <c r="W29" s="1834">
        <f>'[13]3'!W29</f>
        <v>0</v>
      </c>
      <c r="X29" s="1834">
        <f>'[13]3'!X29</f>
        <v>0</v>
      </c>
      <c r="Y29" s="1834">
        <f>'[13]3'!Y29</f>
        <v>0.15</v>
      </c>
      <c r="Z29" s="1831">
        <f t="shared" si="88"/>
        <v>716.81</v>
      </c>
      <c r="AA29" s="1831">
        <f t="shared" si="89"/>
        <v>109.705</v>
      </c>
      <c r="AB29" s="1757">
        <f t="shared" si="7"/>
        <v>0</v>
      </c>
      <c r="AC29" s="1757">
        <f t="shared" si="8"/>
        <v>0</v>
      </c>
      <c r="AD29" s="1757">
        <f t="shared" si="9"/>
        <v>33060.6</v>
      </c>
      <c r="AE29" s="1831">
        <f t="shared" si="10"/>
        <v>94.35</v>
      </c>
      <c r="AF29" s="1757">
        <f t="shared" si="11"/>
        <v>3774</v>
      </c>
      <c r="AG29" s="1757">
        <f t="shared" si="12"/>
        <v>920.86500000000001</v>
      </c>
      <c r="AH29" s="1850">
        <f t="shared" si="13"/>
        <v>36834.6</v>
      </c>
      <c r="AI29" s="1837">
        <f>'[13]3'!AI29</f>
        <v>0.23400000000000001</v>
      </c>
      <c r="AJ29" s="1834">
        <f>'[13]3'!AJ29</f>
        <v>0.2</v>
      </c>
      <c r="AK29" s="1834">
        <f>'[13]3'!AK29</f>
        <v>2.7949999999999999E-2</v>
      </c>
      <c r="AL29" s="1834">
        <f>'[13]3'!AL29</f>
        <v>0</v>
      </c>
      <c r="AM29" s="1834">
        <f>'[13]3'!AM29</f>
        <v>0</v>
      </c>
      <c r="AN29" s="1834">
        <f>'[13]3'!AN29</f>
        <v>0.15</v>
      </c>
      <c r="AO29" s="1831">
        <f t="shared" si="90"/>
        <v>930.85200000000009</v>
      </c>
      <c r="AP29" s="1831">
        <f t="shared" si="91"/>
        <v>129.4</v>
      </c>
      <c r="AQ29" s="1757">
        <f t="shared" si="14"/>
        <v>0</v>
      </c>
      <c r="AR29" s="1757">
        <f t="shared" si="15"/>
        <v>0</v>
      </c>
      <c r="AS29" s="1757">
        <f t="shared" si="16"/>
        <v>42410.080000000002</v>
      </c>
      <c r="AT29" s="1831">
        <f t="shared" si="17"/>
        <v>86.399999999999991</v>
      </c>
      <c r="AU29" s="1757">
        <f t="shared" si="18"/>
        <v>3456</v>
      </c>
      <c r="AV29" s="1757">
        <f t="shared" si="19"/>
        <v>1146.6520000000003</v>
      </c>
      <c r="AW29" s="1850">
        <f t="shared" si="20"/>
        <v>45866.080000000002</v>
      </c>
      <c r="AX29" s="1834">
        <f>'[13]3'!AX29</f>
        <v>0.23400000000000001</v>
      </c>
      <c r="AY29" s="1834">
        <f>'[13]3'!AY29</f>
        <v>0.2</v>
      </c>
      <c r="AZ29" s="1834">
        <f>'[13]3'!AZ29</f>
        <v>2.7949999999999999E-2</v>
      </c>
      <c r="BA29" s="1834">
        <f>'[13]3'!BA29</f>
        <v>0</v>
      </c>
      <c r="BB29" s="1834">
        <f>'[13]3'!BB29</f>
        <v>0</v>
      </c>
      <c r="BC29" s="1834">
        <f>'[13]3'!BC29</f>
        <v>0.15</v>
      </c>
      <c r="BD29" s="1831">
        <f t="shared" si="92"/>
        <v>792.09</v>
      </c>
      <c r="BE29" s="1831">
        <f t="shared" si="93"/>
        <v>117</v>
      </c>
      <c r="BF29" s="1757">
        <f t="shared" si="21"/>
        <v>0</v>
      </c>
      <c r="BG29" s="1757">
        <f t="shared" si="22"/>
        <v>0</v>
      </c>
      <c r="BH29" s="1757">
        <f t="shared" si="23"/>
        <v>36363.599999999999</v>
      </c>
      <c r="BI29" s="1831">
        <f t="shared" si="24"/>
        <v>91.2</v>
      </c>
      <c r="BJ29" s="1757">
        <f t="shared" si="25"/>
        <v>3648</v>
      </c>
      <c r="BK29" s="1757">
        <f t="shared" si="26"/>
        <v>1000.2900000000001</v>
      </c>
      <c r="BL29" s="1850">
        <f t="shared" si="27"/>
        <v>40011.599999999999</v>
      </c>
      <c r="BM29" s="1837">
        <f>'[13]3'!BM29</f>
        <v>0.23400000000000001</v>
      </c>
      <c r="BN29" s="1834">
        <f>'[13]3'!BN29</f>
        <v>0.2</v>
      </c>
      <c r="BO29" s="1834">
        <f>'[13]3'!BO29</f>
        <v>2.7949999999999999E-2</v>
      </c>
      <c r="BP29" s="1834">
        <f>'[13]3'!BP29</f>
        <v>0</v>
      </c>
      <c r="BQ29" s="1834">
        <f>'[13]3'!BQ29</f>
        <v>0</v>
      </c>
      <c r="BR29" s="1834">
        <f>'[13]3'!BR29</f>
        <v>0.15</v>
      </c>
      <c r="BS29" s="1831">
        <f t="shared" si="94"/>
        <v>684.68400000000008</v>
      </c>
      <c r="BT29" s="1831">
        <f t="shared" si="95"/>
        <v>108.4</v>
      </c>
      <c r="BU29" s="1757">
        <f t="shared" si="28"/>
        <v>0</v>
      </c>
      <c r="BV29" s="1757">
        <f t="shared" si="29"/>
        <v>0</v>
      </c>
      <c r="BW29" s="1757">
        <f t="shared" si="30"/>
        <v>31723.360000000001</v>
      </c>
      <c r="BX29" s="1831">
        <f t="shared" si="31"/>
        <v>89.1</v>
      </c>
      <c r="BY29" s="1757">
        <f t="shared" si="32"/>
        <v>3564</v>
      </c>
      <c r="BZ29" s="1757">
        <f t="shared" si="33"/>
        <v>882.18400000000008</v>
      </c>
      <c r="CA29" s="1850">
        <f t="shared" si="34"/>
        <v>35287.360000000001</v>
      </c>
      <c r="CB29" s="1834">
        <f>'[13]3'!CB29</f>
        <v>0.23400000000000001</v>
      </c>
      <c r="CC29" s="1834">
        <f>'[13]3'!CC29</f>
        <v>0.2</v>
      </c>
      <c r="CD29" s="1834">
        <f>'[13]3'!CD29</f>
        <v>2.7949999999999999E-2</v>
      </c>
      <c r="CE29" s="1834">
        <f>'[13]3'!CE29</f>
        <v>0</v>
      </c>
      <c r="CF29" s="1834">
        <f>'[13]3'!CF29</f>
        <v>0</v>
      </c>
      <c r="CG29" s="1834">
        <f>'[13]3'!CG29</f>
        <v>0.15</v>
      </c>
      <c r="CH29" s="1831">
        <f t="shared" si="96"/>
        <v>627.822</v>
      </c>
      <c r="CI29" s="1831">
        <f t="shared" si="97"/>
        <v>111.80000000000001</v>
      </c>
      <c r="CJ29" s="1757">
        <f t="shared" si="35"/>
        <v>0</v>
      </c>
      <c r="CK29" s="1757">
        <f t="shared" si="36"/>
        <v>0</v>
      </c>
      <c r="CL29" s="1757">
        <f t="shared" si="37"/>
        <v>29584.880000000001</v>
      </c>
      <c r="CM29" s="1831">
        <f t="shared" si="38"/>
        <v>72.899999999999991</v>
      </c>
      <c r="CN29" s="1757">
        <f t="shared" si="39"/>
        <v>2916</v>
      </c>
      <c r="CO29" s="1757">
        <f t="shared" si="40"/>
        <v>812.52200000000005</v>
      </c>
      <c r="CP29" s="1850">
        <f t="shared" si="41"/>
        <v>32500.880000000001</v>
      </c>
      <c r="CQ29" s="1837">
        <f>'[13]3'!CQ29</f>
        <v>0.23400000000000001</v>
      </c>
      <c r="CR29" s="1834">
        <f>'[13]3'!CR29</f>
        <v>0.2</v>
      </c>
      <c r="CS29" s="1834">
        <f>'[13]3'!CS29</f>
        <v>2.7949999999999999E-2</v>
      </c>
      <c r="CT29" s="1834">
        <f>'[13]3'!CT29</f>
        <v>0</v>
      </c>
      <c r="CU29" s="1834">
        <f>'[13]3'!CU29</f>
        <v>0</v>
      </c>
      <c r="CV29" s="1834">
        <f>'[13]3'!CV29</f>
        <v>0.15</v>
      </c>
      <c r="CW29" s="1831">
        <f t="shared" si="98"/>
        <v>416.52000000000004</v>
      </c>
      <c r="CX29" s="1831">
        <f t="shared" si="99"/>
        <v>129.6</v>
      </c>
      <c r="CY29" s="1757">
        <f t="shared" si="42"/>
        <v>0</v>
      </c>
      <c r="CZ29" s="1757">
        <f t="shared" si="43"/>
        <v>0</v>
      </c>
      <c r="DA29" s="1757">
        <f t="shared" si="44"/>
        <v>21844.799999999999</v>
      </c>
      <c r="DB29" s="1831">
        <f t="shared" si="45"/>
        <v>63</v>
      </c>
      <c r="DC29" s="1757">
        <f t="shared" si="46"/>
        <v>2520</v>
      </c>
      <c r="DD29" s="1757">
        <f t="shared" si="47"/>
        <v>609.12</v>
      </c>
      <c r="DE29" s="1850">
        <f t="shared" si="48"/>
        <v>24364.799999999999</v>
      </c>
      <c r="DF29" s="1837">
        <f>'[13]3'!DF29</f>
        <v>0.23400000000000001</v>
      </c>
      <c r="DG29" s="1834">
        <f>'[13]3'!DG29</f>
        <v>0.2</v>
      </c>
      <c r="DH29" s="1834">
        <f>'[13]3'!DH29</f>
        <v>2.7949999999999999E-2</v>
      </c>
      <c r="DI29" s="1834">
        <f>'[13]3'!DI29</f>
        <v>0</v>
      </c>
      <c r="DJ29" s="1834">
        <f>'[13]3'!DJ29</f>
        <v>0</v>
      </c>
      <c r="DK29" s="1834">
        <f>'[13]3'!DK29</f>
        <v>0.15</v>
      </c>
      <c r="DL29" s="1831">
        <f t="shared" si="100"/>
        <v>431.02800000000002</v>
      </c>
      <c r="DM29" s="1831">
        <f t="shared" si="101"/>
        <v>119.60000000000001</v>
      </c>
      <c r="DN29" s="1757">
        <f t="shared" si="49"/>
        <v>0</v>
      </c>
      <c r="DO29" s="1757">
        <f t="shared" si="50"/>
        <v>0</v>
      </c>
      <c r="DP29" s="1757">
        <f t="shared" si="51"/>
        <v>22025.119999999999</v>
      </c>
      <c r="DQ29" s="1831">
        <f t="shared" si="52"/>
        <v>66.149999999999991</v>
      </c>
      <c r="DR29" s="1757">
        <f t="shared" si="53"/>
        <v>2646</v>
      </c>
      <c r="DS29" s="1757">
        <f t="shared" si="54"/>
        <v>616.77800000000002</v>
      </c>
      <c r="DT29" s="1850">
        <f t="shared" si="55"/>
        <v>24671.119999999999</v>
      </c>
      <c r="DU29" s="1837">
        <f>'[13]3'!DU29</f>
        <v>0.187</v>
      </c>
      <c r="DV29" s="1834">
        <f>'[13]3'!DV29</f>
        <v>0.16</v>
      </c>
      <c r="DW29" s="1834">
        <f>'[13]3'!DW29</f>
        <v>2.7949999999999999E-2</v>
      </c>
      <c r="DX29" s="1834">
        <f>'[13]3'!DX29</f>
        <v>0</v>
      </c>
      <c r="DY29" s="1834">
        <f>'[13]3'!DY29</f>
        <v>0</v>
      </c>
      <c r="DZ29" s="1834">
        <f>'[13]3'!DZ29</f>
        <v>0.15</v>
      </c>
      <c r="EA29" s="1831">
        <f t="shared" si="102"/>
        <v>463.76</v>
      </c>
      <c r="EB29" s="1831">
        <f t="shared" si="103"/>
        <v>86.72</v>
      </c>
      <c r="EC29" s="1757">
        <f t="shared" si="56"/>
        <v>0</v>
      </c>
      <c r="ED29" s="1757">
        <f t="shared" si="57"/>
        <v>0</v>
      </c>
      <c r="EE29" s="1757">
        <f t="shared" si="58"/>
        <v>22019.200000000001</v>
      </c>
      <c r="EF29" s="1757">
        <f t="shared" si="59"/>
        <v>64.8</v>
      </c>
      <c r="EG29" s="1757">
        <f t="shared" si="60"/>
        <v>2592</v>
      </c>
      <c r="EH29" s="1757">
        <f t="shared" si="61"/>
        <v>615.28</v>
      </c>
      <c r="EI29" s="1850">
        <f t="shared" si="62"/>
        <v>24611.200000000001</v>
      </c>
      <c r="EJ29" s="1837">
        <f>'[13]3'!EJ29</f>
        <v>0.187</v>
      </c>
      <c r="EK29" s="1834">
        <f>'[13]3'!EK29</f>
        <v>0.16</v>
      </c>
      <c r="EL29" s="1834">
        <f>'[13]3'!EL29</f>
        <v>2.7949999999999999E-2</v>
      </c>
      <c r="EM29" s="1834">
        <f>'[13]3'!EM29</f>
        <v>0</v>
      </c>
      <c r="EN29" s="1834">
        <f>'[13]3'!EN29</f>
        <v>0</v>
      </c>
      <c r="EO29" s="1834">
        <f>'[13]3'!EO29</f>
        <v>0.15</v>
      </c>
      <c r="EP29" s="1831">
        <f t="shared" si="104"/>
        <v>650.38599999999997</v>
      </c>
      <c r="EQ29" s="1831">
        <f t="shared" si="105"/>
        <v>99.36</v>
      </c>
      <c r="ER29" s="1757">
        <f t="shared" si="63"/>
        <v>0</v>
      </c>
      <c r="ES29" s="1757">
        <f t="shared" si="64"/>
        <v>0</v>
      </c>
      <c r="ET29" s="1757">
        <f t="shared" si="65"/>
        <v>29989.84</v>
      </c>
      <c r="EU29" s="1757">
        <f t="shared" si="66"/>
        <v>85.05</v>
      </c>
      <c r="EV29" s="1757">
        <f t="shared" si="67"/>
        <v>3402</v>
      </c>
      <c r="EW29" s="1757">
        <f t="shared" si="68"/>
        <v>834.79599999999994</v>
      </c>
      <c r="EX29" s="1850">
        <f t="shared" si="69"/>
        <v>33391.839999999997</v>
      </c>
      <c r="EY29" s="1834">
        <f>'[13]3'!EY29</f>
        <v>0.2</v>
      </c>
      <c r="EZ29" s="1834">
        <f>'[13]3'!EZ29</f>
        <v>0.17199999999999999</v>
      </c>
      <c r="FA29" s="1834">
        <f>'[13]3'!FA29</f>
        <v>2.7949999999999999E-2</v>
      </c>
      <c r="FB29" s="1834">
        <f>'[13]3'!FB29</f>
        <v>0</v>
      </c>
      <c r="FC29" s="1834">
        <f>'[13]3'!FC29</f>
        <v>0</v>
      </c>
      <c r="FD29" s="1834">
        <f>'[13]3'!FD29</f>
        <v>0.15</v>
      </c>
      <c r="FE29" s="1831">
        <f t="shared" si="106"/>
        <v>657.2</v>
      </c>
      <c r="FF29" s="1831">
        <f t="shared" si="107"/>
        <v>101.65199999999999</v>
      </c>
      <c r="FG29" s="1757">
        <f t="shared" si="70"/>
        <v>0</v>
      </c>
      <c r="FH29" s="1757">
        <f t="shared" si="71"/>
        <v>0</v>
      </c>
      <c r="FI29" s="1757">
        <f t="shared" si="72"/>
        <v>30354.080000000002</v>
      </c>
      <c r="FJ29" s="1757">
        <f t="shared" si="73"/>
        <v>105.45</v>
      </c>
      <c r="FK29" s="1757">
        <f t="shared" si="74"/>
        <v>4218</v>
      </c>
      <c r="FL29" s="1757">
        <f t="shared" si="75"/>
        <v>864.30200000000013</v>
      </c>
      <c r="FM29" s="1850">
        <f t="shared" si="76"/>
        <v>34572.080000000002</v>
      </c>
      <c r="FN29" s="1834">
        <f>'[13]3'!FN29</f>
        <v>0.2</v>
      </c>
      <c r="FO29" s="1834">
        <f>'[13]3'!FO29</f>
        <v>0.17199999999999999</v>
      </c>
      <c r="FP29" s="1834">
        <f>'[13]3'!FP29</f>
        <v>2.7949999999999999E-2</v>
      </c>
      <c r="FQ29" s="1834">
        <f>'[13]3'!FQ29</f>
        <v>0</v>
      </c>
      <c r="FR29" s="1834">
        <f>'[13]3'!FR29</f>
        <v>0</v>
      </c>
      <c r="FS29" s="1834">
        <f>'[13]3'!FS29</f>
        <v>0.15</v>
      </c>
      <c r="FT29" s="1831">
        <f t="shared" si="108"/>
        <v>648.20000000000005</v>
      </c>
      <c r="FU29" s="1831">
        <f t="shared" si="109"/>
        <v>111.97199999999999</v>
      </c>
      <c r="FV29" s="1757">
        <f t="shared" si="77"/>
        <v>0</v>
      </c>
      <c r="FW29" s="1757">
        <f t="shared" si="78"/>
        <v>0</v>
      </c>
      <c r="FX29" s="1757">
        <f t="shared" si="110"/>
        <v>30406.880000000001</v>
      </c>
      <c r="FY29" s="1757">
        <f t="shared" si="79"/>
        <v>114</v>
      </c>
      <c r="FZ29" s="1757">
        <f t="shared" si="80"/>
        <v>4560</v>
      </c>
      <c r="GA29" s="1757">
        <f t="shared" si="81"/>
        <v>874.17200000000003</v>
      </c>
      <c r="GB29" s="1850">
        <f t="shared" si="82"/>
        <v>34966.880000000005</v>
      </c>
      <c r="GC29" s="1851">
        <f t="shared" si="83"/>
        <v>5710.518</v>
      </c>
      <c r="GD29" s="1852">
        <f t="shared" si="83"/>
        <v>228420.71999999997</v>
      </c>
      <c r="GE29" s="1853">
        <f t="shared" si="84"/>
        <v>4414.4480000000003</v>
      </c>
      <c r="GF29" s="1854">
        <f t="shared" si="84"/>
        <v>176577.91999999998</v>
      </c>
      <c r="GG29" s="1855">
        <f t="shared" si="85"/>
        <v>10124.966</v>
      </c>
      <c r="GH29" s="1856">
        <f t="shared" si="85"/>
        <v>404998.63999999996</v>
      </c>
      <c r="GI29" s="1844">
        <v>4</v>
      </c>
      <c r="GJ29" s="1857">
        <f t="shared" si="113"/>
        <v>9102.5660000000007</v>
      </c>
      <c r="GK29" s="1858">
        <f t="shared" si="111"/>
        <v>364102.63999999996</v>
      </c>
      <c r="GL29" s="1859">
        <f t="shared" si="112"/>
        <v>1022.3999999999996</v>
      </c>
      <c r="GM29" s="1860">
        <f t="shared" si="112"/>
        <v>40896</v>
      </c>
    </row>
    <row r="30" spans="1:195" s="1768" customFormat="1" ht="18" customHeight="1">
      <c r="A30" s="1848">
        <v>16</v>
      </c>
      <c r="B30" s="1861" t="s">
        <v>1549</v>
      </c>
      <c r="C30" s="1849" t="s">
        <v>407</v>
      </c>
      <c r="D30" s="1833">
        <f>[13]цены!D24</f>
        <v>105.3</v>
      </c>
      <c r="E30" s="1834">
        <f>'[13]3'!E30</f>
        <v>0.03</v>
      </c>
      <c r="F30" s="1834">
        <f>'[13]3'!F30</f>
        <v>0.02</v>
      </c>
      <c r="G30" s="1834">
        <f>'[13]3'!G30</f>
        <v>0</v>
      </c>
      <c r="H30" s="1834">
        <f>'[13]3'!H30</f>
        <v>0</v>
      </c>
      <c r="I30" s="1834">
        <f>'[13]3'!I30</f>
        <v>0</v>
      </c>
      <c r="J30" s="1834">
        <f>'[13]3'!J30</f>
        <v>1E-3</v>
      </c>
      <c r="K30" s="1831">
        <f t="shared" si="86"/>
        <v>103.02</v>
      </c>
      <c r="L30" s="1831">
        <f t="shared" si="87"/>
        <v>12.94</v>
      </c>
      <c r="M30" s="1835">
        <f t="shared" si="0"/>
        <v>0</v>
      </c>
      <c r="N30" s="1835">
        <f t="shared" si="1"/>
        <v>0</v>
      </c>
      <c r="O30" s="1757">
        <f t="shared" si="2"/>
        <v>12210.59</v>
      </c>
      <c r="P30" s="1831">
        <f t="shared" si="3"/>
        <v>0.6</v>
      </c>
      <c r="Q30" s="1757">
        <f t="shared" si="4"/>
        <v>63.18</v>
      </c>
      <c r="R30" s="1757">
        <f t="shared" si="5"/>
        <v>116.55999999999999</v>
      </c>
      <c r="S30" s="1850">
        <f t="shared" si="6"/>
        <v>12273.77</v>
      </c>
      <c r="T30" s="1837">
        <f>'[13]3'!T30</f>
        <v>0.03</v>
      </c>
      <c r="U30" s="1834">
        <f>'[13]3'!U30</f>
        <v>0.02</v>
      </c>
      <c r="V30" s="1834">
        <f>'[13]3'!V30</f>
        <v>0</v>
      </c>
      <c r="W30" s="1834">
        <f>'[13]3'!W30</f>
        <v>0</v>
      </c>
      <c r="X30" s="1834">
        <f>'[13]3'!X30</f>
        <v>0</v>
      </c>
      <c r="Y30" s="1834">
        <f>'[13]3'!Y30</f>
        <v>1E-3</v>
      </c>
      <c r="Z30" s="1831">
        <f t="shared" si="88"/>
        <v>100.02</v>
      </c>
      <c r="AA30" s="1831">
        <f t="shared" si="89"/>
        <v>11.86</v>
      </c>
      <c r="AB30" s="1757">
        <f t="shared" si="7"/>
        <v>0</v>
      </c>
      <c r="AC30" s="1757">
        <f t="shared" si="8"/>
        <v>0</v>
      </c>
      <c r="AD30" s="1757">
        <f t="shared" si="9"/>
        <v>11780.96</v>
      </c>
      <c r="AE30" s="1831">
        <f t="shared" si="10"/>
        <v>0.629</v>
      </c>
      <c r="AF30" s="1757">
        <f t="shared" si="11"/>
        <v>66.23</v>
      </c>
      <c r="AG30" s="1757">
        <f t="shared" si="12"/>
        <v>112.509</v>
      </c>
      <c r="AH30" s="1850">
        <f t="shared" si="13"/>
        <v>11847.189999999999</v>
      </c>
      <c r="AI30" s="1837">
        <f>'[13]3'!AI30</f>
        <v>0.03</v>
      </c>
      <c r="AJ30" s="1834">
        <f>'[13]3'!AJ30</f>
        <v>0.02</v>
      </c>
      <c r="AK30" s="1834">
        <f>'[13]3'!AK30</f>
        <v>0</v>
      </c>
      <c r="AL30" s="1834">
        <f>'[13]3'!AL30</f>
        <v>0</v>
      </c>
      <c r="AM30" s="1834">
        <f>'[13]3'!AM30</f>
        <v>0</v>
      </c>
      <c r="AN30" s="1834">
        <f>'[13]3'!AN30</f>
        <v>1E-3</v>
      </c>
      <c r="AO30" s="1831">
        <f t="shared" si="90"/>
        <v>119.33999999999999</v>
      </c>
      <c r="AP30" s="1831">
        <f t="shared" si="91"/>
        <v>12.94</v>
      </c>
      <c r="AQ30" s="1757">
        <f t="shared" si="14"/>
        <v>0</v>
      </c>
      <c r="AR30" s="1757">
        <f t="shared" si="15"/>
        <v>0</v>
      </c>
      <c r="AS30" s="1757">
        <f t="shared" si="16"/>
        <v>13929.08</v>
      </c>
      <c r="AT30" s="1831">
        <f t="shared" si="17"/>
        <v>0.57600000000000007</v>
      </c>
      <c r="AU30" s="1757">
        <f t="shared" si="18"/>
        <v>60.65</v>
      </c>
      <c r="AV30" s="1757">
        <f t="shared" si="19"/>
        <v>132.85599999999999</v>
      </c>
      <c r="AW30" s="1850">
        <f t="shared" si="20"/>
        <v>13989.73</v>
      </c>
      <c r="AX30" s="1834">
        <f>'[13]3'!AX30</f>
        <v>0.03</v>
      </c>
      <c r="AY30" s="1834">
        <f>'[13]3'!AY30</f>
        <v>0.02</v>
      </c>
      <c r="AZ30" s="1834">
        <f>'[13]3'!AZ30</f>
        <v>0</v>
      </c>
      <c r="BA30" s="1834">
        <f>'[13]3'!BA30</f>
        <v>0</v>
      </c>
      <c r="BB30" s="1834">
        <f>'[13]3'!BB30</f>
        <v>0</v>
      </c>
      <c r="BC30" s="1834">
        <f>'[13]3'!BC30</f>
        <v>1E-3</v>
      </c>
      <c r="BD30" s="1831">
        <f t="shared" si="92"/>
        <v>101.55</v>
      </c>
      <c r="BE30" s="1831">
        <f t="shared" si="93"/>
        <v>11.700000000000001</v>
      </c>
      <c r="BF30" s="1757">
        <f t="shared" si="21"/>
        <v>0</v>
      </c>
      <c r="BG30" s="1757">
        <f t="shared" si="22"/>
        <v>0</v>
      </c>
      <c r="BH30" s="1757">
        <f t="shared" si="23"/>
        <v>11925.23</v>
      </c>
      <c r="BI30" s="1831">
        <f t="shared" si="24"/>
        <v>0.60799999999999998</v>
      </c>
      <c r="BJ30" s="1757">
        <f t="shared" si="25"/>
        <v>64.02</v>
      </c>
      <c r="BK30" s="1757">
        <f t="shared" si="26"/>
        <v>113.858</v>
      </c>
      <c r="BL30" s="1850">
        <f t="shared" si="27"/>
        <v>11989.25</v>
      </c>
      <c r="BM30" s="1837">
        <f>'[13]3'!BM30</f>
        <v>0</v>
      </c>
      <c r="BN30" s="1834">
        <f>'[13]3'!BN30</f>
        <v>0</v>
      </c>
      <c r="BO30" s="1834">
        <f>'[13]3'!BO30</f>
        <v>0</v>
      </c>
      <c r="BP30" s="1834">
        <f>'[13]3'!BP30</f>
        <v>0</v>
      </c>
      <c r="BQ30" s="1834">
        <f>'[13]3'!BQ30</f>
        <v>0</v>
      </c>
      <c r="BR30" s="1834">
        <f>'[13]3'!BR30</f>
        <v>0</v>
      </c>
      <c r="BS30" s="1831">
        <f t="shared" si="94"/>
        <v>0</v>
      </c>
      <c r="BT30" s="1831">
        <f t="shared" si="95"/>
        <v>0</v>
      </c>
      <c r="BU30" s="1757">
        <f t="shared" si="28"/>
        <v>0</v>
      </c>
      <c r="BV30" s="1757">
        <f t="shared" si="29"/>
        <v>0</v>
      </c>
      <c r="BW30" s="1757">
        <f t="shared" si="30"/>
        <v>0</v>
      </c>
      <c r="BX30" s="1831">
        <f t="shared" si="31"/>
        <v>0</v>
      </c>
      <c r="BY30" s="1757">
        <f t="shared" si="32"/>
        <v>0</v>
      </c>
      <c r="BZ30" s="1757">
        <f t="shared" si="33"/>
        <v>0</v>
      </c>
      <c r="CA30" s="1850">
        <f t="shared" si="34"/>
        <v>0</v>
      </c>
      <c r="CB30" s="1834">
        <f>'[13]3'!CB30</f>
        <v>0</v>
      </c>
      <c r="CC30" s="1834">
        <f>'[13]3'!CC30</f>
        <v>0</v>
      </c>
      <c r="CD30" s="1834">
        <f>'[13]3'!CD30</f>
        <v>0</v>
      </c>
      <c r="CE30" s="1834">
        <f>'[13]3'!CE30</f>
        <v>0</v>
      </c>
      <c r="CF30" s="1834">
        <f>'[13]3'!CF30</f>
        <v>0</v>
      </c>
      <c r="CG30" s="1834">
        <f>'[13]3'!CG30</f>
        <v>0</v>
      </c>
      <c r="CH30" s="1831">
        <f t="shared" si="96"/>
        <v>0</v>
      </c>
      <c r="CI30" s="1831">
        <f t="shared" si="97"/>
        <v>0</v>
      </c>
      <c r="CJ30" s="1757">
        <f t="shared" si="35"/>
        <v>0</v>
      </c>
      <c r="CK30" s="1757">
        <f t="shared" si="36"/>
        <v>0</v>
      </c>
      <c r="CL30" s="1757">
        <f t="shared" si="37"/>
        <v>0</v>
      </c>
      <c r="CM30" s="1831">
        <f t="shared" si="38"/>
        <v>0</v>
      </c>
      <c r="CN30" s="1757">
        <f t="shared" si="39"/>
        <v>0</v>
      </c>
      <c r="CO30" s="1757">
        <f t="shared" si="40"/>
        <v>0</v>
      </c>
      <c r="CP30" s="1850">
        <f t="shared" si="41"/>
        <v>0</v>
      </c>
      <c r="CQ30" s="1837">
        <f>'[13]3'!CQ30</f>
        <v>0</v>
      </c>
      <c r="CR30" s="1834">
        <f>'[13]3'!CR30</f>
        <v>0</v>
      </c>
      <c r="CS30" s="1834">
        <f>'[13]3'!CS30</f>
        <v>0</v>
      </c>
      <c r="CT30" s="1834">
        <f>'[13]3'!CT30</f>
        <v>0</v>
      </c>
      <c r="CU30" s="1834">
        <f>'[13]3'!CU30</f>
        <v>0</v>
      </c>
      <c r="CV30" s="1834">
        <f>'[13]3'!CV30</f>
        <v>0</v>
      </c>
      <c r="CW30" s="1831">
        <f t="shared" si="98"/>
        <v>0</v>
      </c>
      <c r="CX30" s="1831">
        <f t="shared" si="99"/>
        <v>0</v>
      </c>
      <c r="CY30" s="1757">
        <f t="shared" si="42"/>
        <v>0</v>
      </c>
      <c r="CZ30" s="1757">
        <f t="shared" si="43"/>
        <v>0</v>
      </c>
      <c r="DA30" s="1757">
        <f t="shared" si="44"/>
        <v>0</v>
      </c>
      <c r="DB30" s="1831">
        <f t="shared" si="45"/>
        <v>0</v>
      </c>
      <c r="DC30" s="1757">
        <f t="shared" si="46"/>
        <v>0</v>
      </c>
      <c r="DD30" s="1757">
        <f t="shared" si="47"/>
        <v>0</v>
      </c>
      <c r="DE30" s="1850">
        <f t="shared" si="48"/>
        <v>0</v>
      </c>
      <c r="DF30" s="1837">
        <f>'[13]3'!DF30</f>
        <v>0</v>
      </c>
      <c r="DG30" s="1834">
        <f>'[13]3'!DG30</f>
        <v>0</v>
      </c>
      <c r="DH30" s="1834">
        <f>'[13]3'!DH30</f>
        <v>0</v>
      </c>
      <c r="DI30" s="1834">
        <f>'[13]3'!DI30</f>
        <v>0</v>
      </c>
      <c r="DJ30" s="1834">
        <f>'[13]3'!DJ30</f>
        <v>0</v>
      </c>
      <c r="DK30" s="1834">
        <f>'[13]3'!DK30</f>
        <v>0</v>
      </c>
      <c r="DL30" s="1831">
        <f t="shared" si="100"/>
        <v>0</v>
      </c>
      <c r="DM30" s="1831">
        <f t="shared" si="101"/>
        <v>0</v>
      </c>
      <c r="DN30" s="1757">
        <f t="shared" si="49"/>
        <v>0</v>
      </c>
      <c r="DO30" s="1757">
        <f t="shared" si="50"/>
        <v>0</v>
      </c>
      <c r="DP30" s="1757">
        <f t="shared" si="51"/>
        <v>0</v>
      </c>
      <c r="DQ30" s="1831">
        <f t="shared" si="52"/>
        <v>0</v>
      </c>
      <c r="DR30" s="1757">
        <f t="shared" si="53"/>
        <v>0</v>
      </c>
      <c r="DS30" s="1757">
        <f t="shared" si="54"/>
        <v>0</v>
      </c>
      <c r="DT30" s="1850">
        <f t="shared" si="55"/>
        <v>0</v>
      </c>
      <c r="DU30" s="1837">
        <f>'[13]3'!DU30</f>
        <v>0</v>
      </c>
      <c r="DV30" s="1834">
        <f>'[13]3'!DV30</f>
        <v>0</v>
      </c>
      <c r="DW30" s="1834">
        <f>'[13]3'!DW30</f>
        <v>0</v>
      </c>
      <c r="DX30" s="1834">
        <f>'[13]3'!DX30</f>
        <v>0</v>
      </c>
      <c r="DY30" s="1834">
        <f>'[13]3'!DY30</f>
        <v>0</v>
      </c>
      <c r="DZ30" s="1834">
        <f>'[13]3'!DZ30</f>
        <v>0</v>
      </c>
      <c r="EA30" s="1831">
        <f t="shared" si="102"/>
        <v>0</v>
      </c>
      <c r="EB30" s="1831">
        <f t="shared" si="103"/>
        <v>0</v>
      </c>
      <c r="EC30" s="1757">
        <f t="shared" si="56"/>
        <v>0</v>
      </c>
      <c r="ED30" s="1757">
        <f t="shared" si="57"/>
        <v>0</v>
      </c>
      <c r="EE30" s="1757">
        <f t="shared" si="58"/>
        <v>0</v>
      </c>
      <c r="EF30" s="1757">
        <f t="shared" si="59"/>
        <v>0</v>
      </c>
      <c r="EG30" s="1757">
        <f t="shared" si="60"/>
        <v>0</v>
      </c>
      <c r="EH30" s="1757">
        <f t="shared" si="61"/>
        <v>0</v>
      </c>
      <c r="EI30" s="1850">
        <f t="shared" si="62"/>
        <v>0</v>
      </c>
      <c r="EJ30" s="1837">
        <f>'[13]3'!EJ30</f>
        <v>0.02</v>
      </c>
      <c r="EK30" s="1834">
        <f>'[13]3'!EK30</f>
        <v>1.7999999999999999E-2</v>
      </c>
      <c r="EL30" s="1834">
        <f>'[13]3'!EL30</f>
        <v>0</v>
      </c>
      <c r="EM30" s="1834">
        <f>'[13]3'!EM30</f>
        <v>0</v>
      </c>
      <c r="EN30" s="1834">
        <f>'[13]3'!EN30</f>
        <v>0</v>
      </c>
      <c r="EO30" s="1834">
        <f>'[13]3'!EO30</f>
        <v>1E-3</v>
      </c>
      <c r="EP30" s="1831">
        <f t="shared" si="104"/>
        <v>69.56</v>
      </c>
      <c r="EQ30" s="1831">
        <f t="shared" si="105"/>
        <v>11.177999999999999</v>
      </c>
      <c r="ER30" s="1757">
        <f t="shared" si="63"/>
        <v>0</v>
      </c>
      <c r="ES30" s="1757">
        <f t="shared" si="64"/>
        <v>0</v>
      </c>
      <c r="ET30" s="1757">
        <f t="shared" si="65"/>
        <v>8501.7099999999991</v>
      </c>
      <c r="EU30" s="1757">
        <f t="shared" si="66"/>
        <v>0.56700000000000006</v>
      </c>
      <c r="EV30" s="1757">
        <f t="shared" si="67"/>
        <v>59.71</v>
      </c>
      <c r="EW30" s="1757">
        <f t="shared" si="68"/>
        <v>81.304999999999993</v>
      </c>
      <c r="EX30" s="1850">
        <f t="shared" si="69"/>
        <v>8561.4199999999983</v>
      </c>
      <c r="EY30" s="1834">
        <f>'[13]3'!EY30</f>
        <v>0.02</v>
      </c>
      <c r="EZ30" s="1834">
        <f>'[13]3'!EZ30</f>
        <v>1.6E-2</v>
      </c>
      <c r="FA30" s="1834">
        <f>'[13]3'!FA30</f>
        <v>0</v>
      </c>
      <c r="FB30" s="1834">
        <f>'[13]3'!FB30</f>
        <v>0</v>
      </c>
      <c r="FC30" s="1834">
        <f>'[13]3'!FC30</f>
        <v>0</v>
      </c>
      <c r="FD30" s="1834">
        <f>'[13]3'!FD30</f>
        <v>1E-3</v>
      </c>
      <c r="FE30" s="1831">
        <f t="shared" si="106"/>
        <v>65.72</v>
      </c>
      <c r="FF30" s="1831">
        <f t="shared" si="107"/>
        <v>9.4559999999999995</v>
      </c>
      <c r="FG30" s="1757">
        <f t="shared" si="70"/>
        <v>0</v>
      </c>
      <c r="FH30" s="1757">
        <f t="shared" si="71"/>
        <v>0</v>
      </c>
      <c r="FI30" s="1757">
        <f t="shared" si="72"/>
        <v>7916.03</v>
      </c>
      <c r="FJ30" s="1757">
        <f t="shared" si="73"/>
        <v>0.70300000000000007</v>
      </c>
      <c r="FK30" s="1757">
        <f t="shared" si="74"/>
        <v>74.03</v>
      </c>
      <c r="FL30" s="1757">
        <f t="shared" si="75"/>
        <v>75.879000000000005</v>
      </c>
      <c r="FM30" s="1850">
        <f t="shared" si="76"/>
        <v>7990.0599999999995</v>
      </c>
      <c r="FN30" s="1834">
        <f>'[13]3'!FN30</f>
        <v>0.02</v>
      </c>
      <c r="FO30" s="1834">
        <f>'[13]3'!FO30</f>
        <v>1.6E-2</v>
      </c>
      <c r="FP30" s="1834">
        <f>'[13]3'!FP30</f>
        <v>0</v>
      </c>
      <c r="FQ30" s="1834">
        <f>'[13]3'!FQ30</f>
        <v>0</v>
      </c>
      <c r="FR30" s="1834">
        <f>'[13]3'!FR30</f>
        <v>0</v>
      </c>
      <c r="FS30" s="1834">
        <f>'[13]3'!FS30</f>
        <v>1E-3</v>
      </c>
      <c r="FT30" s="1831">
        <f t="shared" si="108"/>
        <v>64.820000000000007</v>
      </c>
      <c r="FU30" s="1831">
        <f t="shared" si="109"/>
        <v>10.416</v>
      </c>
      <c r="FV30" s="1757">
        <f t="shared" si="77"/>
        <v>0</v>
      </c>
      <c r="FW30" s="1757">
        <f t="shared" si="78"/>
        <v>0</v>
      </c>
      <c r="FX30" s="1757">
        <f t="shared" si="110"/>
        <v>7922.35</v>
      </c>
      <c r="FY30" s="1757">
        <f t="shared" si="79"/>
        <v>0.76</v>
      </c>
      <c r="FZ30" s="1757">
        <f t="shared" si="80"/>
        <v>80.03</v>
      </c>
      <c r="GA30" s="1757">
        <f t="shared" si="81"/>
        <v>75.996000000000009</v>
      </c>
      <c r="GB30" s="1850">
        <f t="shared" si="82"/>
        <v>8002.38</v>
      </c>
      <c r="GC30" s="1851">
        <f t="shared" si="83"/>
        <v>475.78299999999996</v>
      </c>
      <c r="GD30" s="1852">
        <f t="shared" si="83"/>
        <v>50099.94</v>
      </c>
      <c r="GE30" s="1853">
        <f t="shared" si="84"/>
        <v>233.18</v>
      </c>
      <c r="GF30" s="1854">
        <f t="shared" si="84"/>
        <v>24553.859999999997</v>
      </c>
      <c r="GG30" s="1855">
        <f t="shared" si="85"/>
        <v>708.96299999999997</v>
      </c>
      <c r="GH30" s="1856">
        <f t="shared" si="85"/>
        <v>74653.8</v>
      </c>
      <c r="GI30" s="1844">
        <v>12</v>
      </c>
      <c r="GJ30" s="1857">
        <f t="shared" si="113"/>
        <v>704.52</v>
      </c>
      <c r="GK30" s="1858">
        <f t="shared" si="111"/>
        <v>74185.950000000012</v>
      </c>
      <c r="GL30" s="1859">
        <f t="shared" si="112"/>
        <v>4.4429999999999836</v>
      </c>
      <c r="GM30" s="1860">
        <f t="shared" si="112"/>
        <v>467.84999999999127</v>
      </c>
    </row>
    <row r="31" spans="1:195" s="1768" customFormat="1" ht="18" customHeight="1">
      <c r="A31" s="1830">
        <v>17</v>
      </c>
      <c r="B31" s="1861" t="s">
        <v>1550</v>
      </c>
      <c r="C31" s="1849" t="s">
        <v>407</v>
      </c>
      <c r="D31" s="1833">
        <f>[13]цены!D25</f>
        <v>45</v>
      </c>
      <c r="E31" s="1834">
        <f>'[13]3'!E31</f>
        <v>5.0999999999999997E-2</v>
      </c>
      <c r="F31" s="1834">
        <f>'[13]3'!F31</f>
        <v>3.9E-2</v>
      </c>
      <c r="G31" s="1834">
        <f>'[13]3'!G31</f>
        <v>0</v>
      </c>
      <c r="H31" s="1834">
        <f>'[13]3'!H31</f>
        <v>0</v>
      </c>
      <c r="I31" s="1834">
        <f>'[13]3'!I31</f>
        <v>0</v>
      </c>
      <c r="J31" s="1834">
        <f>'[13]3'!J31</f>
        <v>0.01</v>
      </c>
      <c r="K31" s="1831">
        <f t="shared" si="86"/>
        <v>175.13399999999999</v>
      </c>
      <c r="L31" s="1831">
        <f t="shared" si="87"/>
        <v>25.233000000000001</v>
      </c>
      <c r="M31" s="1835">
        <f t="shared" si="0"/>
        <v>0</v>
      </c>
      <c r="N31" s="1835">
        <f t="shared" si="1"/>
        <v>0</v>
      </c>
      <c r="O31" s="1757">
        <f t="shared" si="2"/>
        <v>9016.52</v>
      </c>
      <c r="P31" s="1831">
        <f t="shared" si="3"/>
        <v>6</v>
      </c>
      <c r="Q31" s="1757">
        <f t="shared" si="4"/>
        <v>270</v>
      </c>
      <c r="R31" s="1757">
        <f t="shared" si="5"/>
        <v>206.36699999999999</v>
      </c>
      <c r="S31" s="1850">
        <f t="shared" si="6"/>
        <v>9286.52</v>
      </c>
      <c r="T31" s="1837">
        <f>'[13]3'!T31</f>
        <v>5.0999999999999997E-2</v>
      </c>
      <c r="U31" s="1834">
        <f>'[13]3'!U31</f>
        <v>3.9E-2</v>
      </c>
      <c r="V31" s="1834">
        <f>'[13]3'!V31</f>
        <v>0</v>
      </c>
      <c r="W31" s="1834">
        <f>'[13]3'!W31</f>
        <v>0</v>
      </c>
      <c r="X31" s="1834">
        <f>'[13]3'!X31</f>
        <v>0</v>
      </c>
      <c r="Y31" s="1834">
        <f>'[13]3'!Y31</f>
        <v>0.01</v>
      </c>
      <c r="Z31" s="1831">
        <f t="shared" si="88"/>
        <v>170.03399999999999</v>
      </c>
      <c r="AA31" s="1831">
        <f t="shared" si="89"/>
        <v>23.126999999999999</v>
      </c>
      <c r="AB31" s="1757">
        <f t="shared" si="7"/>
        <v>0</v>
      </c>
      <c r="AC31" s="1757">
        <f t="shared" si="8"/>
        <v>0</v>
      </c>
      <c r="AD31" s="1757">
        <f t="shared" si="9"/>
        <v>8692.25</v>
      </c>
      <c r="AE31" s="1831">
        <f t="shared" si="10"/>
        <v>6.29</v>
      </c>
      <c r="AF31" s="1757">
        <f t="shared" si="11"/>
        <v>283.05</v>
      </c>
      <c r="AG31" s="1757">
        <f t="shared" si="12"/>
        <v>199.45099999999999</v>
      </c>
      <c r="AH31" s="1850">
        <f t="shared" si="13"/>
        <v>8975.2999999999993</v>
      </c>
      <c r="AI31" s="1837">
        <f>'[13]3'!AI31</f>
        <v>5.0999999999999997E-2</v>
      </c>
      <c r="AJ31" s="1834">
        <f>'[13]3'!AJ31</f>
        <v>3.9E-2</v>
      </c>
      <c r="AK31" s="1834">
        <f>'[13]3'!AK31</f>
        <v>0</v>
      </c>
      <c r="AL31" s="1834">
        <f>'[13]3'!AL31</f>
        <v>0</v>
      </c>
      <c r="AM31" s="1834">
        <f>'[13]3'!AM31</f>
        <v>0</v>
      </c>
      <c r="AN31" s="1834">
        <f>'[13]3'!AN31</f>
        <v>0.01</v>
      </c>
      <c r="AO31" s="1831">
        <f t="shared" si="90"/>
        <v>202.87799999999999</v>
      </c>
      <c r="AP31" s="1831">
        <f t="shared" si="91"/>
        <v>25.233000000000001</v>
      </c>
      <c r="AQ31" s="1757">
        <f t="shared" si="14"/>
        <v>0</v>
      </c>
      <c r="AR31" s="1757">
        <f t="shared" si="15"/>
        <v>0</v>
      </c>
      <c r="AS31" s="1757">
        <f t="shared" si="16"/>
        <v>10265</v>
      </c>
      <c r="AT31" s="1831">
        <f t="shared" si="17"/>
        <v>5.76</v>
      </c>
      <c r="AU31" s="1757">
        <f t="shared" si="18"/>
        <v>259.2</v>
      </c>
      <c r="AV31" s="1757">
        <f t="shared" si="19"/>
        <v>233.87099999999998</v>
      </c>
      <c r="AW31" s="1850">
        <f t="shared" si="20"/>
        <v>10524.2</v>
      </c>
      <c r="AX31" s="1834">
        <f>'[13]3'!AX31</f>
        <v>5.0999999999999997E-2</v>
      </c>
      <c r="AY31" s="1834">
        <f>'[13]3'!AY31</f>
        <v>3.9E-2</v>
      </c>
      <c r="AZ31" s="1834">
        <f>'[13]3'!AZ31</f>
        <v>0</v>
      </c>
      <c r="BA31" s="1834">
        <f>'[13]3'!BA31</f>
        <v>0</v>
      </c>
      <c r="BB31" s="1834">
        <f>'[13]3'!BB31</f>
        <v>0</v>
      </c>
      <c r="BC31" s="1834">
        <f>'[13]3'!BC31</f>
        <v>0.01</v>
      </c>
      <c r="BD31" s="1831">
        <f t="shared" si="92"/>
        <v>172.63499999999999</v>
      </c>
      <c r="BE31" s="1831">
        <f t="shared" si="93"/>
        <v>22.815000000000001</v>
      </c>
      <c r="BF31" s="1757">
        <f t="shared" si="21"/>
        <v>0</v>
      </c>
      <c r="BG31" s="1757">
        <f t="shared" si="22"/>
        <v>0</v>
      </c>
      <c r="BH31" s="1757">
        <f t="shared" si="23"/>
        <v>8795.25</v>
      </c>
      <c r="BI31" s="1831">
        <f t="shared" si="24"/>
        <v>6.08</v>
      </c>
      <c r="BJ31" s="1757">
        <f t="shared" si="25"/>
        <v>273.60000000000002</v>
      </c>
      <c r="BK31" s="1757">
        <f t="shared" si="26"/>
        <v>201.53</v>
      </c>
      <c r="BL31" s="1850">
        <f t="shared" si="27"/>
        <v>9068.85</v>
      </c>
      <c r="BM31" s="1837">
        <f>'[13]3'!BM31</f>
        <v>4.2000000000000003E-2</v>
      </c>
      <c r="BN31" s="1834">
        <f>'[13]3'!BN31</f>
        <v>3.5000000000000003E-2</v>
      </c>
      <c r="BO31" s="1834">
        <f>'[13]3'!BO31</f>
        <v>0</v>
      </c>
      <c r="BP31" s="1834">
        <f>'[13]3'!BP31</f>
        <v>0</v>
      </c>
      <c r="BQ31" s="1834">
        <f>'[13]3'!BQ31</f>
        <v>0</v>
      </c>
      <c r="BR31" s="1834">
        <f>'[13]3'!BR31</f>
        <v>0.01</v>
      </c>
      <c r="BS31" s="1831">
        <f t="shared" si="94"/>
        <v>122.89200000000001</v>
      </c>
      <c r="BT31" s="1831">
        <f t="shared" si="95"/>
        <v>18.970000000000002</v>
      </c>
      <c r="BU31" s="1757">
        <f t="shared" si="28"/>
        <v>0</v>
      </c>
      <c r="BV31" s="1757">
        <f t="shared" si="29"/>
        <v>0</v>
      </c>
      <c r="BW31" s="1757">
        <f t="shared" si="30"/>
        <v>6383.79</v>
      </c>
      <c r="BX31" s="1831">
        <f t="shared" si="31"/>
        <v>5.94</v>
      </c>
      <c r="BY31" s="1757">
        <f t="shared" si="32"/>
        <v>267.3</v>
      </c>
      <c r="BZ31" s="1757">
        <f t="shared" si="33"/>
        <v>147.80200000000002</v>
      </c>
      <c r="CA31" s="1850">
        <f t="shared" si="34"/>
        <v>6651.09</v>
      </c>
      <c r="CB31" s="1834">
        <f>'[13]3'!CB31</f>
        <v>4.2000000000000003E-2</v>
      </c>
      <c r="CC31" s="1834">
        <f>'[13]3'!CC31</f>
        <v>3.5000000000000003E-2</v>
      </c>
      <c r="CD31" s="1834">
        <f>'[13]3'!CD31</f>
        <v>0</v>
      </c>
      <c r="CE31" s="1834">
        <f>'[13]3'!CE31</f>
        <v>0</v>
      </c>
      <c r="CF31" s="1834">
        <f>'[13]3'!CF31</f>
        <v>0</v>
      </c>
      <c r="CG31" s="1834">
        <f>'[13]3'!CG31</f>
        <v>0.01</v>
      </c>
      <c r="CH31" s="1831">
        <f t="shared" si="96"/>
        <v>112.68600000000001</v>
      </c>
      <c r="CI31" s="1831">
        <f t="shared" si="97"/>
        <v>19.565000000000001</v>
      </c>
      <c r="CJ31" s="1757">
        <f t="shared" si="35"/>
        <v>0</v>
      </c>
      <c r="CK31" s="1757">
        <f t="shared" si="36"/>
        <v>0</v>
      </c>
      <c r="CL31" s="1757">
        <f t="shared" si="37"/>
        <v>5951.3</v>
      </c>
      <c r="CM31" s="1831">
        <f t="shared" si="38"/>
        <v>4.8600000000000003</v>
      </c>
      <c r="CN31" s="1757">
        <f t="shared" si="39"/>
        <v>218.7</v>
      </c>
      <c r="CO31" s="1757">
        <f t="shared" si="40"/>
        <v>137.11100000000002</v>
      </c>
      <c r="CP31" s="1850">
        <f t="shared" si="41"/>
        <v>6170</v>
      </c>
      <c r="CQ31" s="1837">
        <f>'[13]3'!CQ31</f>
        <v>0.02</v>
      </c>
      <c r="CR31" s="1834">
        <f>'[13]3'!CR31</f>
        <v>1.4999999999999999E-2</v>
      </c>
      <c r="CS31" s="1834">
        <f>'[13]3'!CS31</f>
        <v>0</v>
      </c>
      <c r="CT31" s="1834">
        <f>'[13]3'!CT31</f>
        <v>0</v>
      </c>
      <c r="CU31" s="1834">
        <f>'[13]3'!CU31</f>
        <v>0</v>
      </c>
      <c r="CV31" s="1834">
        <f>'[13]3'!CV31</f>
        <v>0.01</v>
      </c>
      <c r="CW31" s="1831">
        <f t="shared" si="98"/>
        <v>35.6</v>
      </c>
      <c r="CX31" s="1831">
        <f t="shared" si="99"/>
        <v>9.7199999999999989</v>
      </c>
      <c r="CY31" s="1757">
        <f t="shared" si="42"/>
        <v>0</v>
      </c>
      <c r="CZ31" s="1757">
        <f t="shared" si="43"/>
        <v>0</v>
      </c>
      <c r="DA31" s="1757">
        <f t="shared" si="44"/>
        <v>2039.4</v>
      </c>
      <c r="DB31" s="1831">
        <f t="shared" si="45"/>
        <v>4.2</v>
      </c>
      <c r="DC31" s="1757">
        <f t="shared" si="46"/>
        <v>189</v>
      </c>
      <c r="DD31" s="1757">
        <f t="shared" si="47"/>
        <v>49.52</v>
      </c>
      <c r="DE31" s="1850">
        <f t="shared" si="48"/>
        <v>2228.4</v>
      </c>
      <c r="DF31" s="1837">
        <f>'[13]3'!DF31</f>
        <v>0.02</v>
      </c>
      <c r="DG31" s="1834">
        <f>'[13]3'!DG31</f>
        <v>1.4999999999999999E-2</v>
      </c>
      <c r="DH31" s="1834">
        <f>'[13]3'!DH31</f>
        <v>0</v>
      </c>
      <c r="DI31" s="1834">
        <f>'[13]3'!DI31</f>
        <v>0</v>
      </c>
      <c r="DJ31" s="1834">
        <f>'[13]3'!DJ31</f>
        <v>0</v>
      </c>
      <c r="DK31" s="1834">
        <f>'[13]3'!DK31</f>
        <v>0.01</v>
      </c>
      <c r="DL31" s="1831">
        <f t="shared" si="100"/>
        <v>36.840000000000003</v>
      </c>
      <c r="DM31" s="1831">
        <f t="shared" si="101"/>
        <v>8.9699999999999989</v>
      </c>
      <c r="DN31" s="1757">
        <f t="shared" si="49"/>
        <v>0</v>
      </c>
      <c r="DO31" s="1757">
        <f t="shared" si="50"/>
        <v>0</v>
      </c>
      <c r="DP31" s="1757">
        <f t="shared" si="51"/>
        <v>2061.4499999999998</v>
      </c>
      <c r="DQ31" s="1831">
        <f t="shared" si="52"/>
        <v>4.41</v>
      </c>
      <c r="DR31" s="1757">
        <f t="shared" si="53"/>
        <v>198.45</v>
      </c>
      <c r="DS31" s="1757">
        <f t="shared" si="54"/>
        <v>50.22</v>
      </c>
      <c r="DT31" s="1850">
        <f t="shared" si="55"/>
        <v>2259.8999999999996</v>
      </c>
      <c r="DU31" s="1837">
        <f>'[13]3'!DU31</f>
        <v>3.6999999999999998E-2</v>
      </c>
      <c r="DV31" s="1834">
        <f>'[13]3'!DV31</f>
        <v>0.02</v>
      </c>
      <c r="DW31" s="1834">
        <f>'[13]3'!DW31</f>
        <v>0</v>
      </c>
      <c r="DX31" s="1834">
        <f>'[13]3'!DX31</f>
        <v>0</v>
      </c>
      <c r="DY31" s="1834">
        <f>'[13]3'!DY31</f>
        <v>0</v>
      </c>
      <c r="DZ31" s="1834">
        <f>'[13]3'!DZ31</f>
        <v>0.01</v>
      </c>
      <c r="EA31" s="1831">
        <f t="shared" si="102"/>
        <v>91.759999999999991</v>
      </c>
      <c r="EB31" s="1831">
        <f t="shared" si="103"/>
        <v>10.84</v>
      </c>
      <c r="EC31" s="1757">
        <f t="shared" si="56"/>
        <v>0</v>
      </c>
      <c r="ED31" s="1757">
        <f t="shared" si="57"/>
        <v>0</v>
      </c>
      <c r="EE31" s="1757">
        <f t="shared" si="58"/>
        <v>4617</v>
      </c>
      <c r="EF31" s="1757">
        <f t="shared" si="59"/>
        <v>4.32</v>
      </c>
      <c r="EG31" s="1757">
        <f t="shared" si="60"/>
        <v>194.4</v>
      </c>
      <c r="EH31" s="1757">
        <f t="shared" si="61"/>
        <v>106.91999999999999</v>
      </c>
      <c r="EI31" s="1850">
        <f t="shared" si="62"/>
        <v>4811.3999999999996</v>
      </c>
      <c r="EJ31" s="1837">
        <f>'[13]3'!EJ31</f>
        <v>0.05</v>
      </c>
      <c r="EK31" s="1834">
        <f>'[13]3'!EK31</f>
        <v>3.7999999999999999E-2</v>
      </c>
      <c r="EL31" s="1834">
        <f>'[13]3'!EL31</f>
        <v>0</v>
      </c>
      <c r="EM31" s="1834">
        <f>'[13]3'!EM31</f>
        <v>0</v>
      </c>
      <c r="EN31" s="1834">
        <f>'[13]3'!EN31</f>
        <v>0</v>
      </c>
      <c r="EO31" s="1834">
        <f>'[13]3'!EO31</f>
        <v>0.01</v>
      </c>
      <c r="EP31" s="1831">
        <f t="shared" si="104"/>
        <v>173.9</v>
      </c>
      <c r="EQ31" s="1831">
        <f t="shared" si="105"/>
        <v>23.597999999999999</v>
      </c>
      <c r="ER31" s="1757">
        <f t="shared" si="63"/>
        <v>0</v>
      </c>
      <c r="ES31" s="1757">
        <f t="shared" si="64"/>
        <v>0</v>
      </c>
      <c r="ET31" s="1757">
        <f t="shared" si="65"/>
        <v>8887.41</v>
      </c>
      <c r="EU31" s="1757">
        <f t="shared" si="66"/>
        <v>5.67</v>
      </c>
      <c r="EV31" s="1757">
        <f t="shared" si="67"/>
        <v>255.15</v>
      </c>
      <c r="EW31" s="1757">
        <f t="shared" si="68"/>
        <v>203.16799999999998</v>
      </c>
      <c r="EX31" s="1850">
        <f t="shared" si="69"/>
        <v>9142.56</v>
      </c>
      <c r="EY31" s="1834">
        <f>'[13]3'!EY31</f>
        <v>0.05</v>
      </c>
      <c r="EZ31" s="1834">
        <f>'[13]3'!EZ31</f>
        <v>0.04</v>
      </c>
      <c r="FA31" s="1834">
        <f>'[13]3'!FA31</f>
        <v>0</v>
      </c>
      <c r="FB31" s="1834">
        <f>'[13]3'!FB31</f>
        <v>0</v>
      </c>
      <c r="FC31" s="1834">
        <f>'[13]3'!FC31</f>
        <v>0</v>
      </c>
      <c r="FD31" s="1834">
        <f>'[13]3'!FD31</f>
        <v>0.01</v>
      </c>
      <c r="FE31" s="1831">
        <f t="shared" si="106"/>
        <v>164.3</v>
      </c>
      <c r="FF31" s="1831">
        <f t="shared" si="107"/>
        <v>23.64</v>
      </c>
      <c r="FG31" s="1757">
        <f t="shared" si="70"/>
        <v>0</v>
      </c>
      <c r="FH31" s="1757">
        <f t="shared" si="71"/>
        <v>0</v>
      </c>
      <c r="FI31" s="1757">
        <f t="shared" si="72"/>
        <v>8457.2999999999993</v>
      </c>
      <c r="FJ31" s="1757">
        <f t="shared" si="73"/>
        <v>7.03</v>
      </c>
      <c r="FK31" s="1757">
        <f t="shared" si="74"/>
        <v>316.35000000000002</v>
      </c>
      <c r="FL31" s="1757">
        <f t="shared" si="75"/>
        <v>194.97</v>
      </c>
      <c r="FM31" s="1850">
        <f t="shared" si="76"/>
        <v>8773.65</v>
      </c>
      <c r="FN31" s="1834">
        <f>'[13]3'!FN31</f>
        <v>0.05</v>
      </c>
      <c r="FO31" s="1834">
        <f>'[13]3'!FO31</f>
        <v>0.04</v>
      </c>
      <c r="FP31" s="1834">
        <f>'[13]3'!FP31</f>
        <v>0</v>
      </c>
      <c r="FQ31" s="1834">
        <f>'[13]3'!FQ31</f>
        <v>0</v>
      </c>
      <c r="FR31" s="1834">
        <f>'[13]3'!FR31</f>
        <v>0</v>
      </c>
      <c r="FS31" s="1834">
        <f>'[13]3'!FS31</f>
        <v>0.01</v>
      </c>
      <c r="FT31" s="1831">
        <f t="shared" si="108"/>
        <v>162.05000000000001</v>
      </c>
      <c r="FU31" s="1831">
        <f t="shared" si="109"/>
        <v>26.04</v>
      </c>
      <c r="FV31" s="1757">
        <f t="shared" si="77"/>
        <v>0</v>
      </c>
      <c r="FW31" s="1757">
        <f t="shared" si="78"/>
        <v>0</v>
      </c>
      <c r="FX31" s="1757">
        <f t="shared" si="110"/>
        <v>8464.0499999999993</v>
      </c>
      <c r="FY31" s="1757">
        <f t="shared" si="79"/>
        <v>7.6000000000000005</v>
      </c>
      <c r="FZ31" s="1757">
        <f t="shared" si="80"/>
        <v>342</v>
      </c>
      <c r="GA31" s="1757">
        <f t="shared" si="81"/>
        <v>195.69</v>
      </c>
      <c r="GB31" s="1850">
        <f t="shared" si="82"/>
        <v>8806.0499999999993</v>
      </c>
      <c r="GC31" s="1851">
        <f t="shared" si="83"/>
        <v>1126.1320000000001</v>
      </c>
      <c r="GD31" s="1852">
        <f t="shared" si="83"/>
        <v>50675.960000000006</v>
      </c>
      <c r="GE31" s="1853">
        <f t="shared" si="84"/>
        <v>800.48800000000006</v>
      </c>
      <c r="GF31" s="1854">
        <f t="shared" si="84"/>
        <v>36021.959999999992</v>
      </c>
      <c r="GG31" s="1855">
        <f t="shared" si="85"/>
        <v>1926.6200000000001</v>
      </c>
      <c r="GH31" s="1856">
        <f t="shared" si="85"/>
        <v>86697.919999999998</v>
      </c>
      <c r="GI31" s="1844">
        <v>4</v>
      </c>
      <c r="GJ31" s="1857">
        <f t="shared" si="113"/>
        <v>1858.4600000000003</v>
      </c>
      <c r="GK31" s="1858">
        <f t="shared" si="111"/>
        <v>83630.720000000001</v>
      </c>
      <c r="GL31" s="1859">
        <f t="shared" si="112"/>
        <v>68.159999999999854</v>
      </c>
      <c r="GM31" s="1860">
        <f t="shared" si="112"/>
        <v>3067.1999999999971</v>
      </c>
    </row>
    <row r="32" spans="1:195" s="1768" customFormat="1" ht="18" customHeight="1">
      <c r="A32" s="1848">
        <v>18</v>
      </c>
      <c r="B32" s="1861" t="s">
        <v>1551</v>
      </c>
      <c r="C32" s="1849" t="s">
        <v>407</v>
      </c>
      <c r="D32" s="1833">
        <f>[13]цены!D26</f>
        <v>51</v>
      </c>
      <c r="E32" s="1834">
        <f>'[13]3'!E32</f>
        <v>0.05</v>
      </c>
      <c r="F32" s="1834">
        <f>'[13]3'!F32</f>
        <v>0.04</v>
      </c>
      <c r="G32" s="1834">
        <f>'[13]3'!G32</f>
        <v>6.5000000000000006E-3</v>
      </c>
      <c r="H32" s="1834">
        <f>'[13]3'!H32</f>
        <v>0</v>
      </c>
      <c r="I32" s="1834">
        <f>'[13]3'!I32</f>
        <v>0</v>
      </c>
      <c r="J32" s="1834">
        <f>'[13]3'!J32</f>
        <v>1.4999999999999999E-2</v>
      </c>
      <c r="K32" s="1831">
        <f t="shared" si="86"/>
        <v>171.70000000000002</v>
      </c>
      <c r="L32" s="1831">
        <f t="shared" si="87"/>
        <v>25.88</v>
      </c>
      <c r="M32" s="1835">
        <f t="shared" si="0"/>
        <v>0</v>
      </c>
      <c r="N32" s="1835">
        <f t="shared" si="1"/>
        <v>0</v>
      </c>
      <c r="O32" s="1757">
        <f t="shared" si="2"/>
        <v>10076.58</v>
      </c>
      <c r="P32" s="1831">
        <f t="shared" si="3"/>
        <v>9</v>
      </c>
      <c r="Q32" s="1757">
        <f t="shared" si="4"/>
        <v>459</v>
      </c>
      <c r="R32" s="1757">
        <f t="shared" si="5"/>
        <v>206.58</v>
      </c>
      <c r="S32" s="1850">
        <f t="shared" si="6"/>
        <v>10535.58</v>
      </c>
      <c r="T32" s="1837">
        <f>'[13]3'!T32</f>
        <v>0.05</v>
      </c>
      <c r="U32" s="1834">
        <f>'[13]3'!U32</f>
        <v>0.04</v>
      </c>
      <c r="V32" s="1834">
        <f>'[13]3'!V32</f>
        <v>6.5000000000000006E-3</v>
      </c>
      <c r="W32" s="1834">
        <f>'[13]3'!W32</f>
        <v>0</v>
      </c>
      <c r="X32" s="1834">
        <f>'[13]3'!X32</f>
        <v>0</v>
      </c>
      <c r="Y32" s="1834">
        <f>'[13]3'!Y32</f>
        <v>1.4999999999999999E-2</v>
      </c>
      <c r="Z32" s="1831">
        <f t="shared" si="88"/>
        <v>166.70000000000002</v>
      </c>
      <c r="AA32" s="1831">
        <f t="shared" si="89"/>
        <v>23.72</v>
      </c>
      <c r="AB32" s="1757">
        <f t="shared" si="7"/>
        <v>0</v>
      </c>
      <c r="AC32" s="1757">
        <f t="shared" si="8"/>
        <v>0</v>
      </c>
      <c r="AD32" s="1757">
        <f t="shared" si="9"/>
        <v>9711.42</v>
      </c>
      <c r="AE32" s="1831">
        <f t="shared" si="10"/>
        <v>9.4350000000000005</v>
      </c>
      <c r="AF32" s="1757">
        <f t="shared" si="11"/>
        <v>481.19</v>
      </c>
      <c r="AG32" s="1757">
        <f t="shared" si="12"/>
        <v>199.85500000000002</v>
      </c>
      <c r="AH32" s="1850">
        <f t="shared" si="13"/>
        <v>10192.61</v>
      </c>
      <c r="AI32" s="1837">
        <f>'[13]3'!AI32</f>
        <v>0.05</v>
      </c>
      <c r="AJ32" s="1834">
        <f>'[13]3'!AJ32</f>
        <v>0.04</v>
      </c>
      <c r="AK32" s="1834">
        <f>'[13]3'!AK32</f>
        <v>6.5000000000000006E-3</v>
      </c>
      <c r="AL32" s="1834">
        <f>'[13]3'!AL32</f>
        <v>0</v>
      </c>
      <c r="AM32" s="1834">
        <f>'[13]3'!AM32</f>
        <v>0</v>
      </c>
      <c r="AN32" s="1834">
        <f>'[13]3'!AN32</f>
        <v>1.4999999999999999E-2</v>
      </c>
      <c r="AO32" s="1831">
        <f t="shared" si="90"/>
        <v>198.9</v>
      </c>
      <c r="AP32" s="1831">
        <f t="shared" si="91"/>
        <v>25.88</v>
      </c>
      <c r="AQ32" s="1757">
        <f t="shared" si="14"/>
        <v>0</v>
      </c>
      <c r="AR32" s="1757">
        <f t="shared" si="15"/>
        <v>0</v>
      </c>
      <c r="AS32" s="1757">
        <f t="shared" si="16"/>
        <v>11463.78</v>
      </c>
      <c r="AT32" s="1831">
        <f t="shared" si="17"/>
        <v>8.64</v>
      </c>
      <c r="AU32" s="1757">
        <f t="shared" si="18"/>
        <v>440.64</v>
      </c>
      <c r="AV32" s="1757">
        <f t="shared" si="19"/>
        <v>233.42000000000002</v>
      </c>
      <c r="AW32" s="1850">
        <f t="shared" si="20"/>
        <v>11904.42</v>
      </c>
      <c r="AX32" s="1834">
        <f>'[13]3'!AX32</f>
        <v>0.05</v>
      </c>
      <c r="AY32" s="1834">
        <f>'[13]3'!AY32</f>
        <v>0.04</v>
      </c>
      <c r="AZ32" s="1834">
        <f>'[13]3'!AZ32</f>
        <v>6.5000000000000006E-3</v>
      </c>
      <c r="BA32" s="1834">
        <f>'[13]3'!BA32</f>
        <v>0</v>
      </c>
      <c r="BB32" s="1834">
        <f>'[13]3'!BB32</f>
        <v>0</v>
      </c>
      <c r="BC32" s="1834">
        <f>'[13]3'!BC32</f>
        <v>1.4999999999999999E-2</v>
      </c>
      <c r="BD32" s="1831">
        <f t="shared" si="92"/>
        <v>169.25</v>
      </c>
      <c r="BE32" s="1831">
        <f t="shared" si="93"/>
        <v>23.400000000000002</v>
      </c>
      <c r="BF32" s="1757">
        <f t="shared" si="21"/>
        <v>0</v>
      </c>
      <c r="BG32" s="1757">
        <f t="shared" si="22"/>
        <v>0</v>
      </c>
      <c r="BH32" s="1757">
        <f t="shared" si="23"/>
        <v>9825.15</v>
      </c>
      <c r="BI32" s="1831">
        <f t="shared" si="24"/>
        <v>9.1199999999999992</v>
      </c>
      <c r="BJ32" s="1757">
        <f t="shared" si="25"/>
        <v>465.12</v>
      </c>
      <c r="BK32" s="1757">
        <f t="shared" si="26"/>
        <v>201.77</v>
      </c>
      <c r="BL32" s="1850">
        <f t="shared" si="27"/>
        <v>10290.27</v>
      </c>
      <c r="BM32" s="1837">
        <f>'[13]3'!BM32</f>
        <v>5.0999999999999997E-2</v>
      </c>
      <c r="BN32" s="1834">
        <f>'[13]3'!BN32</f>
        <v>3.5000000000000003E-2</v>
      </c>
      <c r="BO32" s="1834">
        <f>'[13]3'!BO32</f>
        <v>6.5000000000000006E-3</v>
      </c>
      <c r="BP32" s="1834">
        <f>'[13]3'!BP32</f>
        <v>0</v>
      </c>
      <c r="BQ32" s="1834">
        <f>'[13]3'!BQ32</f>
        <v>0</v>
      </c>
      <c r="BR32" s="1834">
        <f>'[13]3'!BR32</f>
        <v>1.4999999999999999E-2</v>
      </c>
      <c r="BS32" s="1831">
        <f t="shared" si="94"/>
        <v>149.226</v>
      </c>
      <c r="BT32" s="1831">
        <f t="shared" si="95"/>
        <v>18.970000000000002</v>
      </c>
      <c r="BU32" s="1757">
        <f t="shared" si="28"/>
        <v>0</v>
      </c>
      <c r="BV32" s="1757">
        <f t="shared" si="29"/>
        <v>0</v>
      </c>
      <c r="BW32" s="1757">
        <f t="shared" si="30"/>
        <v>8578</v>
      </c>
      <c r="BX32" s="1831">
        <f t="shared" si="31"/>
        <v>8.91</v>
      </c>
      <c r="BY32" s="1757">
        <f t="shared" si="32"/>
        <v>454.41</v>
      </c>
      <c r="BZ32" s="1757">
        <f t="shared" si="33"/>
        <v>177.10599999999999</v>
      </c>
      <c r="CA32" s="1850">
        <f t="shared" si="34"/>
        <v>9032.41</v>
      </c>
      <c r="CB32" s="1834">
        <f>'[13]3'!CB32</f>
        <v>5.0999999999999997E-2</v>
      </c>
      <c r="CC32" s="1834">
        <f>'[13]3'!CC32</f>
        <v>3.5000000000000003E-2</v>
      </c>
      <c r="CD32" s="1834">
        <f>'[13]3'!CD32</f>
        <v>6.5000000000000006E-3</v>
      </c>
      <c r="CE32" s="1834">
        <f>'[13]3'!CE32</f>
        <v>0</v>
      </c>
      <c r="CF32" s="1834">
        <f>'[13]3'!CF32</f>
        <v>0</v>
      </c>
      <c r="CG32" s="1834">
        <f>'[13]3'!CG32</f>
        <v>1.4999999999999999E-2</v>
      </c>
      <c r="CH32" s="1831">
        <f t="shared" si="96"/>
        <v>136.833</v>
      </c>
      <c r="CI32" s="1831">
        <f t="shared" si="97"/>
        <v>19.565000000000001</v>
      </c>
      <c r="CJ32" s="1757">
        <f t="shared" si="35"/>
        <v>0</v>
      </c>
      <c r="CK32" s="1757">
        <f t="shared" si="36"/>
        <v>0</v>
      </c>
      <c r="CL32" s="1757">
        <f t="shared" si="37"/>
        <v>7976.3</v>
      </c>
      <c r="CM32" s="1831">
        <f t="shared" si="38"/>
        <v>7.29</v>
      </c>
      <c r="CN32" s="1757">
        <f t="shared" si="39"/>
        <v>371.79</v>
      </c>
      <c r="CO32" s="1757">
        <f t="shared" si="40"/>
        <v>163.68799999999999</v>
      </c>
      <c r="CP32" s="1850">
        <f t="shared" si="41"/>
        <v>8348.09</v>
      </c>
      <c r="CQ32" s="1837">
        <f>'[13]3'!CQ32</f>
        <v>0.03</v>
      </c>
      <c r="CR32" s="1834">
        <f>'[13]3'!CR32</f>
        <v>2.3E-2</v>
      </c>
      <c r="CS32" s="1834">
        <f>'[13]3'!CS32</f>
        <v>6.5000000000000006E-3</v>
      </c>
      <c r="CT32" s="1834">
        <f>'[13]3'!CT32</f>
        <v>0</v>
      </c>
      <c r="CU32" s="1834">
        <f>'[13]3'!CU32</f>
        <v>0</v>
      </c>
      <c r="CV32" s="1834">
        <f>'[13]3'!CV32</f>
        <v>1.4999999999999999E-2</v>
      </c>
      <c r="CW32" s="1831">
        <f t="shared" si="98"/>
        <v>53.4</v>
      </c>
      <c r="CX32" s="1831">
        <f t="shared" si="99"/>
        <v>14.904</v>
      </c>
      <c r="CY32" s="1757">
        <f t="shared" si="42"/>
        <v>0</v>
      </c>
      <c r="CZ32" s="1757">
        <f t="shared" si="43"/>
        <v>0</v>
      </c>
      <c r="DA32" s="1757">
        <f t="shared" si="44"/>
        <v>3483.5</v>
      </c>
      <c r="DB32" s="1831">
        <f t="shared" si="45"/>
        <v>6.3</v>
      </c>
      <c r="DC32" s="1757">
        <f t="shared" si="46"/>
        <v>321.3</v>
      </c>
      <c r="DD32" s="1757">
        <f t="shared" si="47"/>
        <v>74.603999999999999</v>
      </c>
      <c r="DE32" s="1850">
        <f t="shared" si="48"/>
        <v>3804.8</v>
      </c>
      <c r="DF32" s="1837">
        <f>'[13]3'!DF32</f>
        <v>3.5000000000000003E-2</v>
      </c>
      <c r="DG32" s="1834">
        <f>'[13]3'!DG32</f>
        <v>0.03</v>
      </c>
      <c r="DH32" s="1834">
        <f>'[13]3'!DH32</f>
        <v>6.5000000000000006E-3</v>
      </c>
      <c r="DI32" s="1834">
        <f>'[13]3'!DI32</f>
        <v>0</v>
      </c>
      <c r="DJ32" s="1834">
        <f>'[13]3'!DJ32</f>
        <v>0</v>
      </c>
      <c r="DK32" s="1834">
        <f>'[13]3'!DK32</f>
        <v>1.4999999999999999E-2</v>
      </c>
      <c r="DL32" s="1831">
        <f t="shared" si="100"/>
        <v>64.470000000000013</v>
      </c>
      <c r="DM32" s="1831">
        <f t="shared" si="101"/>
        <v>17.939999999999998</v>
      </c>
      <c r="DN32" s="1757">
        <f t="shared" si="49"/>
        <v>0</v>
      </c>
      <c r="DO32" s="1757">
        <f t="shared" si="50"/>
        <v>0</v>
      </c>
      <c r="DP32" s="1757">
        <f t="shared" si="51"/>
        <v>4202.91</v>
      </c>
      <c r="DQ32" s="1831">
        <f t="shared" si="52"/>
        <v>6.6149999999999993</v>
      </c>
      <c r="DR32" s="1757">
        <f t="shared" si="53"/>
        <v>337.37</v>
      </c>
      <c r="DS32" s="1757">
        <f t="shared" si="54"/>
        <v>89.025000000000006</v>
      </c>
      <c r="DT32" s="1850">
        <f t="shared" si="55"/>
        <v>4540.28</v>
      </c>
      <c r="DU32" s="1837">
        <f>'[13]3'!DU32</f>
        <v>4.1000000000000002E-2</v>
      </c>
      <c r="DV32" s="1834">
        <f>'[13]3'!DV32</f>
        <v>0.04</v>
      </c>
      <c r="DW32" s="1834">
        <f>'[13]3'!DW32</f>
        <v>6.5000000000000006E-3</v>
      </c>
      <c r="DX32" s="1834">
        <f>'[13]3'!DX32</f>
        <v>0</v>
      </c>
      <c r="DY32" s="1834">
        <f>'[13]3'!DY32</f>
        <v>0</v>
      </c>
      <c r="DZ32" s="1834">
        <f>'[13]3'!DZ32</f>
        <v>1.4999999999999999E-2</v>
      </c>
      <c r="EA32" s="1831">
        <f t="shared" si="102"/>
        <v>101.68</v>
      </c>
      <c r="EB32" s="1831">
        <f t="shared" si="103"/>
        <v>21.68</v>
      </c>
      <c r="EC32" s="1757">
        <f t="shared" si="56"/>
        <v>0</v>
      </c>
      <c r="ED32" s="1757">
        <f t="shared" si="57"/>
        <v>0</v>
      </c>
      <c r="EE32" s="1757">
        <f t="shared" si="58"/>
        <v>6291.36</v>
      </c>
      <c r="EF32" s="1757">
        <f t="shared" si="59"/>
        <v>6.4799999999999995</v>
      </c>
      <c r="EG32" s="1757">
        <f t="shared" si="60"/>
        <v>330.48</v>
      </c>
      <c r="EH32" s="1757">
        <f t="shared" si="61"/>
        <v>129.84</v>
      </c>
      <c r="EI32" s="1850">
        <f t="shared" si="62"/>
        <v>6621.84</v>
      </c>
      <c r="EJ32" s="1837">
        <f>'[13]3'!EJ32</f>
        <v>0.05</v>
      </c>
      <c r="EK32" s="1834">
        <f>'[13]3'!EK32</f>
        <v>3.7999999999999999E-2</v>
      </c>
      <c r="EL32" s="1834">
        <f>'[13]3'!EL32</f>
        <v>6.5000000000000006E-3</v>
      </c>
      <c r="EM32" s="1834">
        <f>'[13]3'!EM32</f>
        <v>0</v>
      </c>
      <c r="EN32" s="1834">
        <f>'[13]3'!EN32</f>
        <v>0</v>
      </c>
      <c r="EO32" s="1834">
        <f>'[13]3'!EO32</f>
        <v>1.4999999999999999E-2</v>
      </c>
      <c r="EP32" s="1831">
        <f t="shared" si="104"/>
        <v>173.9</v>
      </c>
      <c r="EQ32" s="1831">
        <f t="shared" si="105"/>
        <v>23.597999999999999</v>
      </c>
      <c r="ER32" s="1757">
        <f t="shared" si="63"/>
        <v>0</v>
      </c>
      <c r="ES32" s="1757">
        <f t="shared" si="64"/>
        <v>0</v>
      </c>
      <c r="ET32" s="1757">
        <f t="shared" si="65"/>
        <v>10072.4</v>
      </c>
      <c r="EU32" s="1757">
        <f t="shared" si="66"/>
        <v>8.504999999999999</v>
      </c>
      <c r="EV32" s="1757">
        <f t="shared" si="67"/>
        <v>433.76</v>
      </c>
      <c r="EW32" s="1757">
        <f t="shared" si="68"/>
        <v>206.00299999999999</v>
      </c>
      <c r="EX32" s="1850">
        <f t="shared" si="69"/>
        <v>10506.16</v>
      </c>
      <c r="EY32" s="1834">
        <f>'[13]3'!EY32</f>
        <v>5.1999999999999998E-2</v>
      </c>
      <c r="EZ32" s="1834">
        <f>'[13]3'!EZ32</f>
        <v>4.2999999999999997E-2</v>
      </c>
      <c r="FA32" s="1834">
        <f>'[13]3'!FA32</f>
        <v>6.5000000000000006E-3</v>
      </c>
      <c r="FB32" s="1834">
        <f>'[13]3'!FB32</f>
        <v>0</v>
      </c>
      <c r="FC32" s="1834">
        <f>'[13]3'!FC32</f>
        <v>0</v>
      </c>
      <c r="FD32" s="1834">
        <f>'[13]3'!FD32</f>
        <v>1.4999999999999999E-2</v>
      </c>
      <c r="FE32" s="1831">
        <f t="shared" si="106"/>
        <v>170.87199999999999</v>
      </c>
      <c r="FF32" s="1831">
        <f t="shared" si="107"/>
        <v>25.412999999999997</v>
      </c>
      <c r="FG32" s="1757">
        <f t="shared" si="70"/>
        <v>0</v>
      </c>
      <c r="FH32" s="1757">
        <f t="shared" si="71"/>
        <v>0</v>
      </c>
      <c r="FI32" s="1757">
        <f t="shared" si="72"/>
        <v>10010.540000000001</v>
      </c>
      <c r="FJ32" s="1757">
        <f t="shared" si="73"/>
        <v>10.545</v>
      </c>
      <c r="FK32" s="1757">
        <f t="shared" si="74"/>
        <v>537.79999999999995</v>
      </c>
      <c r="FL32" s="1757">
        <f t="shared" si="75"/>
        <v>206.82999999999996</v>
      </c>
      <c r="FM32" s="1850">
        <f t="shared" si="76"/>
        <v>10548.34</v>
      </c>
      <c r="FN32" s="1834">
        <f>'[13]3'!FN32</f>
        <v>5.1999999999999998E-2</v>
      </c>
      <c r="FO32" s="1834">
        <f>'[13]3'!FO32</f>
        <v>4.2999999999999997E-2</v>
      </c>
      <c r="FP32" s="1834">
        <f>'[13]3'!FP32</f>
        <v>6.5000000000000006E-3</v>
      </c>
      <c r="FQ32" s="1834">
        <f>'[13]3'!FQ32</f>
        <v>0</v>
      </c>
      <c r="FR32" s="1834">
        <f>'[13]3'!FR32</f>
        <v>0</v>
      </c>
      <c r="FS32" s="1834">
        <f>'[13]3'!FS32</f>
        <v>1.4999999999999999E-2</v>
      </c>
      <c r="FT32" s="1831">
        <f t="shared" si="108"/>
        <v>168.53199999999998</v>
      </c>
      <c r="FU32" s="1831">
        <f t="shared" si="109"/>
        <v>27.992999999999999</v>
      </c>
      <c r="FV32" s="1757">
        <f t="shared" si="77"/>
        <v>0</v>
      </c>
      <c r="FW32" s="1757">
        <f t="shared" si="78"/>
        <v>0</v>
      </c>
      <c r="FX32" s="1757">
        <f t="shared" si="110"/>
        <v>10022.780000000001</v>
      </c>
      <c r="FY32" s="1757">
        <f t="shared" si="79"/>
        <v>11.4</v>
      </c>
      <c r="FZ32" s="1757">
        <f t="shared" si="80"/>
        <v>581.4</v>
      </c>
      <c r="GA32" s="1757">
        <f t="shared" si="81"/>
        <v>207.92499999999998</v>
      </c>
      <c r="GB32" s="1850">
        <f t="shared" si="82"/>
        <v>10604.18</v>
      </c>
      <c r="GC32" s="1851">
        <f t="shared" si="83"/>
        <v>1182.4189999999999</v>
      </c>
      <c r="GD32" s="1852">
        <f t="shared" si="83"/>
        <v>60303.380000000005</v>
      </c>
      <c r="GE32" s="1853">
        <f t="shared" si="84"/>
        <v>914.22699999999998</v>
      </c>
      <c r="GF32" s="1854">
        <f t="shared" si="84"/>
        <v>46625.599999999999</v>
      </c>
      <c r="GG32" s="1855">
        <f t="shared" si="85"/>
        <v>2096.6459999999997</v>
      </c>
      <c r="GH32" s="1856">
        <f t="shared" si="85"/>
        <v>106928.98000000001</v>
      </c>
      <c r="GI32" s="1844">
        <v>4</v>
      </c>
      <c r="GJ32" s="1857">
        <f t="shared" si="113"/>
        <v>1994.4059999999999</v>
      </c>
      <c r="GK32" s="1858">
        <f t="shared" si="111"/>
        <v>101714.72000000003</v>
      </c>
      <c r="GL32" s="1859">
        <f t="shared" si="112"/>
        <v>102.23999999999978</v>
      </c>
      <c r="GM32" s="1860">
        <f t="shared" si="112"/>
        <v>5214.2599999999802</v>
      </c>
    </row>
    <row r="33" spans="1:195" s="1768" customFormat="1" ht="18" customHeight="1">
      <c r="A33" s="1830">
        <v>19</v>
      </c>
      <c r="B33" s="1861" t="s">
        <v>1552</v>
      </c>
      <c r="C33" s="1849" t="s">
        <v>407</v>
      </c>
      <c r="D33" s="1833">
        <f>[13]цены!D27</f>
        <v>41</v>
      </c>
      <c r="E33" s="1834">
        <f>'[13]3'!E33</f>
        <v>7.0000000000000007E-2</v>
      </c>
      <c r="F33" s="1834">
        <f>'[13]3'!F33</f>
        <v>0.06</v>
      </c>
      <c r="G33" s="1834">
        <f>'[13]3'!G33</f>
        <v>9.1000000000000004E-3</v>
      </c>
      <c r="H33" s="1834">
        <f>'[13]3'!H33</f>
        <v>0</v>
      </c>
      <c r="I33" s="1834">
        <f>'[13]3'!I33</f>
        <v>0</v>
      </c>
      <c r="J33" s="1834">
        <f>'[13]3'!J33</f>
        <v>7.0000000000000007E-2</v>
      </c>
      <c r="K33" s="1831">
        <f t="shared" si="86"/>
        <v>240.38000000000002</v>
      </c>
      <c r="L33" s="1831">
        <f t="shared" si="87"/>
        <v>38.82</v>
      </c>
      <c r="M33" s="1835">
        <f t="shared" si="0"/>
        <v>0</v>
      </c>
      <c r="N33" s="1835">
        <f t="shared" si="1"/>
        <v>0</v>
      </c>
      <c r="O33" s="1757">
        <f t="shared" si="2"/>
        <v>11447.2</v>
      </c>
      <c r="P33" s="1831">
        <f t="shared" si="3"/>
        <v>42.000000000000007</v>
      </c>
      <c r="Q33" s="1757">
        <f t="shared" si="4"/>
        <v>1722</v>
      </c>
      <c r="R33" s="1757">
        <f t="shared" si="5"/>
        <v>321.20000000000005</v>
      </c>
      <c r="S33" s="1850">
        <f t="shared" si="6"/>
        <v>13169.2</v>
      </c>
      <c r="T33" s="1837">
        <f>'[13]3'!T33</f>
        <v>7.0000000000000007E-2</v>
      </c>
      <c r="U33" s="1834">
        <f>'[13]3'!U33</f>
        <v>0.06</v>
      </c>
      <c r="V33" s="1834">
        <f>'[13]3'!V33</f>
        <v>9.1000000000000004E-3</v>
      </c>
      <c r="W33" s="1834">
        <f>'[13]3'!W33</f>
        <v>0</v>
      </c>
      <c r="X33" s="1834">
        <f>'[13]3'!X33</f>
        <v>0</v>
      </c>
      <c r="Y33" s="1834">
        <f>'[13]3'!Y33</f>
        <v>7.0000000000000007E-2</v>
      </c>
      <c r="Z33" s="1831">
        <f t="shared" si="88"/>
        <v>233.38000000000002</v>
      </c>
      <c r="AA33" s="1831">
        <f t="shared" si="89"/>
        <v>35.58</v>
      </c>
      <c r="AB33" s="1757">
        <f t="shared" si="7"/>
        <v>0</v>
      </c>
      <c r="AC33" s="1757">
        <f t="shared" si="8"/>
        <v>0</v>
      </c>
      <c r="AD33" s="1757">
        <f t="shared" si="9"/>
        <v>11027.36</v>
      </c>
      <c r="AE33" s="1831">
        <f t="shared" si="10"/>
        <v>44.03</v>
      </c>
      <c r="AF33" s="1757">
        <f t="shared" si="11"/>
        <v>1805.23</v>
      </c>
      <c r="AG33" s="1757">
        <f t="shared" si="12"/>
        <v>312.99</v>
      </c>
      <c r="AH33" s="1850">
        <f t="shared" si="13"/>
        <v>12832.59</v>
      </c>
      <c r="AI33" s="1837">
        <f>'[13]3'!AI33</f>
        <v>7.0000000000000007E-2</v>
      </c>
      <c r="AJ33" s="1834">
        <f>'[13]3'!AJ33</f>
        <v>0.06</v>
      </c>
      <c r="AK33" s="1834">
        <f>'[13]3'!AK33</f>
        <v>9.1000000000000004E-3</v>
      </c>
      <c r="AL33" s="1834">
        <f>'[13]3'!AL33</f>
        <v>0</v>
      </c>
      <c r="AM33" s="1834">
        <f>'[13]3'!AM33</f>
        <v>0</v>
      </c>
      <c r="AN33" s="1834">
        <f>'[13]3'!AN33</f>
        <v>7.0000000000000007E-2</v>
      </c>
      <c r="AO33" s="1831">
        <f t="shared" si="90"/>
        <v>278.46000000000004</v>
      </c>
      <c r="AP33" s="1831">
        <f t="shared" si="91"/>
        <v>38.82</v>
      </c>
      <c r="AQ33" s="1757">
        <f t="shared" si="14"/>
        <v>0</v>
      </c>
      <c r="AR33" s="1757">
        <f t="shared" si="15"/>
        <v>0</v>
      </c>
      <c r="AS33" s="1757">
        <f t="shared" si="16"/>
        <v>13008.48</v>
      </c>
      <c r="AT33" s="1831">
        <f t="shared" si="17"/>
        <v>40.320000000000007</v>
      </c>
      <c r="AU33" s="1757">
        <f t="shared" si="18"/>
        <v>1653.12</v>
      </c>
      <c r="AV33" s="1757">
        <f t="shared" si="19"/>
        <v>357.6</v>
      </c>
      <c r="AW33" s="1850">
        <f t="shared" si="20"/>
        <v>14661.599999999999</v>
      </c>
      <c r="AX33" s="1834">
        <f>'[13]3'!AX33</f>
        <v>7.0000000000000007E-2</v>
      </c>
      <c r="AY33" s="1834">
        <f>'[13]3'!AY33</f>
        <v>0.06</v>
      </c>
      <c r="AZ33" s="1834">
        <f>'[13]3'!AZ33</f>
        <v>9.1000000000000004E-3</v>
      </c>
      <c r="BA33" s="1834">
        <f>'[13]3'!BA33</f>
        <v>0</v>
      </c>
      <c r="BB33" s="1834">
        <f>'[13]3'!BB33</f>
        <v>0</v>
      </c>
      <c r="BC33" s="1834">
        <f>'[13]3'!BC33</f>
        <v>7.0000000000000007E-2</v>
      </c>
      <c r="BD33" s="1831">
        <f t="shared" si="92"/>
        <v>236.95000000000002</v>
      </c>
      <c r="BE33" s="1831">
        <f t="shared" si="93"/>
        <v>35.1</v>
      </c>
      <c r="BF33" s="1757">
        <f t="shared" si="21"/>
        <v>0</v>
      </c>
      <c r="BG33" s="1757">
        <f t="shared" si="22"/>
        <v>0</v>
      </c>
      <c r="BH33" s="1757">
        <f t="shared" si="23"/>
        <v>11154.05</v>
      </c>
      <c r="BI33" s="1831">
        <f t="shared" si="24"/>
        <v>42.56</v>
      </c>
      <c r="BJ33" s="1757">
        <f t="shared" si="25"/>
        <v>1744.96</v>
      </c>
      <c r="BK33" s="1757">
        <f t="shared" si="26"/>
        <v>314.61</v>
      </c>
      <c r="BL33" s="1850">
        <f t="shared" si="27"/>
        <v>12899.009999999998</v>
      </c>
      <c r="BM33" s="1837">
        <f>'[13]3'!BM33</f>
        <v>5.8999999999999997E-2</v>
      </c>
      <c r="BN33" s="1834">
        <f>'[13]3'!BN33</f>
        <v>4.4999999999999998E-2</v>
      </c>
      <c r="BO33" s="1834">
        <f>'[13]3'!BO33</f>
        <v>9.1000000000000004E-3</v>
      </c>
      <c r="BP33" s="1834">
        <f>'[13]3'!BP33</f>
        <v>0</v>
      </c>
      <c r="BQ33" s="1834">
        <f>'[13]3'!BQ33</f>
        <v>0</v>
      </c>
      <c r="BR33" s="1834">
        <f>'[13]3'!BR33</f>
        <v>0.06</v>
      </c>
      <c r="BS33" s="1831">
        <f t="shared" si="94"/>
        <v>172.63399999999999</v>
      </c>
      <c r="BT33" s="1831">
        <f t="shared" si="95"/>
        <v>24.39</v>
      </c>
      <c r="BU33" s="1757">
        <f t="shared" si="28"/>
        <v>0</v>
      </c>
      <c r="BV33" s="1757">
        <f t="shared" si="29"/>
        <v>0</v>
      </c>
      <c r="BW33" s="1757">
        <f t="shared" si="30"/>
        <v>8077.98</v>
      </c>
      <c r="BX33" s="1831">
        <f t="shared" si="31"/>
        <v>35.64</v>
      </c>
      <c r="BY33" s="1757">
        <f t="shared" si="32"/>
        <v>1461.24</v>
      </c>
      <c r="BZ33" s="1757">
        <f t="shared" si="33"/>
        <v>232.66399999999999</v>
      </c>
      <c r="CA33" s="1850">
        <f t="shared" si="34"/>
        <v>9539.2199999999993</v>
      </c>
      <c r="CB33" s="1834">
        <f>'[13]3'!CB33</f>
        <v>5.8999999999999997E-2</v>
      </c>
      <c r="CC33" s="1834">
        <f>'[13]3'!CC33</f>
        <v>4.4999999999999998E-2</v>
      </c>
      <c r="CD33" s="1834">
        <f>'[13]3'!CD33</f>
        <v>9.1000000000000004E-3</v>
      </c>
      <c r="CE33" s="1834">
        <f>'[13]3'!CE33</f>
        <v>0</v>
      </c>
      <c r="CF33" s="1834">
        <f>'[13]3'!CF33</f>
        <v>0</v>
      </c>
      <c r="CG33" s="1834">
        <f>'[13]3'!CG33</f>
        <v>0.06</v>
      </c>
      <c r="CH33" s="1831">
        <f t="shared" si="96"/>
        <v>158.297</v>
      </c>
      <c r="CI33" s="1831">
        <f t="shared" si="97"/>
        <v>25.154999999999998</v>
      </c>
      <c r="CJ33" s="1757">
        <f t="shared" si="35"/>
        <v>0</v>
      </c>
      <c r="CK33" s="1757">
        <f t="shared" si="36"/>
        <v>0</v>
      </c>
      <c r="CL33" s="1757">
        <f t="shared" si="37"/>
        <v>7521.53</v>
      </c>
      <c r="CM33" s="1831">
        <f t="shared" si="38"/>
        <v>29.16</v>
      </c>
      <c r="CN33" s="1757">
        <f t="shared" si="39"/>
        <v>1195.56</v>
      </c>
      <c r="CO33" s="1757">
        <f t="shared" si="40"/>
        <v>212.61199999999999</v>
      </c>
      <c r="CP33" s="1850">
        <f t="shared" si="41"/>
        <v>8717.09</v>
      </c>
      <c r="CQ33" s="1837">
        <f>'[13]3'!CQ33</f>
        <v>4.4999999999999998E-2</v>
      </c>
      <c r="CR33" s="1834">
        <f>'[13]3'!CR33</f>
        <v>3.9E-2</v>
      </c>
      <c r="CS33" s="1834">
        <f>'[13]3'!CS33</f>
        <v>9.1000000000000004E-3</v>
      </c>
      <c r="CT33" s="1834">
        <f>'[13]3'!CT33</f>
        <v>0</v>
      </c>
      <c r="CU33" s="1834">
        <f>'[13]3'!CU33</f>
        <v>0</v>
      </c>
      <c r="CV33" s="1834">
        <f>'[13]3'!CV33</f>
        <v>7.0000000000000007E-2</v>
      </c>
      <c r="CW33" s="1831">
        <f t="shared" si="98"/>
        <v>80.099999999999994</v>
      </c>
      <c r="CX33" s="1831">
        <f t="shared" si="99"/>
        <v>25.271999999999998</v>
      </c>
      <c r="CY33" s="1757">
        <f t="shared" si="42"/>
        <v>0</v>
      </c>
      <c r="CZ33" s="1757">
        <f t="shared" si="43"/>
        <v>0</v>
      </c>
      <c r="DA33" s="1757">
        <f t="shared" si="44"/>
        <v>4320.25</v>
      </c>
      <c r="DB33" s="1831">
        <f t="shared" si="45"/>
        <v>29.400000000000002</v>
      </c>
      <c r="DC33" s="1757">
        <f t="shared" si="46"/>
        <v>1205.4000000000001</v>
      </c>
      <c r="DD33" s="1757">
        <f t="shared" si="47"/>
        <v>134.77199999999999</v>
      </c>
      <c r="DE33" s="1850">
        <f t="shared" si="48"/>
        <v>5525.65</v>
      </c>
      <c r="DF33" s="1837">
        <f>'[13]3'!DF33</f>
        <v>4.9000000000000002E-2</v>
      </c>
      <c r="DG33" s="1834">
        <f>'[13]3'!DG33</f>
        <v>4.1000000000000002E-2</v>
      </c>
      <c r="DH33" s="1834">
        <f>'[13]3'!DH33</f>
        <v>9.1000000000000004E-3</v>
      </c>
      <c r="DI33" s="1834">
        <f>'[13]3'!DI33</f>
        <v>0</v>
      </c>
      <c r="DJ33" s="1834">
        <f>'[13]3'!DJ33</f>
        <v>0</v>
      </c>
      <c r="DK33" s="1834">
        <f>'[13]3'!DK33</f>
        <v>7.0000000000000007E-2</v>
      </c>
      <c r="DL33" s="1831">
        <f t="shared" si="100"/>
        <v>90.25800000000001</v>
      </c>
      <c r="DM33" s="1831">
        <f t="shared" si="101"/>
        <v>24.518000000000001</v>
      </c>
      <c r="DN33" s="1757">
        <f t="shared" si="49"/>
        <v>0</v>
      </c>
      <c r="DO33" s="1757">
        <f t="shared" si="50"/>
        <v>0</v>
      </c>
      <c r="DP33" s="1757">
        <f t="shared" si="51"/>
        <v>4705.82</v>
      </c>
      <c r="DQ33" s="1831">
        <f t="shared" si="52"/>
        <v>30.870000000000005</v>
      </c>
      <c r="DR33" s="1757">
        <f t="shared" si="53"/>
        <v>1265.67</v>
      </c>
      <c r="DS33" s="1757">
        <f t="shared" si="54"/>
        <v>145.64600000000002</v>
      </c>
      <c r="DT33" s="1850">
        <f t="shared" si="55"/>
        <v>5971.49</v>
      </c>
      <c r="DU33" s="1837">
        <f>'[13]3'!DU33</f>
        <v>0.05</v>
      </c>
      <c r="DV33" s="1834">
        <f>'[13]3'!DV33</f>
        <v>4.8000000000000001E-2</v>
      </c>
      <c r="DW33" s="1834">
        <f>'[13]3'!DW33</f>
        <v>9.1000000000000004E-3</v>
      </c>
      <c r="DX33" s="1834">
        <f>'[13]3'!DX33</f>
        <v>0</v>
      </c>
      <c r="DY33" s="1834">
        <f>'[13]3'!DY33</f>
        <v>0</v>
      </c>
      <c r="DZ33" s="1834">
        <f>'[13]3'!DZ33</f>
        <v>7.0000000000000007E-2</v>
      </c>
      <c r="EA33" s="1831">
        <f t="shared" si="102"/>
        <v>124</v>
      </c>
      <c r="EB33" s="1831">
        <f t="shared" si="103"/>
        <v>26.016000000000002</v>
      </c>
      <c r="EC33" s="1757">
        <f t="shared" si="56"/>
        <v>0</v>
      </c>
      <c r="ED33" s="1757">
        <f t="shared" si="57"/>
        <v>0</v>
      </c>
      <c r="EE33" s="1757">
        <f t="shared" si="58"/>
        <v>6150.66</v>
      </c>
      <c r="EF33" s="1757">
        <f t="shared" si="59"/>
        <v>30.240000000000002</v>
      </c>
      <c r="EG33" s="1757">
        <f t="shared" si="60"/>
        <v>1239.8399999999999</v>
      </c>
      <c r="EH33" s="1757">
        <f t="shared" si="61"/>
        <v>180.256</v>
      </c>
      <c r="EI33" s="1850">
        <f t="shared" si="62"/>
        <v>7390.5</v>
      </c>
      <c r="EJ33" s="1837">
        <f>'[13]3'!EJ33</f>
        <v>5.1999999999999998E-2</v>
      </c>
      <c r="EK33" s="1834">
        <f>'[13]3'!EK33</f>
        <v>4.7E-2</v>
      </c>
      <c r="EL33" s="1834">
        <f>'[13]3'!EL33</f>
        <v>9.1000000000000004E-3</v>
      </c>
      <c r="EM33" s="1834">
        <f>'[13]3'!EM33</f>
        <v>0</v>
      </c>
      <c r="EN33" s="1834">
        <f>'[13]3'!EN33</f>
        <v>0</v>
      </c>
      <c r="EO33" s="1834">
        <f>'[13]3'!EO33</f>
        <v>7.0000000000000007E-2</v>
      </c>
      <c r="EP33" s="1831">
        <f t="shared" si="104"/>
        <v>180.85599999999999</v>
      </c>
      <c r="EQ33" s="1831">
        <f t="shared" si="105"/>
        <v>29.187000000000001</v>
      </c>
      <c r="ER33" s="1757">
        <f t="shared" si="63"/>
        <v>0</v>
      </c>
      <c r="ES33" s="1757">
        <f t="shared" si="64"/>
        <v>0</v>
      </c>
      <c r="ET33" s="1757">
        <f t="shared" si="65"/>
        <v>8611.76</v>
      </c>
      <c r="EU33" s="1757">
        <f t="shared" si="66"/>
        <v>39.690000000000005</v>
      </c>
      <c r="EV33" s="1757">
        <f t="shared" si="67"/>
        <v>1627.29</v>
      </c>
      <c r="EW33" s="1757">
        <f t="shared" si="68"/>
        <v>249.733</v>
      </c>
      <c r="EX33" s="1850">
        <f t="shared" si="69"/>
        <v>10239.049999999999</v>
      </c>
      <c r="EY33" s="1834">
        <f>'[13]3'!EY33</f>
        <v>6.2E-2</v>
      </c>
      <c r="EZ33" s="1834">
        <f>'[13]3'!EZ33</f>
        <v>5.3999999999999999E-2</v>
      </c>
      <c r="FA33" s="1834">
        <f>'[13]3'!FA33</f>
        <v>9.1000000000000004E-3</v>
      </c>
      <c r="FB33" s="1834">
        <f>'[13]3'!FB33</f>
        <v>0</v>
      </c>
      <c r="FC33" s="1834">
        <f>'[13]3'!FC33</f>
        <v>0</v>
      </c>
      <c r="FD33" s="1834">
        <f>'[13]3'!FD33</f>
        <v>7.0000000000000007E-2</v>
      </c>
      <c r="FE33" s="1831">
        <f t="shared" si="106"/>
        <v>203.732</v>
      </c>
      <c r="FF33" s="1831">
        <f t="shared" si="107"/>
        <v>31.913999999999998</v>
      </c>
      <c r="FG33" s="1757">
        <f t="shared" si="70"/>
        <v>0</v>
      </c>
      <c r="FH33" s="1757">
        <f t="shared" si="71"/>
        <v>0</v>
      </c>
      <c r="FI33" s="1757">
        <f t="shared" si="72"/>
        <v>9661.49</v>
      </c>
      <c r="FJ33" s="1757">
        <f t="shared" si="73"/>
        <v>49.210000000000008</v>
      </c>
      <c r="FK33" s="1757">
        <f t="shared" si="74"/>
        <v>2017.61</v>
      </c>
      <c r="FL33" s="1757">
        <f t="shared" si="75"/>
        <v>284.85599999999999</v>
      </c>
      <c r="FM33" s="1850">
        <f t="shared" si="76"/>
        <v>11679.1</v>
      </c>
      <c r="FN33" s="1834">
        <f>'[13]3'!FN33</f>
        <v>6.2E-2</v>
      </c>
      <c r="FO33" s="1834">
        <f>'[13]3'!FO33</f>
        <v>5.3999999999999999E-2</v>
      </c>
      <c r="FP33" s="1834">
        <f>'[13]3'!FP33</f>
        <v>9.1000000000000004E-3</v>
      </c>
      <c r="FQ33" s="1834">
        <f>'[13]3'!FQ33</f>
        <v>0</v>
      </c>
      <c r="FR33" s="1834">
        <f>'[13]3'!FR33</f>
        <v>0</v>
      </c>
      <c r="FS33" s="1834">
        <f>'[13]3'!FS33</f>
        <v>7.0000000000000007E-2</v>
      </c>
      <c r="FT33" s="1831">
        <f t="shared" si="108"/>
        <v>200.94200000000001</v>
      </c>
      <c r="FU33" s="1831">
        <f t="shared" si="109"/>
        <v>35.153999999999996</v>
      </c>
      <c r="FV33" s="1757">
        <f t="shared" si="77"/>
        <v>0</v>
      </c>
      <c r="FW33" s="1757">
        <f t="shared" si="78"/>
        <v>0</v>
      </c>
      <c r="FX33" s="1757">
        <f t="shared" si="110"/>
        <v>9679.94</v>
      </c>
      <c r="FY33" s="1757">
        <f t="shared" si="79"/>
        <v>53.2</v>
      </c>
      <c r="FZ33" s="1757">
        <f t="shared" si="80"/>
        <v>2181.1999999999998</v>
      </c>
      <c r="GA33" s="1757">
        <f t="shared" si="81"/>
        <v>289.29599999999999</v>
      </c>
      <c r="GB33" s="1850">
        <f t="shared" si="82"/>
        <v>11861.14</v>
      </c>
      <c r="GC33" s="1851">
        <f t="shared" si="83"/>
        <v>1751.6760000000002</v>
      </c>
      <c r="GD33" s="1852">
        <f t="shared" si="83"/>
        <v>71818.709999999992</v>
      </c>
      <c r="GE33" s="1853">
        <f t="shared" si="84"/>
        <v>1284.559</v>
      </c>
      <c r="GF33" s="1854">
        <f t="shared" si="84"/>
        <v>52666.93</v>
      </c>
      <c r="GG33" s="1855">
        <f t="shared" si="85"/>
        <v>3036.2350000000001</v>
      </c>
      <c r="GH33" s="1856">
        <f t="shared" si="85"/>
        <v>124485.63999999998</v>
      </c>
      <c r="GI33" s="1844">
        <v>4</v>
      </c>
      <c r="GJ33" s="1857">
        <f t="shared" si="113"/>
        <v>2569.9150000000004</v>
      </c>
      <c r="GK33" s="1858">
        <f t="shared" si="111"/>
        <v>105366.52</v>
      </c>
      <c r="GL33" s="1859">
        <f t="shared" si="112"/>
        <v>466.31999999999971</v>
      </c>
      <c r="GM33" s="1860">
        <f t="shared" si="112"/>
        <v>19119.119999999981</v>
      </c>
    </row>
    <row r="34" spans="1:195" s="1768" customFormat="1" ht="18" customHeight="1">
      <c r="A34" s="1848">
        <v>20</v>
      </c>
      <c r="B34" s="1861" t="s">
        <v>1553</v>
      </c>
      <c r="C34" s="1849" t="s">
        <v>407</v>
      </c>
      <c r="D34" s="1833">
        <f>[13]цены!D28</f>
        <v>191.67</v>
      </c>
      <c r="E34" s="1834">
        <f>'[13]3'!E34</f>
        <v>0</v>
      </c>
      <c r="F34" s="1834">
        <f>'[13]3'!F34</f>
        <v>0</v>
      </c>
      <c r="G34" s="1834">
        <f>'[13]3'!G34</f>
        <v>0</v>
      </c>
      <c r="H34" s="1834">
        <f>'[13]3'!H34</f>
        <v>0</v>
      </c>
      <c r="I34" s="1834">
        <f>'[13]3'!I34</f>
        <v>0</v>
      </c>
      <c r="J34" s="1834">
        <f>'[13]3'!J34</f>
        <v>0</v>
      </c>
      <c r="K34" s="1831">
        <f t="shared" si="86"/>
        <v>0</v>
      </c>
      <c r="L34" s="1831">
        <f t="shared" si="87"/>
        <v>0</v>
      </c>
      <c r="M34" s="1835">
        <f t="shared" si="0"/>
        <v>0</v>
      </c>
      <c r="N34" s="1835">
        <f t="shared" si="1"/>
        <v>0</v>
      </c>
      <c r="O34" s="1757">
        <f t="shared" si="2"/>
        <v>0</v>
      </c>
      <c r="P34" s="1831">
        <f t="shared" si="3"/>
        <v>0</v>
      </c>
      <c r="Q34" s="1757">
        <f t="shared" si="4"/>
        <v>0</v>
      </c>
      <c r="R34" s="1757">
        <f t="shared" si="5"/>
        <v>0</v>
      </c>
      <c r="S34" s="1850">
        <f t="shared" si="6"/>
        <v>0</v>
      </c>
      <c r="T34" s="1837">
        <f>'[13]3'!T34</f>
        <v>0</v>
      </c>
      <c r="U34" s="1834">
        <f>'[13]3'!U34</f>
        <v>0</v>
      </c>
      <c r="V34" s="1834">
        <f>'[13]3'!V34</f>
        <v>0</v>
      </c>
      <c r="W34" s="1834">
        <f>'[13]3'!W34</f>
        <v>0</v>
      </c>
      <c r="X34" s="1834">
        <f>'[13]3'!X34</f>
        <v>0</v>
      </c>
      <c r="Y34" s="1834">
        <f>'[13]3'!Y34</f>
        <v>0</v>
      </c>
      <c r="Z34" s="1831">
        <f t="shared" si="88"/>
        <v>0</v>
      </c>
      <c r="AA34" s="1831">
        <f t="shared" si="89"/>
        <v>0</v>
      </c>
      <c r="AB34" s="1757">
        <f t="shared" si="7"/>
        <v>0</v>
      </c>
      <c r="AC34" s="1757">
        <f t="shared" si="8"/>
        <v>0</v>
      </c>
      <c r="AD34" s="1757">
        <f t="shared" si="9"/>
        <v>0</v>
      </c>
      <c r="AE34" s="1831">
        <f t="shared" si="10"/>
        <v>0</v>
      </c>
      <c r="AF34" s="1757">
        <f t="shared" si="11"/>
        <v>0</v>
      </c>
      <c r="AG34" s="1757">
        <f t="shared" si="12"/>
        <v>0</v>
      </c>
      <c r="AH34" s="1850">
        <f t="shared" si="13"/>
        <v>0</v>
      </c>
      <c r="AI34" s="1837">
        <f>'[13]3'!AI34</f>
        <v>0</v>
      </c>
      <c r="AJ34" s="1834">
        <f>'[13]3'!AJ34</f>
        <v>0</v>
      </c>
      <c r="AK34" s="1834">
        <f>'[13]3'!AK34</f>
        <v>0</v>
      </c>
      <c r="AL34" s="1834">
        <f>'[13]3'!AL34</f>
        <v>0</v>
      </c>
      <c r="AM34" s="1834">
        <f>'[13]3'!AM34</f>
        <v>0</v>
      </c>
      <c r="AN34" s="1834">
        <f>'[13]3'!AN34</f>
        <v>0</v>
      </c>
      <c r="AO34" s="1831">
        <f t="shared" si="90"/>
        <v>0</v>
      </c>
      <c r="AP34" s="1831">
        <f t="shared" si="91"/>
        <v>0</v>
      </c>
      <c r="AQ34" s="1757">
        <f t="shared" si="14"/>
        <v>0</v>
      </c>
      <c r="AR34" s="1757">
        <f t="shared" si="15"/>
        <v>0</v>
      </c>
      <c r="AS34" s="1757">
        <f t="shared" si="16"/>
        <v>0</v>
      </c>
      <c r="AT34" s="1831">
        <f t="shared" si="17"/>
        <v>0</v>
      </c>
      <c r="AU34" s="1757">
        <f t="shared" si="18"/>
        <v>0</v>
      </c>
      <c r="AV34" s="1757">
        <f t="shared" si="19"/>
        <v>0</v>
      </c>
      <c r="AW34" s="1850">
        <f t="shared" si="20"/>
        <v>0</v>
      </c>
      <c r="AX34" s="1834">
        <f>'[13]3'!AX34</f>
        <v>0</v>
      </c>
      <c r="AY34" s="1834">
        <f>'[13]3'!AY34</f>
        <v>0</v>
      </c>
      <c r="AZ34" s="1834">
        <f>'[13]3'!AZ34</f>
        <v>0</v>
      </c>
      <c r="BA34" s="1834">
        <f>'[13]3'!BA34</f>
        <v>0</v>
      </c>
      <c r="BB34" s="1834">
        <f>'[13]3'!BB34</f>
        <v>0</v>
      </c>
      <c r="BC34" s="1834">
        <f>'[13]3'!BC34</f>
        <v>0</v>
      </c>
      <c r="BD34" s="1831">
        <f t="shared" si="92"/>
        <v>0</v>
      </c>
      <c r="BE34" s="1831">
        <f t="shared" si="93"/>
        <v>0</v>
      </c>
      <c r="BF34" s="1757">
        <f t="shared" si="21"/>
        <v>0</v>
      </c>
      <c r="BG34" s="1757">
        <f t="shared" si="22"/>
        <v>0</v>
      </c>
      <c r="BH34" s="1757">
        <f t="shared" si="23"/>
        <v>0</v>
      </c>
      <c r="BI34" s="1831">
        <f t="shared" si="24"/>
        <v>0</v>
      </c>
      <c r="BJ34" s="1757">
        <f t="shared" si="25"/>
        <v>0</v>
      </c>
      <c r="BK34" s="1757">
        <f t="shared" si="26"/>
        <v>0</v>
      </c>
      <c r="BL34" s="1850">
        <f t="shared" si="27"/>
        <v>0</v>
      </c>
      <c r="BM34" s="1837">
        <f>'[13]3'!BM34</f>
        <v>0</v>
      </c>
      <c r="BN34" s="1834">
        <f>'[13]3'!BN34</f>
        <v>0</v>
      </c>
      <c r="BO34" s="1834">
        <f>'[13]3'!BO34</f>
        <v>0</v>
      </c>
      <c r="BP34" s="1834">
        <f>'[13]3'!BP34</f>
        <v>0</v>
      </c>
      <c r="BQ34" s="1834">
        <f>'[13]3'!BQ34</f>
        <v>0</v>
      </c>
      <c r="BR34" s="1834">
        <f>'[13]3'!BR34</f>
        <v>0</v>
      </c>
      <c r="BS34" s="1831">
        <f t="shared" si="94"/>
        <v>0</v>
      </c>
      <c r="BT34" s="1831">
        <f t="shared" si="95"/>
        <v>0</v>
      </c>
      <c r="BU34" s="1757">
        <f t="shared" si="28"/>
        <v>0</v>
      </c>
      <c r="BV34" s="1757">
        <f t="shared" si="29"/>
        <v>0</v>
      </c>
      <c r="BW34" s="1757">
        <f t="shared" si="30"/>
        <v>0</v>
      </c>
      <c r="BX34" s="1831">
        <f t="shared" si="31"/>
        <v>0</v>
      </c>
      <c r="BY34" s="1757">
        <f t="shared" si="32"/>
        <v>0</v>
      </c>
      <c r="BZ34" s="1757">
        <f t="shared" si="33"/>
        <v>0</v>
      </c>
      <c r="CA34" s="1850">
        <f t="shared" si="34"/>
        <v>0</v>
      </c>
      <c r="CB34" s="1834">
        <f>'[13]3'!CB34</f>
        <v>0</v>
      </c>
      <c r="CC34" s="1834">
        <f>'[13]3'!CC34</f>
        <v>0</v>
      </c>
      <c r="CD34" s="1834">
        <f>'[13]3'!CD34</f>
        <v>0</v>
      </c>
      <c r="CE34" s="1834">
        <f>'[13]3'!CE34</f>
        <v>0</v>
      </c>
      <c r="CF34" s="1834">
        <f>'[13]3'!CF34</f>
        <v>0</v>
      </c>
      <c r="CG34" s="1834">
        <f>'[13]3'!CG34</f>
        <v>0</v>
      </c>
      <c r="CH34" s="1831">
        <f t="shared" si="96"/>
        <v>0</v>
      </c>
      <c r="CI34" s="1831">
        <f t="shared" si="97"/>
        <v>0</v>
      </c>
      <c r="CJ34" s="1757">
        <f t="shared" si="35"/>
        <v>0</v>
      </c>
      <c r="CK34" s="1757">
        <f t="shared" si="36"/>
        <v>0</v>
      </c>
      <c r="CL34" s="1757">
        <f t="shared" si="37"/>
        <v>0</v>
      </c>
      <c r="CM34" s="1831">
        <f t="shared" si="38"/>
        <v>0</v>
      </c>
      <c r="CN34" s="1757">
        <f t="shared" si="39"/>
        <v>0</v>
      </c>
      <c r="CO34" s="1757">
        <f t="shared" si="40"/>
        <v>0</v>
      </c>
      <c r="CP34" s="1850">
        <f t="shared" si="41"/>
        <v>0</v>
      </c>
      <c r="CQ34" s="1837">
        <f>'[13]3'!CQ34</f>
        <v>0</v>
      </c>
      <c r="CR34" s="1834">
        <f>'[13]3'!CR34</f>
        <v>0</v>
      </c>
      <c r="CS34" s="1834">
        <f>'[13]3'!CS34</f>
        <v>0</v>
      </c>
      <c r="CT34" s="1834">
        <f>'[13]3'!CT34</f>
        <v>0</v>
      </c>
      <c r="CU34" s="1834">
        <f>'[13]3'!CU34</f>
        <v>0</v>
      </c>
      <c r="CV34" s="1834">
        <f>'[13]3'!CV34</f>
        <v>0</v>
      </c>
      <c r="CW34" s="1831">
        <f>$CV$11*$CW$11*CQ34</f>
        <v>0</v>
      </c>
      <c r="CX34" s="1831">
        <f t="shared" si="99"/>
        <v>0</v>
      </c>
      <c r="CY34" s="1757">
        <f t="shared" si="42"/>
        <v>0</v>
      </c>
      <c r="CZ34" s="1757">
        <f t="shared" si="43"/>
        <v>0</v>
      </c>
      <c r="DA34" s="1757">
        <f>ROUND((CW34+CX34+CY34+CZ34)*D34,2)</f>
        <v>0</v>
      </c>
      <c r="DB34" s="1831">
        <f t="shared" si="45"/>
        <v>0</v>
      </c>
      <c r="DC34" s="1757">
        <f t="shared" si="46"/>
        <v>0</v>
      </c>
      <c r="DD34" s="1757">
        <f t="shared" si="47"/>
        <v>0</v>
      </c>
      <c r="DE34" s="1850">
        <f t="shared" si="48"/>
        <v>0</v>
      </c>
      <c r="DF34" s="1837">
        <f>'[13]3'!DF34</f>
        <v>0</v>
      </c>
      <c r="DG34" s="1834">
        <f>'[13]3'!DG34</f>
        <v>0</v>
      </c>
      <c r="DH34" s="1834">
        <f>'[13]3'!DH34</f>
        <v>0</v>
      </c>
      <c r="DI34" s="1834">
        <f>'[13]3'!DI34</f>
        <v>0</v>
      </c>
      <c r="DJ34" s="1834">
        <f>'[13]3'!DJ34</f>
        <v>0</v>
      </c>
      <c r="DK34" s="1834">
        <f>'[13]3'!DK34</f>
        <v>0</v>
      </c>
      <c r="DL34" s="1831">
        <f t="shared" si="100"/>
        <v>0</v>
      </c>
      <c r="DM34" s="1831">
        <f t="shared" si="101"/>
        <v>0</v>
      </c>
      <c r="DN34" s="1757">
        <f t="shared" si="49"/>
        <v>0</v>
      </c>
      <c r="DO34" s="1757">
        <f t="shared" si="50"/>
        <v>0</v>
      </c>
      <c r="DP34" s="1757">
        <f t="shared" si="51"/>
        <v>0</v>
      </c>
      <c r="DQ34" s="1831">
        <f t="shared" si="52"/>
        <v>0</v>
      </c>
      <c r="DR34" s="1757">
        <f t="shared" si="53"/>
        <v>0</v>
      </c>
      <c r="DS34" s="1757">
        <f t="shared" si="54"/>
        <v>0</v>
      </c>
      <c r="DT34" s="1850">
        <f t="shared" si="55"/>
        <v>0</v>
      </c>
      <c r="DU34" s="1837">
        <f>'[13]3'!DU34</f>
        <v>0</v>
      </c>
      <c r="DV34" s="1834">
        <f>'[13]3'!DV34</f>
        <v>0</v>
      </c>
      <c r="DW34" s="1834">
        <f>'[13]3'!DW34</f>
        <v>0</v>
      </c>
      <c r="DX34" s="1834">
        <f>'[13]3'!DX34</f>
        <v>0</v>
      </c>
      <c r="DY34" s="1834">
        <f>'[13]3'!DY34</f>
        <v>0</v>
      </c>
      <c r="DZ34" s="1834">
        <f>'[13]3'!DZ34</f>
        <v>0</v>
      </c>
      <c r="EA34" s="1831">
        <f t="shared" si="102"/>
        <v>0</v>
      </c>
      <c r="EB34" s="1831">
        <f t="shared" si="103"/>
        <v>0</v>
      </c>
      <c r="EC34" s="1757">
        <f t="shared" si="56"/>
        <v>0</v>
      </c>
      <c r="ED34" s="1757">
        <f t="shared" si="57"/>
        <v>0</v>
      </c>
      <c r="EE34" s="1757">
        <f t="shared" si="58"/>
        <v>0</v>
      </c>
      <c r="EF34" s="1757">
        <f t="shared" si="59"/>
        <v>0</v>
      </c>
      <c r="EG34" s="1757">
        <f t="shared" si="60"/>
        <v>0</v>
      </c>
      <c r="EH34" s="1757">
        <f t="shared" si="61"/>
        <v>0</v>
      </c>
      <c r="EI34" s="1850">
        <f t="shared" si="62"/>
        <v>0</v>
      </c>
      <c r="EJ34" s="1837">
        <f>'[13]3'!EJ34</f>
        <v>0</v>
      </c>
      <c r="EK34" s="1834">
        <f>'[13]3'!EK34</f>
        <v>0</v>
      </c>
      <c r="EL34" s="1834">
        <f>'[13]3'!EL34</f>
        <v>0</v>
      </c>
      <c r="EM34" s="1834">
        <f>'[13]3'!EM34</f>
        <v>0</v>
      </c>
      <c r="EN34" s="1834">
        <f>'[13]3'!EN34</f>
        <v>0</v>
      </c>
      <c r="EO34" s="1834">
        <f>'[13]3'!EO34</f>
        <v>0</v>
      </c>
      <c r="EP34" s="1831">
        <f t="shared" si="104"/>
        <v>0</v>
      </c>
      <c r="EQ34" s="1831">
        <f t="shared" si="105"/>
        <v>0</v>
      </c>
      <c r="ER34" s="1757">
        <f t="shared" si="63"/>
        <v>0</v>
      </c>
      <c r="ES34" s="1757">
        <f t="shared" si="64"/>
        <v>0</v>
      </c>
      <c r="ET34" s="1757">
        <f t="shared" si="65"/>
        <v>0</v>
      </c>
      <c r="EU34" s="1757">
        <f t="shared" si="66"/>
        <v>0</v>
      </c>
      <c r="EV34" s="1757">
        <f t="shared" si="67"/>
        <v>0</v>
      </c>
      <c r="EW34" s="1757">
        <f t="shared" si="68"/>
        <v>0</v>
      </c>
      <c r="EX34" s="1850">
        <f t="shared" si="69"/>
        <v>0</v>
      </c>
      <c r="EY34" s="1834">
        <f>'[13]3'!EY34</f>
        <v>0</v>
      </c>
      <c r="EZ34" s="1834">
        <f>'[13]3'!EZ34</f>
        <v>0</v>
      </c>
      <c r="FA34" s="1834">
        <f>'[13]3'!FA34</f>
        <v>0</v>
      </c>
      <c r="FB34" s="1834">
        <f>'[13]3'!FB34</f>
        <v>0</v>
      </c>
      <c r="FC34" s="1834">
        <f>'[13]3'!FC34</f>
        <v>0</v>
      </c>
      <c r="FD34" s="1834">
        <f>'[13]3'!FD34</f>
        <v>0</v>
      </c>
      <c r="FE34" s="1831">
        <f t="shared" si="106"/>
        <v>0</v>
      </c>
      <c r="FF34" s="1831">
        <f t="shared" si="107"/>
        <v>0</v>
      </c>
      <c r="FG34" s="1757">
        <f t="shared" si="70"/>
        <v>0</v>
      </c>
      <c r="FH34" s="1757">
        <f t="shared" si="71"/>
        <v>0</v>
      </c>
      <c r="FI34" s="1757">
        <f t="shared" si="72"/>
        <v>0</v>
      </c>
      <c r="FJ34" s="1757">
        <f t="shared" si="73"/>
        <v>0</v>
      </c>
      <c r="FK34" s="1757">
        <f t="shared" si="74"/>
        <v>0</v>
      </c>
      <c r="FL34" s="1757">
        <f t="shared" si="75"/>
        <v>0</v>
      </c>
      <c r="FM34" s="1850">
        <f t="shared" si="76"/>
        <v>0</v>
      </c>
      <c r="FN34" s="1834">
        <f>'[13]3'!FN34</f>
        <v>0</v>
      </c>
      <c r="FO34" s="1834">
        <f>'[13]3'!FO34</f>
        <v>0</v>
      </c>
      <c r="FP34" s="1834">
        <f>'[13]3'!FP34</f>
        <v>0</v>
      </c>
      <c r="FQ34" s="1834">
        <f>'[13]3'!FQ34</f>
        <v>0</v>
      </c>
      <c r="FR34" s="1834">
        <f>'[13]3'!FR34</f>
        <v>0</v>
      </c>
      <c r="FS34" s="1834">
        <f>'[13]3'!FS34</f>
        <v>0</v>
      </c>
      <c r="FT34" s="1831">
        <f t="shared" si="108"/>
        <v>0</v>
      </c>
      <c r="FU34" s="1831">
        <f t="shared" si="109"/>
        <v>0</v>
      </c>
      <c r="FV34" s="1757">
        <f t="shared" si="77"/>
        <v>0</v>
      </c>
      <c r="FW34" s="1757">
        <f t="shared" si="78"/>
        <v>0</v>
      </c>
      <c r="FX34" s="1757">
        <f t="shared" si="110"/>
        <v>0</v>
      </c>
      <c r="FY34" s="1757">
        <f t="shared" si="79"/>
        <v>0</v>
      </c>
      <c r="FZ34" s="1757">
        <f t="shared" si="80"/>
        <v>0</v>
      </c>
      <c r="GA34" s="1757">
        <f t="shared" si="81"/>
        <v>0</v>
      </c>
      <c r="GB34" s="1850">
        <f t="shared" si="82"/>
        <v>0</v>
      </c>
      <c r="GC34" s="1851">
        <f t="shared" si="83"/>
        <v>0</v>
      </c>
      <c r="GD34" s="1852">
        <f t="shared" si="83"/>
        <v>0</v>
      </c>
      <c r="GE34" s="1853">
        <f t="shared" si="84"/>
        <v>0</v>
      </c>
      <c r="GF34" s="1854">
        <f t="shared" si="84"/>
        <v>0</v>
      </c>
      <c r="GG34" s="1855">
        <f t="shared" si="85"/>
        <v>0</v>
      </c>
      <c r="GH34" s="1856">
        <f t="shared" si="85"/>
        <v>0</v>
      </c>
      <c r="GI34" s="1844">
        <v>2</v>
      </c>
      <c r="GJ34" s="1857">
        <f t="shared" si="113"/>
        <v>0</v>
      </c>
      <c r="GK34" s="1858">
        <f t="shared" si="111"/>
        <v>0</v>
      </c>
      <c r="GL34" s="1859">
        <f t="shared" si="112"/>
        <v>0</v>
      </c>
      <c r="GM34" s="1860">
        <f t="shared" si="112"/>
        <v>0</v>
      </c>
    </row>
    <row r="35" spans="1:195" s="1768" customFormat="1" ht="18" customHeight="1">
      <c r="A35" s="1830">
        <v>21</v>
      </c>
      <c r="B35" s="1861" t="s">
        <v>1554</v>
      </c>
      <c r="C35" s="1849" t="s">
        <v>407</v>
      </c>
      <c r="D35" s="1833">
        <f>[13]цены!D29</f>
        <v>273</v>
      </c>
      <c r="E35" s="1834">
        <f>'[13]3'!E35</f>
        <v>0.01</v>
      </c>
      <c r="F35" s="1834">
        <f>'[13]3'!F35</f>
        <v>0.01</v>
      </c>
      <c r="G35" s="1834">
        <f>'[13]3'!G35</f>
        <v>0</v>
      </c>
      <c r="H35" s="1834">
        <f>'[13]3'!H35</f>
        <v>0</v>
      </c>
      <c r="I35" s="1834">
        <f>'[13]3'!I35</f>
        <v>0</v>
      </c>
      <c r="J35" s="1834">
        <f>'[13]3'!J35</f>
        <v>0</v>
      </c>
      <c r="K35" s="1831">
        <f t="shared" si="86"/>
        <v>34.340000000000003</v>
      </c>
      <c r="L35" s="1831">
        <f t="shared" si="87"/>
        <v>6.47</v>
      </c>
      <c r="M35" s="1835">
        <f t="shared" si="0"/>
        <v>0</v>
      </c>
      <c r="N35" s="1835">
        <f t="shared" si="1"/>
        <v>0</v>
      </c>
      <c r="O35" s="1757">
        <f t="shared" si="2"/>
        <v>11141.13</v>
      </c>
      <c r="P35" s="1831">
        <f t="shared" si="3"/>
        <v>0</v>
      </c>
      <c r="Q35" s="1757">
        <f t="shared" si="4"/>
        <v>0</v>
      </c>
      <c r="R35" s="1757">
        <f t="shared" si="5"/>
        <v>40.81</v>
      </c>
      <c r="S35" s="1850">
        <f t="shared" si="6"/>
        <v>11141.13</v>
      </c>
      <c r="T35" s="1837">
        <f>'[13]3'!T35</f>
        <v>0.01</v>
      </c>
      <c r="U35" s="1834">
        <f>'[13]3'!U35</f>
        <v>0.01</v>
      </c>
      <c r="V35" s="1834">
        <f>'[13]3'!V35</f>
        <v>0</v>
      </c>
      <c r="W35" s="1834">
        <f>'[13]3'!W35</f>
        <v>0</v>
      </c>
      <c r="X35" s="1834">
        <f>'[13]3'!X35</f>
        <v>0</v>
      </c>
      <c r="Y35" s="1834">
        <f>'[13]3'!Y35</f>
        <v>0</v>
      </c>
      <c r="Z35" s="1831">
        <f t="shared" si="88"/>
        <v>33.340000000000003</v>
      </c>
      <c r="AA35" s="1831">
        <f t="shared" si="89"/>
        <v>5.93</v>
      </c>
      <c r="AB35" s="1757">
        <f t="shared" si="7"/>
        <v>0</v>
      </c>
      <c r="AC35" s="1757">
        <f t="shared" si="8"/>
        <v>0</v>
      </c>
      <c r="AD35" s="1757">
        <f t="shared" si="9"/>
        <v>10720.71</v>
      </c>
      <c r="AE35" s="1831">
        <f t="shared" si="10"/>
        <v>0</v>
      </c>
      <c r="AF35" s="1757">
        <f t="shared" si="11"/>
        <v>0</v>
      </c>
      <c r="AG35" s="1757">
        <f t="shared" si="12"/>
        <v>39.270000000000003</v>
      </c>
      <c r="AH35" s="1850">
        <f t="shared" si="13"/>
        <v>10720.71</v>
      </c>
      <c r="AI35" s="1837">
        <f>'[13]3'!AI35</f>
        <v>0.01</v>
      </c>
      <c r="AJ35" s="1834">
        <f>'[13]3'!AJ35</f>
        <v>0.01</v>
      </c>
      <c r="AK35" s="1834">
        <f>'[13]3'!AK35</f>
        <v>0</v>
      </c>
      <c r="AL35" s="1834">
        <f>'[13]3'!AL35</f>
        <v>0</v>
      </c>
      <c r="AM35" s="1834">
        <f>'[13]3'!AM35</f>
        <v>0</v>
      </c>
      <c r="AN35" s="1834">
        <f>'[13]3'!AN35</f>
        <v>0</v>
      </c>
      <c r="AO35" s="1831">
        <f t="shared" si="90"/>
        <v>39.78</v>
      </c>
      <c r="AP35" s="1831">
        <f t="shared" si="91"/>
        <v>6.47</v>
      </c>
      <c r="AQ35" s="1757">
        <f t="shared" si="14"/>
        <v>0</v>
      </c>
      <c r="AR35" s="1757">
        <f t="shared" si="15"/>
        <v>0</v>
      </c>
      <c r="AS35" s="1757">
        <f t="shared" si="16"/>
        <v>12626.25</v>
      </c>
      <c r="AT35" s="1831">
        <f t="shared" si="17"/>
        <v>0</v>
      </c>
      <c r="AU35" s="1757">
        <f t="shared" si="18"/>
        <v>0</v>
      </c>
      <c r="AV35" s="1757">
        <f t="shared" si="19"/>
        <v>46.25</v>
      </c>
      <c r="AW35" s="1850">
        <f t="shared" si="20"/>
        <v>12626.25</v>
      </c>
      <c r="AX35" s="1834">
        <f>'[13]3'!AX35</f>
        <v>0.01</v>
      </c>
      <c r="AY35" s="1834">
        <f>'[13]3'!AY35</f>
        <v>0.01</v>
      </c>
      <c r="AZ35" s="1834">
        <f>'[13]3'!AZ35</f>
        <v>0</v>
      </c>
      <c r="BA35" s="1834">
        <f>'[13]3'!BA35</f>
        <v>0</v>
      </c>
      <c r="BB35" s="1834">
        <f>'[13]3'!BB35</f>
        <v>0</v>
      </c>
      <c r="BC35" s="1834">
        <f>'[13]3'!BC35</f>
        <v>0</v>
      </c>
      <c r="BD35" s="1831">
        <f t="shared" si="92"/>
        <v>33.85</v>
      </c>
      <c r="BE35" s="1831">
        <f t="shared" si="93"/>
        <v>5.8500000000000005</v>
      </c>
      <c r="BF35" s="1757">
        <f t="shared" si="21"/>
        <v>0</v>
      </c>
      <c r="BG35" s="1757">
        <f t="shared" si="22"/>
        <v>0</v>
      </c>
      <c r="BH35" s="1757">
        <f t="shared" si="23"/>
        <v>10838.1</v>
      </c>
      <c r="BI35" s="1831">
        <f t="shared" si="24"/>
        <v>0</v>
      </c>
      <c r="BJ35" s="1757">
        <f t="shared" si="25"/>
        <v>0</v>
      </c>
      <c r="BK35" s="1757">
        <f t="shared" si="26"/>
        <v>39.700000000000003</v>
      </c>
      <c r="BL35" s="1850">
        <f t="shared" si="27"/>
        <v>10838.1</v>
      </c>
      <c r="BM35" s="1837">
        <f>'[13]3'!BM35</f>
        <v>2.5000000000000001E-2</v>
      </c>
      <c r="BN35" s="1834">
        <f>'[13]3'!BN35</f>
        <v>0.02</v>
      </c>
      <c r="BO35" s="1834">
        <f>'[13]3'!BO35</f>
        <v>0</v>
      </c>
      <c r="BP35" s="1834">
        <f>'[13]3'!BP35</f>
        <v>0</v>
      </c>
      <c r="BQ35" s="1834">
        <f>'[13]3'!BQ35</f>
        <v>0</v>
      </c>
      <c r="BR35" s="1834">
        <f>'[13]3'!BR35</f>
        <v>0</v>
      </c>
      <c r="BS35" s="1831">
        <f t="shared" si="94"/>
        <v>73.150000000000006</v>
      </c>
      <c r="BT35" s="1831">
        <f t="shared" si="95"/>
        <v>10.84</v>
      </c>
      <c r="BU35" s="1757">
        <f t="shared" si="28"/>
        <v>0</v>
      </c>
      <c r="BV35" s="1757">
        <f t="shared" si="29"/>
        <v>0</v>
      </c>
      <c r="BW35" s="1757">
        <f t="shared" si="30"/>
        <v>22929.27</v>
      </c>
      <c r="BX35" s="1831">
        <f t="shared" si="31"/>
        <v>0</v>
      </c>
      <c r="BY35" s="1757">
        <f t="shared" si="32"/>
        <v>0</v>
      </c>
      <c r="BZ35" s="1757">
        <f t="shared" si="33"/>
        <v>83.990000000000009</v>
      </c>
      <c r="CA35" s="1850">
        <f t="shared" si="34"/>
        <v>22929.27</v>
      </c>
      <c r="CB35" s="1834">
        <f>'[13]3'!CB35</f>
        <v>2.5000000000000001E-2</v>
      </c>
      <c r="CC35" s="1834">
        <f>'[13]3'!CC35</f>
        <v>0.02</v>
      </c>
      <c r="CD35" s="1834">
        <f>'[13]3'!CD35</f>
        <v>0</v>
      </c>
      <c r="CE35" s="1834">
        <f>'[13]3'!CE35</f>
        <v>0</v>
      </c>
      <c r="CF35" s="1834">
        <f>'[13]3'!CF35</f>
        <v>0</v>
      </c>
      <c r="CG35" s="1834">
        <f>'[13]3'!CG35</f>
        <v>0</v>
      </c>
      <c r="CH35" s="1831">
        <f t="shared" si="96"/>
        <v>67.075000000000003</v>
      </c>
      <c r="CI35" s="1831">
        <f t="shared" si="97"/>
        <v>11.18</v>
      </c>
      <c r="CJ35" s="1757">
        <f t="shared" si="35"/>
        <v>0</v>
      </c>
      <c r="CK35" s="1757">
        <f t="shared" si="36"/>
        <v>0</v>
      </c>
      <c r="CL35" s="1757">
        <f t="shared" si="37"/>
        <v>21363.62</v>
      </c>
      <c r="CM35" s="1831">
        <f t="shared" si="38"/>
        <v>0</v>
      </c>
      <c r="CN35" s="1757">
        <f t="shared" si="39"/>
        <v>0</v>
      </c>
      <c r="CO35" s="1757">
        <f t="shared" si="40"/>
        <v>78.254999999999995</v>
      </c>
      <c r="CP35" s="1850">
        <f t="shared" si="41"/>
        <v>21363.62</v>
      </c>
      <c r="CQ35" s="1837">
        <f>'[13]3'!CQ35</f>
        <v>2.5000000000000001E-2</v>
      </c>
      <c r="CR35" s="1834">
        <f>'[13]3'!CR35</f>
        <v>0.02</v>
      </c>
      <c r="CS35" s="1834">
        <f>'[13]3'!CS35</f>
        <v>0</v>
      </c>
      <c r="CT35" s="1834">
        <f>'[13]3'!CT35</f>
        <v>0</v>
      </c>
      <c r="CU35" s="1834">
        <f>'[13]3'!CU35</f>
        <v>0</v>
      </c>
      <c r="CV35" s="1834">
        <f>'[13]3'!CV35</f>
        <v>0</v>
      </c>
      <c r="CW35" s="1831">
        <f t="shared" si="98"/>
        <v>44.5</v>
      </c>
      <c r="CX35" s="1831">
        <f t="shared" si="99"/>
        <v>12.96</v>
      </c>
      <c r="CY35" s="1757">
        <f t="shared" si="42"/>
        <v>0</v>
      </c>
      <c r="CZ35" s="1757">
        <f t="shared" si="43"/>
        <v>0</v>
      </c>
      <c r="DA35" s="1757">
        <f t="shared" si="44"/>
        <v>15686.58</v>
      </c>
      <c r="DB35" s="1831">
        <f t="shared" si="45"/>
        <v>0</v>
      </c>
      <c r="DC35" s="1757">
        <f t="shared" si="46"/>
        <v>0</v>
      </c>
      <c r="DD35" s="1757">
        <f t="shared" si="47"/>
        <v>57.46</v>
      </c>
      <c r="DE35" s="1850">
        <f t="shared" si="48"/>
        <v>15686.58</v>
      </c>
      <c r="DF35" s="1837">
        <f>'[13]3'!DF35</f>
        <v>2.5000000000000001E-2</v>
      </c>
      <c r="DG35" s="1834">
        <f>'[13]3'!DG35</f>
        <v>0.02</v>
      </c>
      <c r="DH35" s="1834">
        <f>'[13]3'!DH35</f>
        <v>0</v>
      </c>
      <c r="DI35" s="1834">
        <f>'[13]3'!DI35</f>
        <v>0</v>
      </c>
      <c r="DJ35" s="1834">
        <f>'[13]3'!DJ35</f>
        <v>0</v>
      </c>
      <c r="DK35" s="1834">
        <f>'[13]3'!DK35</f>
        <v>0</v>
      </c>
      <c r="DL35" s="1831">
        <f t="shared" si="100"/>
        <v>46.050000000000004</v>
      </c>
      <c r="DM35" s="1831">
        <f t="shared" si="101"/>
        <v>11.96</v>
      </c>
      <c r="DN35" s="1757">
        <f t="shared" si="49"/>
        <v>0</v>
      </c>
      <c r="DO35" s="1757">
        <f t="shared" si="50"/>
        <v>0</v>
      </c>
      <c r="DP35" s="1757">
        <f t="shared" si="51"/>
        <v>15836.73</v>
      </c>
      <c r="DQ35" s="1831">
        <f t="shared" si="52"/>
        <v>0</v>
      </c>
      <c r="DR35" s="1757">
        <f t="shared" si="53"/>
        <v>0</v>
      </c>
      <c r="DS35" s="1757">
        <f t="shared" si="54"/>
        <v>58.010000000000005</v>
      </c>
      <c r="DT35" s="1850">
        <f t="shared" si="55"/>
        <v>15836.73</v>
      </c>
      <c r="DU35" s="1837">
        <f>'[13]3'!DU35</f>
        <v>2.5000000000000001E-2</v>
      </c>
      <c r="DV35" s="1834">
        <f>'[13]3'!DV35</f>
        <v>0.02</v>
      </c>
      <c r="DW35" s="1834">
        <f>'[13]3'!DW35</f>
        <v>0</v>
      </c>
      <c r="DX35" s="1834">
        <f>'[13]3'!DX35</f>
        <v>0</v>
      </c>
      <c r="DY35" s="1834">
        <f>'[13]3'!DY35</f>
        <v>0</v>
      </c>
      <c r="DZ35" s="1834">
        <f>'[13]3'!DZ35</f>
        <v>0</v>
      </c>
      <c r="EA35" s="1831">
        <f t="shared" si="102"/>
        <v>62</v>
      </c>
      <c r="EB35" s="1831">
        <f t="shared" si="103"/>
        <v>10.84</v>
      </c>
      <c r="EC35" s="1757">
        <f t="shared" si="56"/>
        <v>0</v>
      </c>
      <c r="ED35" s="1757">
        <f t="shared" si="57"/>
        <v>0</v>
      </c>
      <c r="EE35" s="1757">
        <f t="shared" si="58"/>
        <v>19885.32</v>
      </c>
      <c r="EF35" s="1757">
        <f t="shared" si="59"/>
        <v>0</v>
      </c>
      <c r="EG35" s="1757">
        <f t="shared" si="60"/>
        <v>0</v>
      </c>
      <c r="EH35" s="1757">
        <f t="shared" si="61"/>
        <v>72.84</v>
      </c>
      <c r="EI35" s="1850">
        <f t="shared" si="62"/>
        <v>19885.32</v>
      </c>
      <c r="EJ35" s="1837">
        <f>'[13]3'!EJ35</f>
        <v>0.02</v>
      </c>
      <c r="EK35" s="1834">
        <f>'[13]3'!EK35</f>
        <v>1.7000000000000001E-2</v>
      </c>
      <c r="EL35" s="1834">
        <f>'[13]3'!EL35</f>
        <v>0</v>
      </c>
      <c r="EM35" s="1834">
        <f>'[13]3'!EM35</f>
        <v>0</v>
      </c>
      <c r="EN35" s="1834">
        <f>'[13]3'!EN35</f>
        <v>0</v>
      </c>
      <c r="EO35" s="1834">
        <f>'[13]3'!EO35</f>
        <v>0</v>
      </c>
      <c r="EP35" s="1831">
        <f t="shared" si="104"/>
        <v>69.56</v>
      </c>
      <c r="EQ35" s="1831">
        <f t="shared" si="105"/>
        <v>10.557</v>
      </c>
      <c r="ER35" s="1757">
        <f t="shared" si="63"/>
        <v>0</v>
      </c>
      <c r="ES35" s="1757">
        <f t="shared" si="64"/>
        <v>0</v>
      </c>
      <c r="ET35" s="1757">
        <f t="shared" si="65"/>
        <v>21871.94</v>
      </c>
      <c r="EU35" s="1757">
        <f t="shared" si="66"/>
        <v>0</v>
      </c>
      <c r="EV35" s="1757">
        <f t="shared" si="67"/>
        <v>0</v>
      </c>
      <c r="EW35" s="1757">
        <f t="shared" si="68"/>
        <v>80.117000000000004</v>
      </c>
      <c r="EX35" s="1850">
        <f t="shared" si="69"/>
        <v>21871.94</v>
      </c>
      <c r="EY35" s="1834">
        <f>'[13]3'!EY35</f>
        <v>1.4999999999999999E-2</v>
      </c>
      <c r="EZ35" s="1834">
        <f>'[13]3'!EZ35</f>
        <v>0.01</v>
      </c>
      <c r="FA35" s="1834">
        <f>'[13]3'!FA35</f>
        <v>0</v>
      </c>
      <c r="FB35" s="1834">
        <f>'[13]3'!FB35</f>
        <v>0</v>
      </c>
      <c r="FC35" s="1834">
        <f>'[13]3'!FC35</f>
        <v>0</v>
      </c>
      <c r="FD35" s="1834">
        <f>'[13]3'!FD35</f>
        <v>0</v>
      </c>
      <c r="FE35" s="1831">
        <f t="shared" si="106"/>
        <v>49.29</v>
      </c>
      <c r="FF35" s="1831">
        <f t="shared" si="107"/>
        <v>5.91</v>
      </c>
      <c r="FG35" s="1757">
        <f t="shared" si="70"/>
        <v>0</v>
      </c>
      <c r="FH35" s="1757">
        <f t="shared" si="71"/>
        <v>0</v>
      </c>
      <c r="FI35" s="1757">
        <f t="shared" si="72"/>
        <v>15069.6</v>
      </c>
      <c r="FJ35" s="1757">
        <f t="shared" si="73"/>
        <v>0</v>
      </c>
      <c r="FK35" s="1757">
        <f t="shared" si="74"/>
        <v>0</v>
      </c>
      <c r="FL35" s="1757">
        <f t="shared" si="75"/>
        <v>55.2</v>
      </c>
      <c r="FM35" s="1850">
        <f t="shared" si="76"/>
        <v>15069.6</v>
      </c>
      <c r="FN35" s="1834">
        <f>'[13]3'!FN35</f>
        <v>1.4999999999999999E-2</v>
      </c>
      <c r="FO35" s="1834">
        <f>'[13]3'!FO35</f>
        <v>0.01</v>
      </c>
      <c r="FP35" s="1834">
        <f>'[13]3'!FP35</f>
        <v>0</v>
      </c>
      <c r="FQ35" s="1834">
        <f>'[13]3'!FQ35</f>
        <v>0</v>
      </c>
      <c r="FR35" s="1834">
        <f>'[13]3'!FR35</f>
        <v>0</v>
      </c>
      <c r="FS35" s="1834">
        <f>'[13]3'!FS35</f>
        <v>0</v>
      </c>
      <c r="FT35" s="1831">
        <f t="shared" si="108"/>
        <v>48.614999999999995</v>
      </c>
      <c r="FU35" s="1831">
        <f t="shared" si="109"/>
        <v>6.51</v>
      </c>
      <c r="FV35" s="1757">
        <f t="shared" si="77"/>
        <v>0</v>
      </c>
      <c r="FW35" s="1757">
        <f t="shared" si="78"/>
        <v>0</v>
      </c>
      <c r="FX35" s="1757">
        <f t="shared" si="110"/>
        <v>15049.13</v>
      </c>
      <c r="FY35" s="1757">
        <f t="shared" si="79"/>
        <v>0</v>
      </c>
      <c r="FZ35" s="1757">
        <f t="shared" si="80"/>
        <v>0</v>
      </c>
      <c r="GA35" s="1757">
        <f t="shared" si="81"/>
        <v>55.124999999999993</v>
      </c>
      <c r="GB35" s="1850">
        <f t="shared" si="82"/>
        <v>15049.13</v>
      </c>
      <c r="GC35" s="1851">
        <f t="shared" si="83"/>
        <v>328.27500000000003</v>
      </c>
      <c r="GD35" s="1852">
        <f t="shared" si="83"/>
        <v>89619.079999999987</v>
      </c>
      <c r="GE35" s="1853">
        <f t="shared" si="84"/>
        <v>378.75200000000001</v>
      </c>
      <c r="GF35" s="1854">
        <f t="shared" si="84"/>
        <v>103399.3</v>
      </c>
      <c r="GG35" s="1855">
        <f t="shared" si="85"/>
        <v>707.02700000000004</v>
      </c>
      <c r="GH35" s="1856">
        <f t="shared" si="85"/>
        <v>193018.38</v>
      </c>
      <c r="GI35" s="1844">
        <v>2</v>
      </c>
      <c r="GJ35" s="1857">
        <f t="shared" si="113"/>
        <v>707.02700000000004</v>
      </c>
      <c r="GK35" s="1858">
        <f t="shared" si="111"/>
        <v>193018.38</v>
      </c>
      <c r="GL35" s="1859">
        <f t="shared" si="112"/>
        <v>0</v>
      </c>
      <c r="GM35" s="1860">
        <f t="shared" si="112"/>
        <v>0</v>
      </c>
    </row>
    <row r="36" spans="1:195" s="1768" customFormat="1" ht="18" customHeight="1">
      <c r="A36" s="1848">
        <v>22</v>
      </c>
      <c r="B36" s="1861" t="s">
        <v>1555</v>
      </c>
      <c r="C36" s="1849" t="s">
        <v>407</v>
      </c>
      <c r="D36" s="1833">
        <f>[13]цены!D30</f>
        <v>289.16499999999996</v>
      </c>
      <c r="E36" s="1834">
        <f>'[13]3'!E36</f>
        <v>0.01</v>
      </c>
      <c r="F36" s="1834">
        <f>'[13]3'!F36</f>
        <v>0.01</v>
      </c>
      <c r="G36" s="1834">
        <f>'[13]3'!G36</f>
        <v>0</v>
      </c>
      <c r="H36" s="1834">
        <f>'[13]3'!H36</f>
        <v>0</v>
      </c>
      <c r="I36" s="1834">
        <f>'[13]3'!I36</f>
        <v>0</v>
      </c>
      <c r="J36" s="1834">
        <f>'[13]3'!J36</f>
        <v>0</v>
      </c>
      <c r="K36" s="1831">
        <f t="shared" si="86"/>
        <v>34.340000000000003</v>
      </c>
      <c r="L36" s="1831">
        <f t="shared" si="87"/>
        <v>6.47</v>
      </c>
      <c r="M36" s="1835">
        <f t="shared" si="0"/>
        <v>0</v>
      </c>
      <c r="N36" s="1835">
        <f t="shared" si="1"/>
        <v>0</v>
      </c>
      <c r="O36" s="1757">
        <f t="shared" si="2"/>
        <v>11800.82</v>
      </c>
      <c r="P36" s="1831">
        <f t="shared" si="3"/>
        <v>0</v>
      </c>
      <c r="Q36" s="1757">
        <f t="shared" si="4"/>
        <v>0</v>
      </c>
      <c r="R36" s="1757">
        <f t="shared" si="5"/>
        <v>40.81</v>
      </c>
      <c r="S36" s="1850">
        <f t="shared" si="6"/>
        <v>11800.82</v>
      </c>
      <c r="T36" s="1837">
        <f>'[13]3'!T36</f>
        <v>0.01</v>
      </c>
      <c r="U36" s="1834">
        <f>'[13]3'!U36</f>
        <v>0.01</v>
      </c>
      <c r="V36" s="1834">
        <f>'[13]3'!V36</f>
        <v>0</v>
      </c>
      <c r="W36" s="1834">
        <f>'[13]3'!W36</f>
        <v>0</v>
      </c>
      <c r="X36" s="1834">
        <f>'[13]3'!X36</f>
        <v>0</v>
      </c>
      <c r="Y36" s="1834">
        <f>'[13]3'!Y36</f>
        <v>0</v>
      </c>
      <c r="Z36" s="1831">
        <f t="shared" si="88"/>
        <v>33.340000000000003</v>
      </c>
      <c r="AA36" s="1831">
        <f t="shared" si="89"/>
        <v>5.93</v>
      </c>
      <c r="AB36" s="1757">
        <f t="shared" si="7"/>
        <v>0</v>
      </c>
      <c r="AC36" s="1757">
        <f t="shared" si="8"/>
        <v>0</v>
      </c>
      <c r="AD36" s="1757">
        <f t="shared" si="9"/>
        <v>11355.51</v>
      </c>
      <c r="AE36" s="1831">
        <f t="shared" si="10"/>
        <v>0</v>
      </c>
      <c r="AF36" s="1757">
        <f t="shared" si="11"/>
        <v>0</v>
      </c>
      <c r="AG36" s="1757">
        <f t="shared" si="12"/>
        <v>39.270000000000003</v>
      </c>
      <c r="AH36" s="1850">
        <f t="shared" si="13"/>
        <v>11355.51</v>
      </c>
      <c r="AI36" s="1837">
        <f>'[13]3'!AI36</f>
        <v>0.01</v>
      </c>
      <c r="AJ36" s="1834">
        <f>'[13]3'!AJ36</f>
        <v>0.01</v>
      </c>
      <c r="AK36" s="1834">
        <f>'[13]3'!AK36</f>
        <v>0</v>
      </c>
      <c r="AL36" s="1834">
        <f>'[13]3'!AL36</f>
        <v>0</v>
      </c>
      <c r="AM36" s="1834">
        <f>'[13]3'!AM36</f>
        <v>0</v>
      </c>
      <c r="AN36" s="1834">
        <f>'[13]3'!AN36</f>
        <v>0</v>
      </c>
      <c r="AO36" s="1831">
        <f t="shared" si="90"/>
        <v>39.78</v>
      </c>
      <c r="AP36" s="1831">
        <f t="shared" si="91"/>
        <v>6.47</v>
      </c>
      <c r="AQ36" s="1757">
        <f t="shared" si="14"/>
        <v>0</v>
      </c>
      <c r="AR36" s="1757">
        <f t="shared" si="15"/>
        <v>0</v>
      </c>
      <c r="AS36" s="1757">
        <f t="shared" si="16"/>
        <v>13373.88</v>
      </c>
      <c r="AT36" s="1831">
        <f t="shared" si="17"/>
        <v>0</v>
      </c>
      <c r="AU36" s="1757">
        <f t="shared" si="18"/>
        <v>0</v>
      </c>
      <c r="AV36" s="1757">
        <f t="shared" si="19"/>
        <v>46.25</v>
      </c>
      <c r="AW36" s="1850">
        <f t="shared" si="20"/>
        <v>13373.88</v>
      </c>
      <c r="AX36" s="1834">
        <f>'[13]3'!AX36</f>
        <v>0.01</v>
      </c>
      <c r="AY36" s="1834">
        <f>'[13]3'!AY36</f>
        <v>0.01</v>
      </c>
      <c r="AZ36" s="1834">
        <f>'[13]3'!AZ36</f>
        <v>0</v>
      </c>
      <c r="BA36" s="1834">
        <f>'[13]3'!BA36</f>
        <v>0</v>
      </c>
      <c r="BB36" s="1834">
        <f>'[13]3'!BB36</f>
        <v>0</v>
      </c>
      <c r="BC36" s="1834">
        <f>'[13]3'!BC36</f>
        <v>0</v>
      </c>
      <c r="BD36" s="1831">
        <f t="shared" si="92"/>
        <v>33.85</v>
      </c>
      <c r="BE36" s="1831">
        <f t="shared" si="93"/>
        <v>5.8500000000000005</v>
      </c>
      <c r="BF36" s="1757">
        <f t="shared" si="21"/>
        <v>0</v>
      </c>
      <c r="BG36" s="1757">
        <f t="shared" si="22"/>
        <v>0</v>
      </c>
      <c r="BH36" s="1757">
        <f t="shared" si="23"/>
        <v>11479.85</v>
      </c>
      <c r="BI36" s="1831">
        <f t="shared" si="24"/>
        <v>0</v>
      </c>
      <c r="BJ36" s="1757">
        <f t="shared" si="25"/>
        <v>0</v>
      </c>
      <c r="BK36" s="1757">
        <f t="shared" si="26"/>
        <v>39.700000000000003</v>
      </c>
      <c r="BL36" s="1850">
        <f t="shared" si="27"/>
        <v>11479.85</v>
      </c>
      <c r="BM36" s="1837">
        <f>'[13]3'!BM36</f>
        <v>2.5000000000000001E-2</v>
      </c>
      <c r="BN36" s="1834">
        <f>'[13]3'!BN36</f>
        <v>0.02</v>
      </c>
      <c r="BO36" s="1834">
        <f>'[13]3'!BO36</f>
        <v>0</v>
      </c>
      <c r="BP36" s="1834">
        <f>'[13]3'!BP36</f>
        <v>0</v>
      </c>
      <c r="BQ36" s="1834">
        <f>'[13]3'!BQ36</f>
        <v>0</v>
      </c>
      <c r="BR36" s="1834">
        <f>'[13]3'!BR36</f>
        <v>0</v>
      </c>
      <c r="BS36" s="1831">
        <f t="shared" si="94"/>
        <v>73.150000000000006</v>
      </c>
      <c r="BT36" s="1831">
        <f t="shared" si="95"/>
        <v>10.84</v>
      </c>
      <c r="BU36" s="1757">
        <f t="shared" si="28"/>
        <v>0</v>
      </c>
      <c r="BV36" s="1757">
        <f t="shared" si="29"/>
        <v>0</v>
      </c>
      <c r="BW36" s="1757">
        <f t="shared" si="30"/>
        <v>24286.97</v>
      </c>
      <c r="BX36" s="1831">
        <f t="shared" si="31"/>
        <v>0</v>
      </c>
      <c r="BY36" s="1757">
        <f t="shared" si="32"/>
        <v>0</v>
      </c>
      <c r="BZ36" s="1757">
        <f t="shared" si="33"/>
        <v>83.990000000000009</v>
      </c>
      <c r="CA36" s="1850">
        <f t="shared" si="34"/>
        <v>24286.97</v>
      </c>
      <c r="CB36" s="1834">
        <f>'[13]3'!CB36</f>
        <v>2.5000000000000001E-2</v>
      </c>
      <c r="CC36" s="1834">
        <f>'[13]3'!CC36</f>
        <v>0.02</v>
      </c>
      <c r="CD36" s="1834">
        <f>'[13]3'!CD36</f>
        <v>0</v>
      </c>
      <c r="CE36" s="1834">
        <f>'[13]3'!CE36</f>
        <v>0</v>
      </c>
      <c r="CF36" s="1834">
        <f>'[13]3'!CF36</f>
        <v>0</v>
      </c>
      <c r="CG36" s="1834">
        <f>'[13]3'!CG36</f>
        <v>0</v>
      </c>
      <c r="CH36" s="1831">
        <f t="shared" si="96"/>
        <v>67.075000000000003</v>
      </c>
      <c r="CI36" s="1831">
        <f t="shared" si="97"/>
        <v>11.18</v>
      </c>
      <c r="CJ36" s="1757">
        <f t="shared" si="35"/>
        <v>0</v>
      </c>
      <c r="CK36" s="1757">
        <f t="shared" si="36"/>
        <v>0</v>
      </c>
      <c r="CL36" s="1757">
        <f t="shared" si="37"/>
        <v>22628.61</v>
      </c>
      <c r="CM36" s="1831">
        <f t="shared" si="38"/>
        <v>0</v>
      </c>
      <c r="CN36" s="1757">
        <f t="shared" si="39"/>
        <v>0</v>
      </c>
      <c r="CO36" s="1757">
        <f t="shared" si="40"/>
        <v>78.254999999999995</v>
      </c>
      <c r="CP36" s="1850">
        <f t="shared" si="41"/>
        <v>22628.61</v>
      </c>
      <c r="CQ36" s="1837">
        <f>'[13]3'!CQ36</f>
        <v>2.5000000000000001E-2</v>
      </c>
      <c r="CR36" s="1834">
        <f>'[13]3'!CR36</f>
        <v>0.02</v>
      </c>
      <c r="CS36" s="1834">
        <f>'[13]3'!CS36</f>
        <v>0</v>
      </c>
      <c r="CT36" s="1834">
        <f>'[13]3'!CT36</f>
        <v>0</v>
      </c>
      <c r="CU36" s="1834">
        <f>'[13]3'!CU36</f>
        <v>0</v>
      </c>
      <c r="CV36" s="1834">
        <f>'[13]3'!CV36</f>
        <v>0</v>
      </c>
      <c r="CW36" s="1831">
        <f t="shared" si="98"/>
        <v>44.5</v>
      </c>
      <c r="CX36" s="1831">
        <f t="shared" si="99"/>
        <v>12.96</v>
      </c>
      <c r="CY36" s="1757">
        <f t="shared" si="42"/>
        <v>0</v>
      </c>
      <c r="CZ36" s="1757">
        <f t="shared" si="43"/>
        <v>0</v>
      </c>
      <c r="DA36" s="1757">
        <f>ROUND((CW36+CX36+CY36+CZ36)*D36,2)</f>
        <v>16615.419999999998</v>
      </c>
      <c r="DB36" s="1831">
        <f t="shared" si="45"/>
        <v>0</v>
      </c>
      <c r="DC36" s="1757">
        <f t="shared" si="46"/>
        <v>0</v>
      </c>
      <c r="DD36" s="1757">
        <f t="shared" si="47"/>
        <v>57.46</v>
      </c>
      <c r="DE36" s="1850">
        <f t="shared" si="48"/>
        <v>16615.419999999998</v>
      </c>
      <c r="DF36" s="1837">
        <f>'[13]3'!DF36</f>
        <v>2.5000000000000001E-2</v>
      </c>
      <c r="DG36" s="1834">
        <f>'[13]3'!DG36</f>
        <v>0.02</v>
      </c>
      <c r="DH36" s="1834">
        <f>'[13]3'!DH36</f>
        <v>0</v>
      </c>
      <c r="DI36" s="1834">
        <f>'[13]3'!DI36</f>
        <v>0</v>
      </c>
      <c r="DJ36" s="1834">
        <f>'[13]3'!DJ36</f>
        <v>0</v>
      </c>
      <c r="DK36" s="1834">
        <f>'[13]3'!DK36</f>
        <v>0</v>
      </c>
      <c r="DL36" s="1831">
        <f t="shared" si="100"/>
        <v>46.050000000000004</v>
      </c>
      <c r="DM36" s="1831">
        <f t="shared" si="101"/>
        <v>11.96</v>
      </c>
      <c r="DN36" s="1757">
        <f t="shared" si="49"/>
        <v>0</v>
      </c>
      <c r="DO36" s="1757">
        <f t="shared" si="50"/>
        <v>0</v>
      </c>
      <c r="DP36" s="1757">
        <f t="shared" si="51"/>
        <v>16774.46</v>
      </c>
      <c r="DQ36" s="1831">
        <f t="shared" si="52"/>
        <v>0</v>
      </c>
      <c r="DR36" s="1757">
        <f t="shared" si="53"/>
        <v>0</v>
      </c>
      <c r="DS36" s="1757">
        <f t="shared" si="54"/>
        <v>58.010000000000005</v>
      </c>
      <c r="DT36" s="1850">
        <f t="shared" si="55"/>
        <v>16774.46</v>
      </c>
      <c r="DU36" s="1837">
        <f>'[13]3'!DU36</f>
        <v>2.5000000000000001E-2</v>
      </c>
      <c r="DV36" s="1834">
        <f>'[13]3'!DV36</f>
        <v>0.02</v>
      </c>
      <c r="DW36" s="1834">
        <f>'[13]3'!DW36</f>
        <v>0</v>
      </c>
      <c r="DX36" s="1834">
        <f>'[13]3'!DX36</f>
        <v>0</v>
      </c>
      <c r="DY36" s="1834">
        <f>'[13]3'!DY36</f>
        <v>0</v>
      </c>
      <c r="DZ36" s="1834">
        <f>'[13]3'!DZ36</f>
        <v>0</v>
      </c>
      <c r="EA36" s="1831">
        <f t="shared" si="102"/>
        <v>62</v>
      </c>
      <c r="EB36" s="1831">
        <f t="shared" si="103"/>
        <v>10.84</v>
      </c>
      <c r="EC36" s="1757">
        <f t="shared" si="56"/>
        <v>0</v>
      </c>
      <c r="ED36" s="1757">
        <f t="shared" si="57"/>
        <v>0</v>
      </c>
      <c r="EE36" s="1757">
        <f t="shared" si="58"/>
        <v>21062.78</v>
      </c>
      <c r="EF36" s="1757">
        <f t="shared" si="59"/>
        <v>0</v>
      </c>
      <c r="EG36" s="1757">
        <f t="shared" si="60"/>
        <v>0</v>
      </c>
      <c r="EH36" s="1757">
        <f t="shared" si="61"/>
        <v>72.84</v>
      </c>
      <c r="EI36" s="1850">
        <f t="shared" si="62"/>
        <v>21062.78</v>
      </c>
      <c r="EJ36" s="1837">
        <f>'[13]3'!EJ36</f>
        <v>0.02</v>
      </c>
      <c r="EK36" s="1834">
        <f>'[13]3'!EK36</f>
        <v>1.7000000000000001E-2</v>
      </c>
      <c r="EL36" s="1834">
        <f>'[13]3'!EL36</f>
        <v>0</v>
      </c>
      <c r="EM36" s="1834">
        <f>'[13]3'!EM36</f>
        <v>0</v>
      </c>
      <c r="EN36" s="1834">
        <f>'[13]3'!EN36</f>
        <v>0</v>
      </c>
      <c r="EO36" s="1834">
        <f>'[13]3'!EO36</f>
        <v>0</v>
      </c>
      <c r="EP36" s="1831">
        <f t="shared" si="104"/>
        <v>69.56</v>
      </c>
      <c r="EQ36" s="1831">
        <f t="shared" si="105"/>
        <v>10.557</v>
      </c>
      <c r="ER36" s="1757">
        <f t="shared" si="63"/>
        <v>0</v>
      </c>
      <c r="ES36" s="1757">
        <f t="shared" si="64"/>
        <v>0</v>
      </c>
      <c r="ET36" s="1757">
        <f t="shared" si="65"/>
        <v>23167.03</v>
      </c>
      <c r="EU36" s="1757">
        <f t="shared" si="66"/>
        <v>0</v>
      </c>
      <c r="EV36" s="1757">
        <f t="shared" si="67"/>
        <v>0</v>
      </c>
      <c r="EW36" s="1757">
        <f t="shared" si="68"/>
        <v>80.117000000000004</v>
      </c>
      <c r="EX36" s="1850">
        <f t="shared" si="69"/>
        <v>23167.03</v>
      </c>
      <c r="EY36" s="1834">
        <f>'[13]3'!EY36</f>
        <v>1.4999999999999999E-2</v>
      </c>
      <c r="EZ36" s="1834">
        <f>'[13]3'!EZ36</f>
        <v>0.01</v>
      </c>
      <c r="FA36" s="1834">
        <f>'[13]3'!FA36</f>
        <v>0</v>
      </c>
      <c r="FB36" s="1834">
        <f>'[13]3'!FB36</f>
        <v>0</v>
      </c>
      <c r="FC36" s="1834">
        <f>'[13]3'!FC36</f>
        <v>0</v>
      </c>
      <c r="FD36" s="1834">
        <f>'[13]3'!FD36</f>
        <v>0</v>
      </c>
      <c r="FE36" s="1831">
        <f t="shared" si="106"/>
        <v>49.29</v>
      </c>
      <c r="FF36" s="1831">
        <f t="shared" si="107"/>
        <v>5.91</v>
      </c>
      <c r="FG36" s="1757">
        <f t="shared" si="70"/>
        <v>0</v>
      </c>
      <c r="FH36" s="1757">
        <f t="shared" si="71"/>
        <v>0</v>
      </c>
      <c r="FI36" s="1757">
        <f t="shared" si="72"/>
        <v>15961.91</v>
      </c>
      <c r="FJ36" s="1757">
        <f t="shared" si="73"/>
        <v>0</v>
      </c>
      <c r="FK36" s="1757">
        <f t="shared" si="74"/>
        <v>0</v>
      </c>
      <c r="FL36" s="1757">
        <f t="shared" si="75"/>
        <v>55.2</v>
      </c>
      <c r="FM36" s="1850">
        <f t="shared" si="76"/>
        <v>15961.91</v>
      </c>
      <c r="FN36" s="1834">
        <f>'[13]3'!FN36</f>
        <v>1.4999999999999999E-2</v>
      </c>
      <c r="FO36" s="1834">
        <f>'[13]3'!FO36</f>
        <v>0.01</v>
      </c>
      <c r="FP36" s="1834">
        <f>'[13]3'!FP36</f>
        <v>0</v>
      </c>
      <c r="FQ36" s="1834">
        <f>'[13]3'!FQ36</f>
        <v>0</v>
      </c>
      <c r="FR36" s="1834">
        <f>'[13]3'!FR36</f>
        <v>0</v>
      </c>
      <c r="FS36" s="1834">
        <f>'[13]3'!FS36</f>
        <v>0</v>
      </c>
      <c r="FT36" s="1831">
        <f t="shared" si="108"/>
        <v>48.614999999999995</v>
      </c>
      <c r="FU36" s="1831">
        <f t="shared" si="109"/>
        <v>6.51</v>
      </c>
      <c r="FV36" s="1757">
        <f t="shared" si="77"/>
        <v>0</v>
      </c>
      <c r="FW36" s="1757">
        <f t="shared" si="78"/>
        <v>0</v>
      </c>
      <c r="FX36" s="1757">
        <f t="shared" si="110"/>
        <v>15940.22</v>
      </c>
      <c r="FY36" s="1757">
        <f t="shared" si="79"/>
        <v>0</v>
      </c>
      <c r="FZ36" s="1757">
        <f t="shared" si="80"/>
        <v>0</v>
      </c>
      <c r="GA36" s="1757">
        <f t="shared" si="81"/>
        <v>55.124999999999993</v>
      </c>
      <c r="GB36" s="1850">
        <f t="shared" si="82"/>
        <v>15940.22</v>
      </c>
      <c r="GC36" s="1851">
        <f t="shared" si="83"/>
        <v>328.27500000000003</v>
      </c>
      <c r="GD36" s="1852">
        <f t="shared" si="83"/>
        <v>94925.64</v>
      </c>
      <c r="GE36" s="1853">
        <f t="shared" si="84"/>
        <v>378.75200000000001</v>
      </c>
      <c r="GF36" s="1854">
        <f t="shared" si="84"/>
        <v>109521.82</v>
      </c>
      <c r="GG36" s="1855">
        <f t="shared" si="85"/>
        <v>707.02700000000004</v>
      </c>
      <c r="GH36" s="1856">
        <f t="shared" si="85"/>
        <v>204447.46000000002</v>
      </c>
      <c r="GI36" s="1844">
        <v>2</v>
      </c>
      <c r="GJ36" s="1857">
        <f t="shared" si="113"/>
        <v>707.02700000000004</v>
      </c>
      <c r="GK36" s="1858">
        <f t="shared" si="111"/>
        <v>204447.46000000002</v>
      </c>
      <c r="GL36" s="1859">
        <f t="shared" si="112"/>
        <v>0</v>
      </c>
      <c r="GM36" s="1860">
        <f t="shared" si="112"/>
        <v>0</v>
      </c>
    </row>
    <row r="37" spans="1:195" s="1768" customFormat="1" ht="18" customHeight="1">
      <c r="A37" s="1830">
        <v>23</v>
      </c>
      <c r="B37" s="1861" t="s">
        <v>1556</v>
      </c>
      <c r="C37" s="1849" t="s">
        <v>407</v>
      </c>
      <c r="D37" s="1833">
        <f>[13]цены!D31</f>
        <v>132.33000000000001</v>
      </c>
      <c r="E37" s="1834">
        <f>'[13]3'!E37</f>
        <v>0</v>
      </c>
      <c r="F37" s="1834">
        <f>'[13]3'!F37</f>
        <v>0</v>
      </c>
      <c r="G37" s="1834">
        <f>'[13]3'!G37</f>
        <v>0</v>
      </c>
      <c r="H37" s="1834">
        <f>'[13]3'!H37</f>
        <v>0</v>
      </c>
      <c r="I37" s="1834">
        <f>'[13]3'!I37</f>
        <v>0</v>
      </c>
      <c r="J37" s="1834">
        <f>'[13]3'!J37</f>
        <v>0</v>
      </c>
      <c r="K37" s="1831">
        <f t="shared" si="86"/>
        <v>0</v>
      </c>
      <c r="L37" s="1831">
        <f t="shared" si="87"/>
        <v>0</v>
      </c>
      <c r="M37" s="1835">
        <f t="shared" si="0"/>
        <v>0</v>
      </c>
      <c r="N37" s="1835">
        <f t="shared" si="1"/>
        <v>0</v>
      </c>
      <c r="O37" s="1757">
        <f t="shared" si="2"/>
        <v>0</v>
      </c>
      <c r="P37" s="1831">
        <f t="shared" si="3"/>
        <v>0</v>
      </c>
      <c r="Q37" s="1757">
        <f t="shared" si="4"/>
        <v>0</v>
      </c>
      <c r="R37" s="1757">
        <f t="shared" si="5"/>
        <v>0</v>
      </c>
      <c r="S37" s="1850">
        <f t="shared" si="6"/>
        <v>0</v>
      </c>
      <c r="T37" s="1837">
        <f>'[13]3'!T37</f>
        <v>0</v>
      </c>
      <c r="U37" s="1834">
        <f>'[13]3'!U37</f>
        <v>0</v>
      </c>
      <c r="V37" s="1834">
        <f>'[13]3'!V37</f>
        <v>0</v>
      </c>
      <c r="W37" s="1834">
        <f>'[13]3'!W37</f>
        <v>0</v>
      </c>
      <c r="X37" s="1834">
        <f>'[13]3'!X37</f>
        <v>0</v>
      </c>
      <c r="Y37" s="1834">
        <f>'[13]3'!Y37</f>
        <v>0</v>
      </c>
      <c r="Z37" s="1831">
        <f t="shared" si="88"/>
        <v>0</v>
      </c>
      <c r="AA37" s="1831">
        <f t="shared" si="89"/>
        <v>0</v>
      </c>
      <c r="AB37" s="1757">
        <f t="shared" si="7"/>
        <v>0</v>
      </c>
      <c r="AC37" s="1757">
        <f t="shared" si="8"/>
        <v>0</v>
      </c>
      <c r="AD37" s="1757">
        <f t="shared" si="9"/>
        <v>0</v>
      </c>
      <c r="AE37" s="1831">
        <f t="shared" si="10"/>
        <v>0</v>
      </c>
      <c r="AF37" s="1757">
        <f t="shared" si="11"/>
        <v>0</v>
      </c>
      <c r="AG37" s="1757">
        <f t="shared" si="12"/>
        <v>0</v>
      </c>
      <c r="AH37" s="1850">
        <f t="shared" si="13"/>
        <v>0</v>
      </c>
      <c r="AI37" s="1837">
        <f>'[13]3'!AI37</f>
        <v>0</v>
      </c>
      <c r="AJ37" s="1834">
        <f>'[13]3'!AJ37</f>
        <v>0</v>
      </c>
      <c r="AK37" s="1834">
        <f>'[13]3'!AK37</f>
        <v>0</v>
      </c>
      <c r="AL37" s="1834">
        <f>'[13]3'!AL37</f>
        <v>0</v>
      </c>
      <c r="AM37" s="1834">
        <f>'[13]3'!AM37</f>
        <v>0</v>
      </c>
      <c r="AN37" s="1834">
        <f>'[13]3'!AN37</f>
        <v>0</v>
      </c>
      <c r="AO37" s="1831">
        <f t="shared" si="90"/>
        <v>0</v>
      </c>
      <c r="AP37" s="1831">
        <f t="shared" si="91"/>
        <v>0</v>
      </c>
      <c r="AQ37" s="1757">
        <f t="shared" si="14"/>
        <v>0</v>
      </c>
      <c r="AR37" s="1757">
        <f t="shared" si="15"/>
        <v>0</v>
      </c>
      <c r="AS37" s="1757">
        <f t="shared" si="16"/>
        <v>0</v>
      </c>
      <c r="AT37" s="1831">
        <f t="shared" si="17"/>
        <v>0</v>
      </c>
      <c r="AU37" s="1757">
        <f t="shared" si="18"/>
        <v>0</v>
      </c>
      <c r="AV37" s="1757">
        <f t="shared" si="19"/>
        <v>0</v>
      </c>
      <c r="AW37" s="1850">
        <f t="shared" si="20"/>
        <v>0</v>
      </c>
      <c r="AX37" s="1834">
        <f>'[13]3'!AX37</f>
        <v>0</v>
      </c>
      <c r="AY37" s="1834">
        <f>'[13]3'!AY37</f>
        <v>0</v>
      </c>
      <c r="AZ37" s="1834">
        <f>'[13]3'!AZ37</f>
        <v>0</v>
      </c>
      <c r="BA37" s="1834">
        <f>'[13]3'!BA37</f>
        <v>0</v>
      </c>
      <c r="BB37" s="1834">
        <f>'[13]3'!BB37</f>
        <v>0</v>
      </c>
      <c r="BC37" s="1834">
        <f>'[13]3'!BC37</f>
        <v>0</v>
      </c>
      <c r="BD37" s="1831">
        <f t="shared" si="92"/>
        <v>0</v>
      </c>
      <c r="BE37" s="1831">
        <f t="shared" si="93"/>
        <v>0</v>
      </c>
      <c r="BF37" s="1757">
        <f t="shared" si="21"/>
        <v>0</v>
      </c>
      <c r="BG37" s="1757">
        <f t="shared" si="22"/>
        <v>0</v>
      </c>
      <c r="BH37" s="1757">
        <f t="shared" si="23"/>
        <v>0</v>
      </c>
      <c r="BI37" s="1831">
        <f t="shared" si="24"/>
        <v>0</v>
      </c>
      <c r="BJ37" s="1757">
        <f t="shared" si="25"/>
        <v>0</v>
      </c>
      <c r="BK37" s="1757">
        <f t="shared" si="26"/>
        <v>0</v>
      </c>
      <c r="BL37" s="1850">
        <f t="shared" si="27"/>
        <v>0</v>
      </c>
      <c r="BM37" s="1837">
        <f>'[13]3'!BM37</f>
        <v>0</v>
      </c>
      <c r="BN37" s="1834">
        <f>'[13]3'!BN37</f>
        <v>0</v>
      </c>
      <c r="BO37" s="1834">
        <f>'[13]3'!BO37</f>
        <v>0</v>
      </c>
      <c r="BP37" s="1834">
        <f>'[13]3'!BP37</f>
        <v>0</v>
      </c>
      <c r="BQ37" s="1834">
        <f>'[13]3'!BQ37</f>
        <v>0</v>
      </c>
      <c r="BR37" s="1834">
        <f>'[13]3'!BR37</f>
        <v>0</v>
      </c>
      <c r="BS37" s="1831">
        <f t="shared" si="94"/>
        <v>0</v>
      </c>
      <c r="BT37" s="1831">
        <f t="shared" si="95"/>
        <v>0</v>
      </c>
      <c r="BU37" s="1757">
        <f t="shared" si="28"/>
        <v>0</v>
      </c>
      <c r="BV37" s="1757">
        <f t="shared" si="29"/>
        <v>0</v>
      </c>
      <c r="BW37" s="1757">
        <f t="shared" si="30"/>
        <v>0</v>
      </c>
      <c r="BX37" s="1831">
        <f t="shared" si="31"/>
        <v>0</v>
      </c>
      <c r="BY37" s="1757">
        <f t="shared" si="32"/>
        <v>0</v>
      </c>
      <c r="BZ37" s="1757">
        <f t="shared" si="33"/>
        <v>0</v>
      </c>
      <c r="CA37" s="1850">
        <f t="shared" si="34"/>
        <v>0</v>
      </c>
      <c r="CB37" s="1834">
        <f>'[13]3'!CB37</f>
        <v>0</v>
      </c>
      <c r="CC37" s="1834">
        <f>'[13]3'!CC37</f>
        <v>0</v>
      </c>
      <c r="CD37" s="1834">
        <f>'[13]3'!CD37</f>
        <v>0</v>
      </c>
      <c r="CE37" s="1834">
        <f>'[13]3'!CE37</f>
        <v>0</v>
      </c>
      <c r="CF37" s="1834">
        <f>'[13]3'!CF37</f>
        <v>0</v>
      </c>
      <c r="CG37" s="1834">
        <f>'[13]3'!CG37</f>
        <v>0</v>
      </c>
      <c r="CH37" s="1831">
        <f t="shared" si="96"/>
        <v>0</v>
      </c>
      <c r="CI37" s="1831">
        <f t="shared" si="97"/>
        <v>0</v>
      </c>
      <c r="CJ37" s="1757">
        <f t="shared" si="35"/>
        <v>0</v>
      </c>
      <c r="CK37" s="1757">
        <f t="shared" si="36"/>
        <v>0</v>
      </c>
      <c r="CL37" s="1757">
        <f t="shared" si="37"/>
        <v>0</v>
      </c>
      <c r="CM37" s="1831">
        <f t="shared" si="38"/>
        <v>0</v>
      </c>
      <c r="CN37" s="1757">
        <f t="shared" si="39"/>
        <v>0</v>
      </c>
      <c r="CO37" s="1757">
        <f t="shared" si="40"/>
        <v>0</v>
      </c>
      <c r="CP37" s="1850">
        <f t="shared" si="41"/>
        <v>0</v>
      </c>
      <c r="CQ37" s="1837">
        <f>'[13]3'!CQ37</f>
        <v>1.4999999999999999E-2</v>
      </c>
      <c r="CR37" s="1834">
        <f>'[13]3'!CR37</f>
        <v>0.01</v>
      </c>
      <c r="CS37" s="1834">
        <f>'[13]3'!CS37</f>
        <v>0</v>
      </c>
      <c r="CT37" s="1834">
        <f>'[13]3'!CT37</f>
        <v>0</v>
      </c>
      <c r="CU37" s="1834">
        <f>'[13]3'!CU37</f>
        <v>0</v>
      </c>
      <c r="CV37" s="1834">
        <f>'[13]3'!CV37</f>
        <v>5.0000000000000001E-4</v>
      </c>
      <c r="CW37" s="1831">
        <f t="shared" si="98"/>
        <v>26.7</v>
      </c>
      <c r="CX37" s="1831">
        <f t="shared" si="99"/>
        <v>6.48</v>
      </c>
      <c r="CY37" s="1757">
        <f t="shared" si="42"/>
        <v>0</v>
      </c>
      <c r="CZ37" s="1757">
        <f t="shared" si="43"/>
        <v>0</v>
      </c>
      <c r="DA37" s="1757">
        <f t="shared" si="44"/>
        <v>4390.71</v>
      </c>
      <c r="DB37" s="1831">
        <f t="shared" si="45"/>
        <v>0.21</v>
      </c>
      <c r="DC37" s="1757">
        <f t="shared" si="46"/>
        <v>27.79</v>
      </c>
      <c r="DD37" s="1757">
        <f t="shared" si="47"/>
        <v>33.39</v>
      </c>
      <c r="DE37" s="1850">
        <f t="shared" si="48"/>
        <v>4418.5</v>
      </c>
      <c r="DF37" s="1837">
        <f>'[13]3'!DF37</f>
        <v>1.7999999999999999E-2</v>
      </c>
      <c r="DG37" s="1834">
        <f>'[13]3'!DG37</f>
        <v>0.01</v>
      </c>
      <c r="DH37" s="1834">
        <f>'[13]3'!DH37</f>
        <v>0</v>
      </c>
      <c r="DI37" s="1834">
        <f>'[13]3'!DI37</f>
        <v>0</v>
      </c>
      <c r="DJ37" s="1834">
        <f>'[13]3'!DJ37</f>
        <v>0</v>
      </c>
      <c r="DK37" s="1834">
        <f>'[13]3'!DK37</f>
        <v>5.0000000000000001E-4</v>
      </c>
      <c r="DL37" s="1831">
        <f t="shared" si="100"/>
        <v>33.155999999999999</v>
      </c>
      <c r="DM37" s="1831">
        <f t="shared" si="101"/>
        <v>5.98</v>
      </c>
      <c r="DN37" s="1757">
        <f t="shared" si="49"/>
        <v>0</v>
      </c>
      <c r="DO37" s="1757">
        <f t="shared" si="50"/>
        <v>0</v>
      </c>
      <c r="DP37" s="1757">
        <f t="shared" si="51"/>
        <v>5178.87</v>
      </c>
      <c r="DQ37" s="1831">
        <f t="shared" si="52"/>
        <v>0.2205</v>
      </c>
      <c r="DR37" s="1757">
        <f t="shared" si="53"/>
        <v>29.18</v>
      </c>
      <c r="DS37" s="1757">
        <f t="shared" si="54"/>
        <v>39.356499999999997</v>
      </c>
      <c r="DT37" s="1850">
        <f t="shared" si="55"/>
        <v>5208.05</v>
      </c>
      <c r="DU37" s="1837">
        <f>'[13]3'!DU37</f>
        <v>1.4999999999999999E-2</v>
      </c>
      <c r="DV37" s="1834">
        <f>'[13]3'!DV37</f>
        <v>0.01</v>
      </c>
      <c r="DW37" s="1834">
        <f>'[13]3'!DW37</f>
        <v>0</v>
      </c>
      <c r="DX37" s="1834">
        <f>'[13]3'!DX37</f>
        <v>0</v>
      </c>
      <c r="DY37" s="1834">
        <f>'[13]3'!DY37</f>
        <v>0</v>
      </c>
      <c r="DZ37" s="1834">
        <f>'[13]3'!DZ37</f>
        <v>5.0000000000000001E-4</v>
      </c>
      <c r="EA37" s="1831">
        <f t="shared" si="102"/>
        <v>37.199999999999996</v>
      </c>
      <c r="EB37" s="1831">
        <f t="shared" si="103"/>
        <v>5.42</v>
      </c>
      <c r="EC37" s="1757">
        <f t="shared" si="56"/>
        <v>0</v>
      </c>
      <c r="ED37" s="1757">
        <f t="shared" si="57"/>
        <v>0</v>
      </c>
      <c r="EE37" s="1757">
        <f t="shared" si="58"/>
        <v>5639.9</v>
      </c>
      <c r="EF37" s="1757">
        <f t="shared" si="59"/>
        <v>0.216</v>
      </c>
      <c r="EG37" s="1757">
        <f t="shared" si="60"/>
        <v>28.58</v>
      </c>
      <c r="EH37" s="1757">
        <f t="shared" si="61"/>
        <v>42.835999999999999</v>
      </c>
      <c r="EI37" s="1850">
        <f t="shared" si="62"/>
        <v>5668.48</v>
      </c>
      <c r="EJ37" s="1837">
        <f>'[13]3'!EJ37</f>
        <v>0</v>
      </c>
      <c r="EK37" s="1834">
        <f>'[13]3'!EK37</f>
        <v>0</v>
      </c>
      <c r="EL37" s="1834">
        <f>'[13]3'!EL37</f>
        <v>0</v>
      </c>
      <c r="EM37" s="1834">
        <f>'[13]3'!EM37</f>
        <v>0</v>
      </c>
      <c r="EN37" s="1834">
        <f>'[13]3'!EN37</f>
        <v>0</v>
      </c>
      <c r="EO37" s="1834">
        <f>'[13]3'!EO37</f>
        <v>0</v>
      </c>
      <c r="EP37" s="1831">
        <f t="shared" si="104"/>
        <v>0</v>
      </c>
      <c r="EQ37" s="1831">
        <f t="shared" si="105"/>
        <v>0</v>
      </c>
      <c r="ER37" s="1757">
        <f t="shared" si="63"/>
        <v>0</v>
      </c>
      <c r="ES37" s="1757">
        <f t="shared" si="64"/>
        <v>0</v>
      </c>
      <c r="ET37" s="1757">
        <f t="shared" si="65"/>
        <v>0</v>
      </c>
      <c r="EU37" s="1757">
        <f t="shared" si="66"/>
        <v>0</v>
      </c>
      <c r="EV37" s="1757">
        <f t="shared" si="67"/>
        <v>0</v>
      </c>
      <c r="EW37" s="1757">
        <f t="shared" si="68"/>
        <v>0</v>
      </c>
      <c r="EX37" s="1850">
        <f t="shared" si="69"/>
        <v>0</v>
      </c>
      <c r="EY37" s="1834">
        <f>'[13]3'!EY37</f>
        <v>0</v>
      </c>
      <c r="EZ37" s="1834">
        <f>'[13]3'!EZ37</f>
        <v>0</v>
      </c>
      <c r="FA37" s="1834">
        <f>'[13]3'!FA37</f>
        <v>0</v>
      </c>
      <c r="FB37" s="1834">
        <f>'[13]3'!FB37</f>
        <v>0</v>
      </c>
      <c r="FC37" s="1834">
        <f>'[13]3'!FC37</f>
        <v>0</v>
      </c>
      <c r="FD37" s="1834">
        <f>'[13]3'!FD37</f>
        <v>0</v>
      </c>
      <c r="FE37" s="1831">
        <f t="shared" si="106"/>
        <v>0</v>
      </c>
      <c r="FF37" s="1831">
        <f t="shared" si="107"/>
        <v>0</v>
      </c>
      <c r="FG37" s="1757">
        <f t="shared" si="70"/>
        <v>0</v>
      </c>
      <c r="FH37" s="1757">
        <f t="shared" si="71"/>
        <v>0</v>
      </c>
      <c r="FI37" s="1757">
        <f t="shared" si="72"/>
        <v>0</v>
      </c>
      <c r="FJ37" s="1757">
        <f t="shared" si="73"/>
        <v>0</v>
      </c>
      <c r="FK37" s="1757">
        <f t="shared" si="74"/>
        <v>0</v>
      </c>
      <c r="FL37" s="1757">
        <f t="shared" si="75"/>
        <v>0</v>
      </c>
      <c r="FM37" s="1850">
        <f t="shared" si="76"/>
        <v>0</v>
      </c>
      <c r="FN37" s="1834">
        <f>'[13]3'!FN37</f>
        <v>0</v>
      </c>
      <c r="FO37" s="1834">
        <f>'[13]3'!FO37</f>
        <v>0</v>
      </c>
      <c r="FP37" s="1834">
        <f>'[13]3'!FP37</f>
        <v>0</v>
      </c>
      <c r="FQ37" s="1834">
        <f>'[13]3'!FQ37</f>
        <v>0</v>
      </c>
      <c r="FR37" s="1834">
        <f>'[13]3'!FR37</f>
        <v>0</v>
      </c>
      <c r="FS37" s="1834">
        <f>'[13]3'!FS37</f>
        <v>0</v>
      </c>
      <c r="FT37" s="1831">
        <f t="shared" si="108"/>
        <v>0</v>
      </c>
      <c r="FU37" s="1831">
        <f t="shared" si="109"/>
        <v>0</v>
      </c>
      <c r="FV37" s="1757">
        <f t="shared" si="77"/>
        <v>0</v>
      </c>
      <c r="FW37" s="1757">
        <f t="shared" si="78"/>
        <v>0</v>
      </c>
      <c r="FX37" s="1757">
        <f t="shared" si="110"/>
        <v>0</v>
      </c>
      <c r="FY37" s="1757">
        <f t="shared" si="79"/>
        <v>0</v>
      </c>
      <c r="FZ37" s="1757">
        <f t="shared" si="80"/>
        <v>0</v>
      </c>
      <c r="GA37" s="1757">
        <f t="shared" si="81"/>
        <v>0</v>
      </c>
      <c r="GB37" s="1850">
        <f t="shared" si="82"/>
        <v>0</v>
      </c>
      <c r="GC37" s="1851">
        <f t="shared" si="83"/>
        <v>0</v>
      </c>
      <c r="GD37" s="1852">
        <f t="shared" si="83"/>
        <v>0</v>
      </c>
      <c r="GE37" s="1853">
        <f t="shared" si="84"/>
        <v>115.5825</v>
      </c>
      <c r="GF37" s="1854">
        <f t="shared" si="84"/>
        <v>15295.029999999999</v>
      </c>
      <c r="GG37" s="1855">
        <f t="shared" si="85"/>
        <v>115.5825</v>
      </c>
      <c r="GH37" s="1856">
        <f t="shared" si="85"/>
        <v>15295.029999999999</v>
      </c>
      <c r="GI37" s="1844">
        <v>2</v>
      </c>
      <c r="GJ37" s="1857">
        <f t="shared" si="113"/>
        <v>114.93600000000001</v>
      </c>
      <c r="GK37" s="1858">
        <f t="shared" si="111"/>
        <v>15209.479999999998</v>
      </c>
      <c r="GL37" s="1859">
        <f t="shared" si="112"/>
        <v>0.64649999999998897</v>
      </c>
      <c r="GM37" s="1860">
        <f t="shared" si="112"/>
        <v>85.550000000001091</v>
      </c>
    </row>
    <row r="38" spans="1:195" s="1768" customFormat="1" ht="18" customHeight="1">
      <c r="A38" s="1848">
        <v>24</v>
      </c>
      <c r="B38" s="1861" t="s">
        <v>1557</v>
      </c>
      <c r="C38" s="1849" t="s">
        <v>407</v>
      </c>
      <c r="D38" s="1833">
        <f>[13]цены!D32</f>
        <v>150</v>
      </c>
      <c r="E38" s="1834">
        <f>'[13]3'!E38</f>
        <v>0</v>
      </c>
      <c r="F38" s="1834">
        <f>'[13]3'!F38</f>
        <v>0</v>
      </c>
      <c r="G38" s="1834">
        <f>'[13]3'!G38</f>
        <v>0</v>
      </c>
      <c r="H38" s="1834">
        <f>'[13]3'!H38</f>
        <v>0</v>
      </c>
      <c r="I38" s="1834">
        <f>'[13]3'!I38</f>
        <v>0</v>
      </c>
      <c r="J38" s="1834">
        <f>'[13]3'!J38</f>
        <v>0</v>
      </c>
      <c r="K38" s="1831">
        <f t="shared" si="86"/>
        <v>0</v>
      </c>
      <c r="L38" s="1831">
        <f t="shared" si="87"/>
        <v>0</v>
      </c>
      <c r="M38" s="1835">
        <f t="shared" si="0"/>
        <v>0</v>
      </c>
      <c r="N38" s="1835">
        <f t="shared" si="1"/>
        <v>0</v>
      </c>
      <c r="O38" s="1757">
        <f t="shared" si="2"/>
        <v>0</v>
      </c>
      <c r="P38" s="1831">
        <f t="shared" si="3"/>
        <v>0</v>
      </c>
      <c r="Q38" s="1757">
        <f t="shared" si="4"/>
        <v>0</v>
      </c>
      <c r="R38" s="1757">
        <f t="shared" si="5"/>
        <v>0</v>
      </c>
      <c r="S38" s="1850">
        <f t="shared" si="6"/>
        <v>0</v>
      </c>
      <c r="T38" s="1837">
        <f>'[13]3'!T38</f>
        <v>0</v>
      </c>
      <c r="U38" s="1834">
        <f>'[13]3'!U38</f>
        <v>0</v>
      </c>
      <c r="V38" s="1834">
        <f>'[13]3'!V38</f>
        <v>0</v>
      </c>
      <c r="W38" s="1834">
        <f>'[13]3'!W38</f>
        <v>0</v>
      </c>
      <c r="X38" s="1834">
        <f>'[13]3'!X38</f>
        <v>0</v>
      </c>
      <c r="Y38" s="1834">
        <f>'[13]3'!Y38</f>
        <v>0</v>
      </c>
      <c r="Z38" s="1831">
        <f t="shared" si="88"/>
        <v>0</v>
      </c>
      <c r="AA38" s="1831">
        <f t="shared" si="89"/>
        <v>0</v>
      </c>
      <c r="AB38" s="1757">
        <f t="shared" si="7"/>
        <v>0</v>
      </c>
      <c r="AC38" s="1757">
        <f t="shared" si="8"/>
        <v>0</v>
      </c>
      <c r="AD38" s="1757">
        <f t="shared" si="9"/>
        <v>0</v>
      </c>
      <c r="AE38" s="1831">
        <f t="shared" si="10"/>
        <v>0</v>
      </c>
      <c r="AF38" s="1757">
        <f t="shared" si="11"/>
        <v>0</v>
      </c>
      <c r="AG38" s="1757">
        <f t="shared" si="12"/>
        <v>0</v>
      </c>
      <c r="AH38" s="1850">
        <f t="shared" si="13"/>
        <v>0</v>
      </c>
      <c r="AI38" s="1837">
        <f>'[13]3'!AI38</f>
        <v>0</v>
      </c>
      <c r="AJ38" s="1834">
        <f>'[13]3'!AJ38</f>
        <v>0</v>
      </c>
      <c r="AK38" s="1834">
        <f>'[13]3'!AK38</f>
        <v>0</v>
      </c>
      <c r="AL38" s="1834">
        <f>'[13]3'!AL38</f>
        <v>0</v>
      </c>
      <c r="AM38" s="1834">
        <f>'[13]3'!AM38</f>
        <v>0</v>
      </c>
      <c r="AN38" s="1834">
        <f>'[13]3'!AN38</f>
        <v>0</v>
      </c>
      <c r="AO38" s="1831">
        <f t="shared" si="90"/>
        <v>0</v>
      </c>
      <c r="AP38" s="1831">
        <f t="shared" si="91"/>
        <v>0</v>
      </c>
      <c r="AQ38" s="1757">
        <f t="shared" si="14"/>
        <v>0</v>
      </c>
      <c r="AR38" s="1757">
        <f t="shared" si="15"/>
        <v>0</v>
      </c>
      <c r="AS38" s="1757">
        <f t="shared" si="16"/>
        <v>0</v>
      </c>
      <c r="AT38" s="1831">
        <f t="shared" si="17"/>
        <v>0</v>
      </c>
      <c r="AU38" s="1757">
        <f t="shared" si="18"/>
        <v>0</v>
      </c>
      <c r="AV38" s="1757">
        <f t="shared" si="19"/>
        <v>0</v>
      </c>
      <c r="AW38" s="1850">
        <f t="shared" si="20"/>
        <v>0</v>
      </c>
      <c r="AX38" s="1834">
        <f>'[13]3'!AX38</f>
        <v>0</v>
      </c>
      <c r="AY38" s="1834">
        <f>'[13]3'!AY38</f>
        <v>0</v>
      </c>
      <c r="AZ38" s="1834">
        <f>'[13]3'!AZ38</f>
        <v>0</v>
      </c>
      <c r="BA38" s="1834">
        <f>'[13]3'!BA38</f>
        <v>0</v>
      </c>
      <c r="BB38" s="1834">
        <f>'[13]3'!BB38</f>
        <v>0</v>
      </c>
      <c r="BC38" s="1834">
        <f>'[13]3'!BC38</f>
        <v>0</v>
      </c>
      <c r="BD38" s="1831">
        <f t="shared" si="92"/>
        <v>0</v>
      </c>
      <c r="BE38" s="1831">
        <f t="shared" si="93"/>
        <v>0</v>
      </c>
      <c r="BF38" s="1757">
        <f t="shared" si="21"/>
        <v>0</v>
      </c>
      <c r="BG38" s="1757">
        <f t="shared" si="22"/>
        <v>0</v>
      </c>
      <c r="BH38" s="1757">
        <f t="shared" si="23"/>
        <v>0</v>
      </c>
      <c r="BI38" s="1831">
        <f t="shared" si="24"/>
        <v>0</v>
      </c>
      <c r="BJ38" s="1757">
        <f t="shared" si="25"/>
        <v>0</v>
      </c>
      <c r="BK38" s="1757">
        <f t="shared" si="26"/>
        <v>0</v>
      </c>
      <c r="BL38" s="1850">
        <f t="shared" si="27"/>
        <v>0</v>
      </c>
      <c r="BM38" s="1837">
        <f>'[13]3'!BM38</f>
        <v>0</v>
      </c>
      <c r="BN38" s="1834">
        <f>'[13]3'!BN38</f>
        <v>0</v>
      </c>
      <c r="BO38" s="1834">
        <f>'[13]3'!BO38</f>
        <v>0</v>
      </c>
      <c r="BP38" s="1834">
        <f>'[13]3'!BP38</f>
        <v>0</v>
      </c>
      <c r="BQ38" s="1834">
        <f>'[13]3'!BQ38</f>
        <v>0</v>
      </c>
      <c r="BR38" s="1834">
        <f>'[13]3'!BR38</f>
        <v>0</v>
      </c>
      <c r="BS38" s="1831">
        <f t="shared" si="94"/>
        <v>0</v>
      </c>
      <c r="BT38" s="1831">
        <f t="shared" si="95"/>
        <v>0</v>
      </c>
      <c r="BU38" s="1757">
        <f t="shared" si="28"/>
        <v>0</v>
      </c>
      <c r="BV38" s="1757">
        <f t="shared" si="29"/>
        <v>0</v>
      </c>
      <c r="BW38" s="1757">
        <f t="shared" si="30"/>
        <v>0</v>
      </c>
      <c r="BX38" s="1831">
        <f t="shared" si="31"/>
        <v>0</v>
      </c>
      <c r="BY38" s="1757">
        <f t="shared" si="32"/>
        <v>0</v>
      </c>
      <c r="BZ38" s="1757">
        <f t="shared" si="33"/>
        <v>0</v>
      </c>
      <c r="CA38" s="1850">
        <f t="shared" si="34"/>
        <v>0</v>
      </c>
      <c r="CB38" s="1834">
        <f>'[13]3'!CB38</f>
        <v>0</v>
      </c>
      <c r="CC38" s="1834">
        <f>'[13]3'!CC38</f>
        <v>0</v>
      </c>
      <c r="CD38" s="1834">
        <f>'[13]3'!CD38</f>
        <v>0</v>
      </c>
      <c r="CE38" s="1834">
        <f>'[13]3'!CE38</f>
        <v>0</v>
      </c>
      <c r="CF38" s="1834">
        <f>'[13]3'!CF38</f>
        <v>0</v>
      </c>
      <c r="CG38" s="1834">
        <f>'[13]3'!CG38</f>
        <v>0</v>
      </c>
      <c r="CH38" s="1831">
        <f t="shared" si="96"/>
        <v>0</v>
      </c>
      <c r="CI38" s="1831">
        <f t="shared" si="97"/>
        <v>0</v>
      </c>
      <c r="CJ38" s="1757">
        <f t="shared" si="35"/>
        <v>0</v>
      </c>
      <c r="CK38" s="1757">
        <f t="shared" si="36"/>
        <v>0</v>
      </c>
      <c r="CL38" s="1757">
        <f t="shared" si="37"/>
        <v>0</v>
      </c>
      <c r="CM38" s="1831">
        <f t="shared" si="38"/>
        <v>0</v>
      </c>
      <c r="CN38" s="1757">
        <f t="shared" si="39"/>
        <v>0</v>
      </c>
      <c r="CO38" s="1757">
        <f t="shared" si="40"/>
        <v>0</v>
      </c>
      <c r="CP38" s="1850">
        <f t="shared" si="41"/>
        <v>0</v>
      </c>
      <c r="CQ38" s="1837">
        <f>'[13]3'!CQ38</f>
        <v>2.5000000000000001E-2</v>
      </c>
      <c r="CR38" s="1834">
        <f>'[13]3'!CR38</f>
        <v>0.02</v>
      </c>
      <c r="CS38" s="1834">
        <f>'[13]3'!CS38</f>
        <v>0</v>
      </c>
      <c r="CT38" s="1834">
        <f>'[13]3'!CT38</f>
        <v>0</v>
      </c>
      <c r="CU38" s="1834">
        <f>'[13]3'!CU38</f>
        <v>0</v>
      </c>
      <c r="CV38" s="1834">
        <f>'[13]3'!CV38</f>
        <v>5.0000000000000001E-4</v>
      </c>
      <c r="CW38" s="1831">
        <f t="shared" si="98"/>
        <v>44.5</v>
      </c>
      <c r="CX38" s="1831">
        <f t="shared" si="99"/>
        <v>12.96</v>
      </c>
      <c r="CY38" s="1757">
        <f t="shared" si="42"/>
        <v>0</v>
      </c>
      <c r="CZ38" s="1757">
        <f t="shared" si="43"/>
        <v>0</v>
      </c>
      <c r="DA38" s="1757">
        <f t="shared" si="44"/>
        <v>8619</v>
      </c>
      <c r="DB38" s="1831">
        <f t="shared" si="45"/>
        <v>0.21</v>
      </c>
      <c r="DC38" s="1757">
        <f t="shared" si="46"/>
        <v>31.5</v>
      </c>
      <c r="DD38" s="1757">
        <f t="shared" si="47"/>
        <v>57.67</v>
      </c>
      <c r="DE38" s="1850">
        <f t="shared" si="48"/>
        <v>8650.5</v>
      </c>
      <c r="DF38" s="1837">
        <f>'[13]3'!DF38</f>
        <v>2.5000000000000001E-2</v>
      </c>
      <c r="DG38" s="1834">
        <f>'[13]3'!DG38</f>
        <v>0.02</v>
      </c>
      <c r="DH38" s="1834">
        <f>'[13]3'!DH38</f>
        <v>0</v>
      </c>
      <c r="DI38" s="1834">
        <f>'[13]3'!DI38</f>
        <v>0</v>
      </c>
      <c r="DJ38" s="1834">
        <f>'[13]3'!DJ38</f>
        <v>0</v>
      </c>
      <c r="DK38" s="1834">
        <f>'[13]3'!DK38</f>
        <v>5.0000000000000001E-4</v>
      </c>
      <c r="DL38" s="1831">
        <f t="shared" si="100"/>
        <v>46.050000000000004</v>
      </c>
      <c r="DM38" s="1831">
        <f t="shared" si="101"/>
        <v>11.96</v>
      </c>
      <c r="DN38" s="1757">
        <f t="shared" si="49"/>
        <v>0</v>
      </c>
      <c r="DO38" s="1757">
        <f t="shared" si="50"/>
        <v>0</v>
      </c>
      <c r="DP38" s="1757">
        <f t="shared" si="51"/>
        <v>8701.5</v>
      </c>
      <c r="DQ38" s="1831">
        <f t="shared" si="52"/>
        <v>0.2205</v>
      </c>
      <c r="DR38" s="1757">
        <f t="shared" si="53"/>
        <v>33.08</v>
      </c>
      <c r="DS38" s="1757">
        <f t="shared" si="54"/>
        <v>58.230500000000006</v>
      </c>
      <c r="DT38" s="1850">
        <f t="shared" si="55"/>
        <v>8734.58</v>
      </c>
      <c r="DU38" s="1837">
        <f>'[13]3'!DU38</f>
        <v>2.5000000000000001E-2</v>
      </c>
      <c r="DV38" s="1834">
        <f>'[13]3'!DV38</f>
        <v>0.02</v>
      </c>
      <c r="DW38" s="1834">
        <f>'[13]3'!DW38</f>
        <v>0</v>
      </c>
      <c r="DX38" s="1834">
        <f>'[13]3'!DX38</f>
        <v>0</v>
      </c>
      <c r="DY38" s="1834">
        <f>'[13]3'!DY38</f>
        <v>0</v>
      </c>
      <c r="DZ38" s="1834">
        <f>'[13]3'!DZ38</f>
        <v>5.0000000000000001E-4</v>
      </c>
      <c r="EA38" s="1831">
        <f t="shared" si="102"/>
        <v>62</v>
      </c>
      <c r="EB38" s="1831">
        <f t="shared" si="103"/>
        <v>10.84</v>
      </c>
      <c r="EC38" s="1757">
        <f t="shared" si="56"/>
        <v>0</v>
      </c>
      <c r="ED38" s="1757">
        <f t="shared" si="57"/>
        <v>0</v>
      </c>
      <c r="EE38" s="1757">
        <f t="shared" si="58"/>
        <v>10926</v>
      </c>
      <c r="EF38" s="1757">
        <f t="shared" si="59"/>
        <v>0.216</v>
      </c>
      <c r="EG38" s="1757">
        <f t="shared" si="60"/>
        <v>32.4</v>
      </c>
      <c r="EH38" s="1757">
        <f t="shared" si="61"/>
        <v>73.055999999999997</v>
      </c>
      <c r="EI38" s="1850">
        <f t="shared" si="62"/>
        <v>10958.4</v>
      </c>
      <c r="EJ38" s="1837">
        <f>'[13]3'!EJ38</f>
        <v>0</v>
      </c>
      <c r="EK38" s="1834">
        <f>'[13]3'!EK38</f>
        <v>0</v>
      </c>
      <c r="EL38" s="1834">
        <f>'[13]3'!EL38</f>
        <v>0</v>
      </c>
      <c r="EM38" s="1834">
        <f>'[13]3'!EM38</f>
        <v>0</v>
      </c>
      <c r="EN38" s="1834">
        <f>'[13]3'!EN38</f>
        <v>0</v>
      </c>
      <c r="EO38" s="1834">
        <f>'[13]3'!EO38</f>
        <v>0</v>
      </c>
      <c r="EP38" s="1831">
        <f t="shared" si="104"/>
        <v>0</v>
      </c>
      <c r="EQ38" s="1831">
        <f t="shared" si="105"/>
        <v>0</v>
      </c>
      <c r="ER38" s="1757">
        <f t="shared" si="63"/>
        <v>0</v>
      </c>
      <c r="ES38" s="1757">
        <f t="shared" si="64"/>
        <v>0</v>
      </c>
      <c r="ET38" s="1757">
        <f t="shared" si="65"/>
        <v>0</v>
      </c>
      <c r="EU38" s="1757">
        <f t="shared" si="66"/>
        <v>0</v>
      </c>
      <c r="EV38" s="1757">
        <f t="shared" si="67"/>
        <v>0</v>
      </c>
      <c r="EW38" s="1757">
        <f t="shared" si="68"/>
        <v>0</v>
      </c>
      <c r="EX38" s="1850">
        <f t="shared" si="69"/>
        <v>0</v>
      </c>
      <c r="EY38" s="1834">
        <f>'[13]3'!EY38</f>
        <v>0</v>
      </c>
      <c r="EZ38" s="1834">
        <f>'[13]3'!EZ38</f>
        <v>0</v>
      </c>
      <c r="FA38" s="1834">
        <f>'[13]3'!FA38</f>
        <v>0</v>
      </c>
      <c r="FB38" s="1834">
        <f>'[13]3'!FB38</f>
        <v>0</v>
      </c>
      <c r="FC38" s="1834">
        <f>'[13]3'!FC38</f>
        <v>0</v>
      </c>
      <c r="FD38" s="1834">
        <f>'[13]3'!FD38</f>
        <v>0</v>
      </c>
      <c r="FE38" s="1831">
        <f t="shared" si="106"/>
        <v>0</v>
      </c>
      <c r="FF38" s="1831">
        <f t="shared" si="107"/>
        <v>0</v>
      </c>
      <c r="FG38" s="1757">
        <f t="shared" si="70"/>
        <v>0</v>
      </c>
      <c r="FH38" s="1757">
        <f t="shared" si="71"/>
        <v>0</v>
      </c>
      <c r="FI38" s="1757">
        <f t="shared" si="72"/>
        <v>0</v>
      </c>
      <c r="FJ38" s="1757">
        <f t="shared" si="73"/>
        <v>0</v>
      </c>
      <c r="FK38" s="1757">
        <f t="shared" si="74"/>
        <v>0</v>
      </c>
      <c r="FL38" s="1757">
        <f t="shared" si="75"/>
        <v>0</v>
      </c>
      <c r="FM38" s="1850">
        <f t="shared" si="76"/>
        <v>0</v>
      </c>
      <c r="FN38" s="1834">
        <f>'[13]3'!FN38</f>
        <v>0</v>
      </c>
      <c r="FO38" s="1834">
        <f>'[13]3'!FO38</f>
        <v>0</v>
      </c>
      <c r="FP38" s="1834">
        <f>'[13]3'!FP38</f>
        <v>0</v>
      </c>
      <c r="FQ38" s="1834">
        <f>'[13]3'!FQ38</f>
        <v>0</v>
      </c>
      <c r="FR38" s="1834">
        <f>'[13]3'!FR38</f>
        <v>0</v>
      </c>
      <c r="FS38" s="1834">
        <f>'[13]3'!FS38</f>
        <v>0</v>
      </c>
      <c r="FT38" s="1831">
        <f t="shared" si="108"/>
        <v>0</v>
      </c>
      <c r="FU38" s="1831">
        <f t="shared" si="109"/>
        <v>0</v>
      </c>
      <c r="FV38" s="1757">
        <f t="shared" si="77"/>
        <v>0</v>
      </c>
      <c r="FW38" s="1757">
        <f t="shared" si="78"/>
        <v>0</v>
      </c>
      <c r="FX38" s="1757">
        <f t="shared" si="110"/>
        <v>0</v>
      </c>
      <c r="FY38" s="1757">
        <f t="shared" si="79"/>
        <v>0</v>
      </c>
      <c r="FZ38" s="1757">
        <f t="shared" si="80"/>
        <v>0</v>
      </c>
      <c r="GA38" s="1757">
        <f t="shared" si="81"/>
        <v>0</v>
      </c>
      <c r="GB38" s="1850">
        <f t="shared" si="82"/>
        <v>0</v>
      </c>
      <c r="GC38" s="1851">
        <f t="shared" si="83"/>
        <v>0</v>
      </c>
      <c r="GD38" s="1852">
        <f t="shared" si="83"/>
        <v>0</v>
      </c>
      <c r="GE38" s="1853">
        <f t="shared" si="84"/>
        <v>188.95650000000001</v>
      </c>
      <c r="GF38" s="1854">
        <f t="shared" si="84"/>
        <v>28343.480000000003</v>
      </c>
      <c r="GG38" s="1855">
        <f t="shared" si="85"/>
        <v>188.95650000000001</v>
      </c>
      <c r="GH38" s="1856">
        <f t="shared" si="85"/>
        <v>28343.480000000003</v>
      </c>
      <c r="GI38" s="1844">
        <v>2</v>
      </c>
      <c r="GJ38" s="1857">
        <f t="shared" si="113"/>
        <v>188.31</v>
      </c>
      <c r="GK38" s="1858">
        <f t="shared" si="111"/>
        <v>28246.5</v>
      </c>
      <c r="GL38" s="1859">
        <f t="shared" si="112"/>
        <v>0.64650000000000318</v>
      </c>
      <c r="GM38" s="1860">
        <f t="shared" si="112"/>
        <v>96.980000000003201</v>
      </c>
    </row>
    <row r="39" spans="1:195" s="1768" customFormat="1" ht="18" customHeight="1">
      <c r="A39" s="1830">
        <v>25</v>
      </c>
      <c r="B39" s="1861" t="s">
        <v>1558</v>
      </c>
      <c r="C39" s="1849" t="s">
        <v>407</v>
      </c>
      <c r="D39" s="1833">
        <f>[13]цены!D33</f>
        <v>263</v>
      </c>
      <c r="E39" s="1834">
        <f>'[13]3'!E39</f>
        <v>1E-3</v>
      </c>
      <c r="F39" s="1834">
        <f>'[13]3'!F39</f>
        <v>4.0000000000000002E-4</v>
      </c>
      <c r="G39" s="1834">
        <f>'[13]3'!G39</f>
        <v>0</v>
      </c>
      <c r="H39" s="1834">
        <f>'[13]3'!H39</f>
        <v>0</v>
      </c>
      <c r="I39" s="1834">
        <f>'[13]3'!I39</f>
        <v>0</v>
      </c>
      <c r="J39" s="1834">
        <f>'[13]3'!J39</f>
        <v>0</v>
      </c>
      <c r="K39" s="1831">
        <f t="shared" si="86"/>
        <v>3.4340000000000002</v>
      </c>
      <c r="L39" s="1831">
        <f t="shared" si="87"/>
        <v>0.25880000000000003</v>
      </c>
      <c r="M39" s="1835">
        <f t="shared" si="0"/>
        <v>0</v>
      </c>
      <c r="N39" s="1835">
        <f t="shared" si="1"/>
        <v>0</v>
      </c>
      <c r="O39" s="1757">
        <f t="shared" si="2"/>
        <v>971.21</v>
      </c>
      <c r="P39" s="1831">
        <f t="shared" si="3"/>
        <v>0</v>
      </c>
      <c r="Q39" s="1757">
        <f t="shared" si="4"/>
        <v>0</v>
      </c>
      <c r="R39" s="1757">
        <f t="shared" si="5"/>
        <v>3.6928000000000001</v>
      </c>
      <c r="S39" s="1850">
        <f t="shared" si="6"/>
        <v>971.21</v>
      </c>
      <c r="T39" s="1837">
        <f>'[13]3'!T39</f>
        <v>1E-3</v>
      </c>
      <c r="U39" s="1834">
        <f>'[13]3'!U39</f>
        <v>4.0000000000000002E-4</v>
      </c>
      <c r="V39" s="1834">
        <f>'[13]3'!V39</f>
        <v>0</v>
      </c>
      <c r="W39" s="1834">
        <f>'[13]3'!W39</f>
        <v>0</v>
      </c>
      <c r="X39" s="1834">
        <f>'[13]3'!X39</f>
        <v>0</v>
      </c>
      <c r="Y39" s="1834">
        <f>'[13]3'!Y39</f>
        <v>0</v>
      </c>
      <c r="Z39" s="1831">
        <f t="shared" si="88"/>
        <v>3.3340000000000001</v>
      </c>
      <c r="AA39" s="1831">
        <f t="shared" si="89"/>
        <v>0.23720000000000002</v>
      </c>
      <c r="AB39" s="1757">
        <f t="shared" si="7"/>
        <v>0</v>
      </c>
      <c r="AC39" s="1757">
        <f t="shared" si="8"/>
        <v>0</v>
      </c>
      <c r="AD39" s="1757">
        <f t="shared" si="9"/>
        <v>939.23</v>
      </c>
      <c r="AE39" s="1831">
        <f t="shared" si="10"/>
        <v>0</v>
      </c>
      <c r="AF39" s="1757">
        <f t="shared" si="11"/>
        <v>0</v>
      </c>
      <c r="AG39" s="1757">
        <f t="shared" si="12"/>
        <v>3.5712000000000002</v>
      </c>
      <c r="AH39" s="1850">
        <f t="shared" si="13"/>
        <v>939.23</v>
      </c>
      <c r="AI39" s="1837">
        <f>'[13]3'!AI39</f>
        <v>1E-3</v>
      </c>
      <c r="AJ39" s="1834">
        <f>'[13]3'!AJ39</f>
        <v>4.0000000000000002E-4</v>
      </c>
      <c r="AK39" s="1834">
        <f>'[13]3'!AK39</f>
        <v>0</v>
      </c>
      <c r="AL39" s="1834">
        <f>'[13]3'!AL39</f>
        <v>0</v>
      </c>
      <c r="AM39" s="1834">
        <f>'[13]3'!AM39</f>
        <v>0</v>
      </c>
      <c r="AN39" s="1834">
        <f>'[13]3'!AN39</f>
        <v>0</v>
      </c>
      <c r="AO39" s="1831">
        <f t="shared" si="90"/>
        <v>3.9780000000000002</v>
      </c>
      <c r="AP39" s="1831">
        <f t="shared" si="91"/>
        <v>0.25880000000000003</v>
      </c>
      <c r="AQ39" s="1757">
        <f t="shared" si="14"/>
        <v>0</v>
      </c>
      <c r="AR39" s="1757">
        <f t="shared" si="15"/>
        <v>0</v>
      </c>
      <c r="AS39" s="1757">
        <f t="shared" si="16"/>
        <v>1114.28</v>
      </c>
      <c r="AT39" s="1831">
        <f t="shared" si="17"/>
        <v>0</v>
      </c>
      <c r="AU39" s="1757">
        <f t="shared" si="18"/>
        <v>0</v>
      </c>
      <c r="AV39" s="1757">
        <f t="shared" si="19"/>
        <v>4.2368000000000006</v>
      </c>
      <c r="AW39" s="1850">
        <f t="shared" si="20"/>
        <v>1114.28</v>
      </c>
      <c r="AX39" s="1834">
        <f>'[13]3'!AX39</f>
        <v>1E-3</v>
      </c>
      <c r="AY39" s="1834">
        <f>'[13]3'!AY39</f>
        <v>4.0000000000000002E-4</v>
      </c>
      <c r="AZ39" s="1834">
        <f>'[13]3'!AZ39</f>
        <v>0</v>
      </c>
      <c r="BA39" s="1834">
        <f>'[13]3'!BA39</f>
        <v>0</v>
      </c>
      <c r="BB39" s="1834">
        <f>'[13]3'!BB39</f>
        <v>0</v>
      </c>
      <c r="BC39" s="1834">
        <f>'[13]3'!BC39</f>
        <v>0</v>
      </c>
      <c r="BD39" s="1831">
        <f t="shared" si="92"/>
        <v>3.3850000000000002</v>
      </c>
      <c r="BE39" s="1831">
        <f t="shared" si="93"/>
        <v>0.23400000000000001</v>
      </c>
      <c r="BF39" s="1757">
        <f t="shared" si="21"/>
        <v>0</v>
      </c>
      <c r="BG39" s="1757">
        <f t="shared" si="22"/>
        <v>0</v>
      </c>
      <c r="BH39" s="1757">
        <f t="shared" si="23"/>
        <v>951.8</v>
      </c>
      <c r="BI39" s="1831">
        <f t="shared" si="24"/>
        <v>0</v>
      </c>
      <c r="BJ39" s="1757">
        <f t="shared" si="25"/>
        <v>0</v>
      </c>
      <c r="BK39" s="1757">
        <f t="shared" si="26"/>
        <v>3.6190000000000002</v>
      </c>
      <c r="BL39" s="1850">
        <f t="shared" si="27"/>
        <v>951.8</v>
      </c>
      <c r="BM39" s="1837">
        <f>'[13]3'!BM39</f>
        <v>1E-3</v>
      </c>
      <c r="BN39" s="1834">
        <f>'[13]3'!BN39</f>
        <v>1E-3</v>
      </c>
      <c r="BO39" s="1834">
        <f>'[13]3'!BO39</f>
        <v>0</v>
      </c>
      <c r="BP39" s="1834">
        <f>'[13]3'!BP39</f>
        <v>0</v>
      </c>
      <c r="BQ39" s="1834">
        <f>'[13]3'!BQ39</f>
        <v>0</v>
      </c>
      <c r="BR39" s="1834">
        <f>'[13]3'!BR39</f>
        <v>1E-3</v>
      </c>
      <c r="BS39" s="1831">
        <f t="shared" si="94"/>
        <v>2.9260000000000002</v>
      </c>
      <c r="BT39" s="1831">
        <f t="shared" si="95"/>
        <v>0.54200000000000004</v>
      </c>
      <c r="BU39" s="1757">
        <f t="shared" si="28"/>
        <v>0</v>
      </c>
      <c r="BV39" s="1757">
        <f t="shared" si="29"/>
        <v>0</v>
      </c>
      <c r="BW39" s="1757">
        <f t="shared" si="30"/>
        <v>912.08</v>
      </c>
      <c r="BX39" s="1831">
        <f t="shared" si="31"/>
        <v>0.59399999999999997</v>
      </c>
      <c r="BY39" s="1757">
        <f t="shared" si="32"/>
        <v>156.22</v>
      </c>
      <c r="BZ39" s="1757">
        <f t="shared" si="33"/>
        <v>4.0620000000000003</v>
      </c>
      <c r="CA39" s="1850">
        <f t="shared" si="34"/>
        <v>1068.3</v>
      </c>
      <c r="CB39" s="1834">
        <f>'[13]3'!CB39</f>
        <v>1E-3</v>
      </c>
      <c r="CC39" s="1834">
        <f>'[13]3'!CC39</f>
        <v>1E-3</v>
      </c>
      <c r="CD39" s="1834">
        <f>'[13]3'!CD39</f>
        <v>0</v>
      </c>
      <c r="CE39" s="1834">
        <f>'[13]3'!CE39</f>
        <v>0</v>
      </c>
      <c r="CF39" s="1834">
        <f>'[13]3'!CF39</f>
        <v>0</v>
      </c>
      <c r="CG39" s="1834">
        <f>'[13]3'!CG39</f>
        <v>1E-3</v>
      </c>
      <c r="CH39" s="1831">
        <f t="shared" si="96"/>
        <v>2.6830000000000003</v>
      </c>
      <c r="CI39" s="1831">
        <f t="shared" si="97"/>
        <v>0.55900000000000005</v>
      </c>
      <c r="CJ39" s="1757">
        <f t="shared" si="35"/>
        <v>0</v>
      </c>
      <c r="CK39" s="1757">
        <f t="shared" si="36"/>
        <v>0</v>
      </c>
      <c r="CL39" s="1757">
        <f t="shared" si="37"/>
        <v>852.65</v>
      </c>
      <c r="CM39" s="1831">
        <f t="shared" si="38"/>
        <v>0.48599999999999999</v>
      </c>
      <c r="CN39" s="1757">
        <f t="shared" si="39"/>
        <v>127.82</v>
      </c>
      <c r="CO39" s="1757">
        <f t="shared" si="40"/>
        <v>3.7280000000000006</v>
      </c>
      <c r="CP39" s="1850">
        <f t="shared" si="41"/>
        <v>980.47</v>
      </c>
      <c r="CQ39" s="1837">
        <f>'[13]3'!CQ39</f>
        <v>1E-3</v>
      </c>
      <c r="CR39" s="1834">
        <f>'[13]3'!CR39</f>
        <v>1E-3</v>
      </c>
      <c r="CS39" s="1834">
        <f>'[13]3'!CS39</f>
        <v>0</v>
      </c>
      <c r="CT39" s="1834">
        <f>'[13]3'!CT39</f>
        <v>0</v>
      </c>
      <c r="CU39" s="1834">
        <f>'[13]3'!CU39</f>
        <v>0</v>
      </c>
      <c r="CV39" s="1834">
        <f>'[13]3'!CV39</f>
        <v>0</v>
      </c>
      <c r="CW39" s="1831">
        <f t="shared" si="98"/>
        <v>1.78</v>
      </c>
      <c r="CX39" s="1831">
        <f t="shared" si="99"/>
        <v>0.64800000000000002</v>
      </c>
      <c r="CY39" s="1757">
        <f t="shared" si="42"/>
        <v>0</v>
      </c>
      <c r="CZ39" s="1757">
        <f t="shared" si="43"/>
        <v>0</v>
      </c>
      <c r="DA39" s="1757">
        <f t="shared" si="44"/>
        <v>638.55999999999995</v>
      </c>
      <c r="DB39" s="1831">
        <f t="shared" si="45"/>
        <v>0</v>
      </c>
      <c r="DC39" s="1757">
        <f t="shared" si="46"/>
        <v>0</v>
      </c>
      <c r="DD39" s="1757">
        <f t="shared" si="47"/>
        <v>2.4279999999999999</v>
      </c>
      <c r="DE39" s="1850">
        <f t="shared" si="48"/>
        <v>638.55999999999995</v>
      </c>
      <c r="DF39" s="1837">
        <f>'[13]3'!DF39</f>
        <v>1E-3</v>
      </c>
      <c r="DG39" s="1834">
        <f>'[13]3'!DG39</f>
        <v>1E-3</v>
      </c>
      <c r="DH39" s="1834">
        <f>'[13]3'!DH39</f>
        <v>0</v>
      </c>
      <c r="DI39" s="1834">
        <f>'[13]3'!DI39</f>
        <v>0</v>
      </c>
      <c r="DJ39" s="1834">
        <f>'[13]3'!DJ39</f>
        <v>0</v>
      </c>
      <c r="DK39" s="1834">
        <f>'[13]3'!DK39</f>
        <v>0</v>
      </c>
      <c r="DL39" s="1831">
        <f t="shared" si="100"/>
        <v>1.8420000000000001</v>
      </c>
      <c r="DM39" s="1831">
        <f t="shared" si="101"/>
        <v>0.59799999999999998</v>
      </c>
      <c r="DN39" s="1757">
        <f t="shared" si="49"/>
        <v>0</v>
      </c>
      <c r="DO39" s="1757">
        <f t="shared" si="50"/>
        <v>0</v>
      </c>
      <c r="DP39" s="1757">
        <f t="shared" si="51"/>
        <v>641.72</v>
      </c>
      <c r="DQ39" s="1831">
        <f t="shared" si="52"/>
        <v>0</v>
      </c>
      <c r="DR39" s="1757">
        <f t="shared" si="53"/>
        <v>0</v>
      </c>
      <c r="DS39" s="1757">
        <f t="shared" si="54"/>
        <v>2.44</v>
      </c>
      <c r="DT39" s="1850">
        <f t="shared" si="55"/>
        <v>641.72</v>
      </c>
      <c r="DU39" s="1837">
        <f>'[13]3'!DU39</f>
        <v>1E-3</v>
      </c>
      <c r="DV39" s="1834">
        <f>'[13]3'!DV39</f>
        <v>1E-3</v>
      </c>
      <c r="DW39" s="1834">
        <f>'[13]3'!DW39</f>
        <v>0</v>
      </c>
      <c r="DX39" s="1834">
        <f>'[13]3'!DX39</f>
        <v>0</v>
      </c>
      <c r="DY39" s="1834">
        <f>'[13]3'!DY39</f>
        <v>0</v>
      </c>
      <c r="DZ39" s="1834">
        <f>'[13]3'!DZ39</f>
        <v>0</v>
      </c>
      <c r="EA39" s="1831">
        <f t="shared" si="102"/>
        <v>2.48</v>
      </c>
      <c r="EB39" s="1831">
        <f t="shared" si="103"/>
        <v>0.54200000000000004</v>
      </c>
      <c r="EC39" s="1757">
        <f t="shared" si="56"/>
        <v>0</v>
      </c>
      <c r="ED39" s="1757">
        <f t="shared" si="57"/>
        <v>0</v>
      </c>
      <c r="EE39" s="1757">
        <f t="shared" si="58"/>
        <v>794.79</v>
      </c>
      <c r="EF39" s="1757">
        <f t="shared" si="59"/>
        <v>0</v>
      </c>
      <c r="EG39" s="1757">
        <f t="shared" si="60"/>
        <v>0</v>
      </c>
      <c r="EH39" s="1757">
        <f t="shared" si="61"/>
        <v>3.0220000000000002</v>
      </c>
      <c r="EI39" s="1850">
        <f t="shared" si="62"/>
        <v>794.79</v>
      </c>
      <c r="EJ39" s="1837">
        <f>'[13]3'!EJ39</f>
        <v>1E-3</v>
      </c>
      <c r="EK39" s="1834">
        <f>'[13]3'!EK39</f>
        <v>1E-3</v>
      </c>
      <c r="EL39" s="1834">
        <f>'[13]3'!EL39</f>
        <v>0</v>
      </c>
      <c r="EM39" s="1834">
        <f>'[13]3'!EM39</f>
        <v>0</v>
      </c>
      <c r="EN39" s="1834">
        <f>'[13]3'!EN39</f>
        <v>0</v>
      </c>
      <c r="EO39" s="1834">
        <f>'[13]3'!EO39</f>
        <v>0</v>
      </c>
      <c r="EP39" s="1831">
        <f t="shared" si="104"/>
        <v>3.4780000000000002</v>
      </c>
      <c r="EQ39" s="1831">
        <f t="shared" si="105"/>
        <v>0.621</v>
      </c>
      <c r="ER39" s="1757">
        <f t="shared" si="63"/>
        <v>0</v>
      </c>
      <c r="ES39" s="1757">
        <f t="shared" si="64"/>
        <v>0</v>
      </c>
      <c r="ET39" s="1757">
        <f t="shared" si="65"/>
        <v>1078.04</v>
      </c>
      <c r="EU39" s="1757">
        <f t="shared" si="66"/>
        <v>0</v>
      </c>
      <c r="EV39" s="1757">
        <f t="shared" si="67"/>
        <v>0</v>
      </c>
      <c r="EW39" s="1757">
        <f t="shared" si="68"/>
        <v>4.0990000000000002</v>
      </c>
      <c r="EX39" s="1850">
        <f t="shared" si="69"/>
        <v>1078.04</v>
      </c>
      <c r="EY39" s="1834">
        <f>'[13]3'!EY39</f>
        <v>1E-3</v>
      </c>
      <c r="EZ39" s="1834">
        <f>'[13]3'!EZ39</f>
        <v>1E-3</v>
      </c>
      <c r="FA39" s="1834">
        <f>'[13]3'!FA39</f>
        <v>0</v>
      </c>
      <c r="FB39" s="1834">
        <f>'[13]3'!FB39</f>
        <v>0</v>
      </c>
      <c r="FC39" s="1834">
        <f>'[13]3'!FC39</f>
        <v>0</v>
      </c>
      <c r="FD39" s="1834">
        <f>'[13]3'!FD39</f>
        <v>0</v>
      </c>
      <c r="FE39" s="1831">
        <f t="shared" si="106"/>
        <v>3.286</v>
      </c>
      <c r="FF39" s="1831">
        <f t="shared" si="107"/>
        <v>0.59099999999999997</v>
      </c>
      <c r="FG39" s="1757">
        <f t="shared" si="70"/>
        <v>0</v>
      </c>
      <c r="FH39" s="1757">
        <f t="shared" si="71"/>
        <v>0</v>
      </c>
      <c r="FI39" s="1757">
        <f t="shared" si="72"/>
        <v>1019.65</v>
      </c>
      <c r="FJ39" s="1757">
        <f t="shared" si="73"/>
        <v>0</v>
      </c>
      <c r="FK39" s="1757">
        <f t="shared" si="74"/>
        <v>0</v>
      </c>
      <c r="FL39" s="1757">
        <f t="shared" si="75"/>
        <v>3.8769999999999998</v>
      </c>
      <c r="FM39" s="1850">
        <f t="shared" si="76"/>
        <v>1019.65</v>
      </c>
      <c r="FN39" s="1834">
        <f>'[13]3'!FN39</f>
        <v>1E-3</v>
      </c>
      <c r="FO39" s="1834">
        <f>'[13]3'!FO39</f>
        <v>1E-3</v>
      </c>
      <c r="FP39" s="1834">
        <f>'[13]3'!FP39</f>
        <v>0</v>
      </c>
      <c r="FQ39" s="1834">
        <f>'[13]3'!FQ39</f>
        <v>0</v>
      </c>
      <c r="FR39" s="1834">
        <f>'[13]3'!FR39</f>
        <v>0</v>
      </c>
      <c r="FS39" s="1834">
        <f>'[13]3'!FS39</f>
        <v>0</v>
      </c>
      <c r="FT39" s="1831">
        <f t="shared" si="108"/>
        <v>3.2410000000000001</v>
      </c>
      <c r="FU39" s="1831">
        <f t="shared" si="109"/>
        <v>0.65100000000000002</v>
      </c>
      <c r="FV39" s="1757">
        <f t="shared" si="77"/>
        <v>0</v>
      </c>
      <c r="FW39" s="1757">
        <f t="shared" si="78"/>
        <v>0</v>
      </c>
      <c r="FX39" s="1757">
        <f t="shared" si="110"/>
        <v>1023.6</v>
      </c>
      <c r="FY39" s="1757">
        <f t="shared" si="79"/>
        <v>0</v>
      </c>
      <c r="FZ39" s="1757">
        <f t="shared" si="80"/>
        <v>0</v>
      </c>
      <c r="GA39" s="1757">
        <f t="shared" si="81"/>
        <v>3.8920000000000003</v>
      </c>
      <c r="GB39" s="1850">
        <f t="shared" si="82"/>
        <v>1023.6</v>
      </c>
      <c r="GC39" s="1851">
        <f t="shared" si="83"/>
        <v>22.909800000000004</v>
      </c>
      <c r="GD39" s="1852">
        <f t="shared" si="83"/>
        <v>6025.2900000000009</v>
      </c>
      <c r="GE39" s="1853">
        <f t="shared" si="84"/>
        <v>19.757999999999999</v>
      </c>
      <c r="GF39" s="1854">
        <f t="shared" si="84"/>
        <v>5196.3599999999997</v>
      </c>
      <c r="GG39" s="1855">
        <f t="shared" si="85"/>
        <v>42.6678</v>
      </c>
      <c r="GH39" s="1856">
        <f t="shared" si="85"/>
        <v>11221.650000000001</v>
      </c>
      <c r="GI39" s="1844">
        <v>4</v>
      </c>
      <c r="GJ39" s="1857">
        <f t="shared" si="113"/>
        <v>41.587800000000001</v>
      </c>
      <c r="GK39" s="1858">
        <f t="shared" si="111"/>
        <v>10937.610000000002</v>
      </c>
      <c r="GL39" s="1859">
        <f t="shared" si="112"/>
        <v>1.0799999999999983</v>
      </c>
      <c r="GM39" s="1860">
        <f t="shared" si="112"/>
        <v>284.03999999999905</v>
      </c>
    </row>
    <row r="40" spans="1:195" s="1768" customFormat="1" ht="18" customHeight="1">
      <c r="A40" s="1848">
        <v>26</v>
      </c>
      <c r="B40" s="1861" t="s">
        <v>1559</v>
      </c>
      <c r="C40" s="1849" t="s">
        <v>407</v>
      </c>
      <c r="D40" s="1833">
        <f>[13]цены!D34</f>
        <v>455</v>
      </c>
      <c r="E40" s="1834">
        <f>'[13]3'!E40</f>
        <v>5.0000000000000001E-4</v>
      </c>
      <c r="F40" s="1834">
        <f>'[13]3'!F40</f>
        <v>2.9999999999999997E-4</v>
      </c>
      <c r="G40" s="1834">
        <f>'[13]3'!G40</f>
        <v>0</v>
      </c>
      <c r="H40" s="1834">
        <f>'[13]3'!H40</f>
        <v>0</v>
      </c>
      <c r="I40" s="1834">
        <f>'[13]3'!I40</f>
        <v>0</v>
      </c>
      <c r="J40" s="1834">
        <f>'[13]3'!J40</f>
        <v>0</v>
      </c>
      <c r="K40" s="1831">
        <f t="shared" si="86"/>
        <v>1.7170000000000001</v>
      </c>
      <c r="L40" s="1831">
        <f t="shared" si="87"/>
        <v>0.19409999999999999</v>
      </c>
      <c r="M40" s="1835">
        <f t="shared" si="0"/>
        <v>0</v>
      </c>
      <c r="N40" s="1835">
        <f t="shared" si="1"/>
        <v>0</v>
      </c>
      <c r="O40" s="1757">
        <f t="shared" si="2"/>
        <v>869.55</v>
      </c>
      <c r="P40" s="1831">
        <f t="shared" si="3"/>
        <v>0</v>
      </c>
      <c r="Q40" s="1757">
        <f t="shared" si="4"/>
        <v>0</v>
      </c>
      <c r="R40" s="1757">
        <f t="shared" si="5"/>
        <v>1.9111</v>
      </c>
      <c r="S40" s="1850">
        <f t="shared" si="6"/>
        <v>869.55</v>
      </c>
      <c r="T40" s="1837">
        <f>'[13]3'!T40</f>
        <v>5.0000000000000001E-4</v>
      </c>
      <c r="U40" s="1834">
        <f>'[13]3'!U40</f>
        <v>2.9999999999999997E-4</v>
      </c>
      <c r="V40" s="1834">
        <f>'[13]3'!V40</f>
        <v>0</v>
      </c>
      <c r="W40" s="1834">
        <f>'[13]3'!W40</f>
        <v>0</v>
      </c>
      <c r="X40" s="1834">
        <f>'[13]3'!X40</f>
        <v>0</v>
      </c>
      <c r="Y40" s="1834">
        <f>'[13]3'!Y40</f>
        <v>0</v>
      </c>
      <c r="Z40" s="1831">
        <f t="shared" si="88"/>
        <v>1.667</v>
      </c>
      <c r="AA40" s="1831">
        <f t="shared" si="89"/>
        <v>0.17789999999999997</v>
      </c>
      <c r="AB40" s="1757">
        <f t="shared" si="7"/>
        <v>0</v>
      </c>
      <c r="AC40" s="1757">
        <f t="shared" si="8"/>
        <v>0</v>
      </c>
      <c r="AD40" s="1757">
        <f t="shared" si="9"/>
        <v>839.43</v>
      </c>
      <c r="AE40" s="1831">
        <f t="shared" si="10"/>
        <v>0</v>
      </c>
      <c r="AF40" s="1757">
        <f t="shared" si="11"/>
        <v>0</v>
      </c>
      <c r="AG40" s="1757">
        <f t="shared" si="12"/>
        <v>1.8449</v>
      </c>
      <c r="AH40" s="1850">
        <f t="shared" si="13"/>
        <v>839.43</v>
      </c>
      <c r="AI40" s="1837">
        <f>'[13]3'!AI40</f>
        <v>5.0000000000000001E-4</v>
      </c>
      <c r="AJ40" s="1834">
        <f>'[13]3'!AJ40</f>
        <v>2.9999999999999997E-4</v>
      </c>
      <c r="AK40" s="1834">
        <f>'[13]3'!AK40</f>
        <v>0</v>
      </c>
      <c r="AL40" s="1834">
        <f>'[13]3'!AL40</f>
        <v>0</v>
      </c>
      <c r="AM40" s="1834">
        <f>'[13]3'!AM40</f>
        <v>0</v>
      </c>
      <c r="AN40" s="1834">
        <f>'[13]3'!AN40</f>
        <v>0</v>
      </c>
      <c r="AO40" s="1831">
        <f t="shared" si="90"/>
        <v>1.9890000000000001</v>
      </c>
      <c r="AP40" s="1831">
        <f t="shared" si="91"/>
        <v>0.19409999999999999</v>
      </c>
      <c r="AQ40" s="1757">
        <f t="shared" si="14"/>
        <v>0</v>
      </c>
      <c r="AR40" s="1757">
        <f t="shared" si="15"/>
        <v>0</v>
      </c>
      <c r="AS40" s="1757">
        <f t="shared" si="16"/>
        <v>993.31</v>
      </c>
      <c r="AT40" s="1831">
        <f t="shared" si="17"/>
        <v>0</v>
      </c>
      <c r="AU40" s="1757">
        <f t="shared" si="18"/>
        <v>0</v>
      </c>
      <c r="AV40" s="1757">
        <f t="shared" si="19"/>
        <v>2.1831</v>
      </c>
      <c r="AW40" s="1850">
        <f t="shared" si="20"/>
        <v>993.31</v>
      </c>
      <c r="AX40" s="1834">
        <f>'[13]3'!AX40</f>
        <v>5.0000000000000001E-4</v>
      </c>
      <c r="AY40" s="1834">
        <f>'[13]3'!AY40</f>
        <v>2.9999999999999997E-4</v>
      </c>
      <c r="AZ40" s="1834">
        <f>'[13]3'!AZ40</f>
        <v>0</v>
      </c>
      <c r="BA40" s="1834">
        <f>'[13]3'!BA40</f>
        <v>0</v>
      </c>
      <c r="BB40" s="1834">
        <f>'[13]3'!BB40</f>
        <v>0</v>
      </c>
      <c r="BC40" s="1834">
        <f>'[13]3'!BC40</f>
        <v>0</v>
      </c>
      <c r="BD40" s="1831">
        <f t="shared" si="92"/>
        <v>1.6925000000000001</v>
      </c>
      <c r="BE40" s="1831">
        <f t="shared" si="93"/>
        <v>0.17549999999999999</v>
      </c>
      <c r="BF40" s="1757">
        <f t="shared" si="21"/>
        <v>0</v>
      </c>
      <c r="BG40" s="1757">
        <f t="shared" si="22"/>
        <v>0</v>
      </c>
      <c r="BH40" s="1757">
        <f t="shared" si="23"/>
        <v>849.94</v>
      </c>
      <c r="BI40" s="1831">
        <f t="shared" si="24"/>
        <v>0</v>
      </c>
      <c r="BJ40" s="1757">
        <f t="shared" si="25"/>
        <v>0</v>
      </c>
      <c r="BK40" s="1757">
        <f t="shared" si="26"/>
        <v>1.8680000000000001</v>
      </c>
      <c r="BL40" s="1850">
        <f t="shared" si="27"/>
        <v>849.94</v>
      </c>
      <c r="BM40" s="1837">
        <f>'[13]3'!BM40</f>
        <v>1E-3</v>
      </c>
      <c r="BN40" s="1834">
        <f>'[13]3'!BN40</f>
        <v>1E-3</v>
      </c>
      <c r="BO40" s="1834">
        <f>'[13]3'!BO40</f>
        <v>0</v>
      </c>
      <c r="BP40" s="1834">
        <f>'[13]3'!BP40</f>
        <v>0</v>
      </c>
      <c r="BQ40" s="1834">
        <f>'[13]3'!BQ40</f>
        <v>0</v>
      </c>
      <c r="BR40" s="1834">
        <f>'[13]3'!BR40</f>
        <v>0</v>
      </c>
      <c r="BS40" s="1831">
        <f t="shared" si="94"/>
        <v>2.9260000000000002</v>
      </c>
      <c r="BT40" s="1831">
        <f t="shared" si="95"/>
        <v>0.54200000000000004</v>
      </c>
      <c r="BU40" s="1757">
        <f t="shared" si="28"/>
        <v>0</v>
      </c>
      <c r="BV40" s="1757">
        <f t="shared" si="29"/>
        <v>0</v>
      </c>
      <c r="BW40" s="1757">
        <f t="shared" si="30"/>
        <v>1577.94</v>
      </c>
      <c r="BX40" s="1831">
        <f t="shared" si="31"/>
        <v>0</v>
      </c>
      <c r="BY40" s="1757">
        <f t="shared" si="32"/>
        <v>0</v>
      </c>
      <c r="BZ40" s="1757">
        <f t="shared" si="33"/>
        <v>3.468</v>
      </c>
      <c r="CA40" s="1850">
        <f t="shared" si="34"/>
        <v>1577.94</v>
      </c>
      <c r="CB40" s="1834">
        <f>'[13]3'!CB40</f>
        <v>1E-3</v>
      </c>
      <c r="CC40" s="1834">
        <f>'[13]3'!CC40</f>
        <v>1E-3</v>
      </c>
      <c r="CD40" s="1834">
        <f>'[13]3'!CD40</f>
        <v>0</v>
      </c>
      <c r="CE40" s="1834">
        <f>'[13]3'!CE40</f>
        <v>0</v>
      </c>
      <c r="CF40" s="1834">
        <f>'[13]3'!CF40</f>
        <v>0</v>
      </c>
      <c r="CG40" s="1834">
        <f>'[13]3'!CG40</f>
        <v>0</v>
      </c>
      <c r="CH40" s="1831">
        <f t="shared" si="96"/>
        <v>2.6830000000000003</v>
      </c>
      <c r="CI40" s="1831">
        <f t="shared" si="97"/>
        <v>0.55900000000000005</v>
      </c>
      <c r="CJ40" s="1757">
        <f t="shared" si="35"/>
        <v>0</v>
      </c>
      <c r="CK40" s="1757">
        <f t="shared" si="36"/>
        <v>0</v>
      </c>
      <c r="CL40" s="1757">
        <f t="shared" si="37"/>
        <v>1475.11</v>
      </c>
      <c r="CM40" s="1831">
        <f t="shared" si="38"/>
        <v>0</v>
      </c>
      <c r="CN40" s="1757">
        <f t="shared" si="39"/>
        <v>0</v>
      </c>
      <c r="CO40" s="1757">
        <f t="shared" si="40"/>
        <v>3.2420000000000004</v>
      </c>
      <c r="CP40" s="1850">
        <f t="shared" si="41"/>
        <v>1475.11</v>
      </c>
      <c r="CQ40" s="1837">
        <f>'[13]3'!CQ40</f>
        <v>2E-3</v>
      </c>
      <c r="CR40" s="1834">
        <f>'[13]3'!CR40</f>
        <v>1E-3</v>
      </c>
      <c r="CS40" s="1834">
        <f>'[13]3'!CS40</f>
        <v>0</v>
      </c>
      <c r="CT40" s="1834">
        <f>'[13]3'!CT40</f>
        <v>0</v>
      </c>
      <c r="CU40" s="1834">
        <f>'[13]3'!CU40</f>
        <v>0</v>
      </c>
      <c r="CV40" s="1834">
        <f>'[13]3'!CV40</f>
        <v>0</v>
      </c>
      <c r="CW40" s="1831">
        <f t="shared" si="98"/>
        <v>3.56</v>
      </c>
      <c r="CX40" s="1831">
        <f t="shared" si="99"/>
        <v>0.64800000000000002</v>
      </c>
      <c r="CY40" s="1757">
        <f t="shared" si="42"/>
        <v>0</v>
      </c>
      <c r="CZ40" s="1757">
        <f t="shared" si="43"/>
        <v>0</v>
      </c>
      <c r="DA40" s="1757">
        <f t="shared" si="44"/>
        <v>1914.64</v>
      </c>
      <c r="DB40" s="1831">
        <f t="shared" si="45"/>
        <v>0</v>
      </c>
      <c r="DC40" s="1757">
        <f t="shared" si="46"/>
        <v>0</v>
      </c>
      <c r="DD40" s="1757">
        <f t="shared" si="47"/>
        <v>4.2080000000000002</v>
      </c>
      <c r="DE40" s="1850">
        <f t="shared" si="48"/>
        <v>1914.64</v>
      </c>
      <c r="DF40" s="1837">
        <f>'[13]3'!DF40</f>
        <v>2E-3</v>
      </c>
      <c r="DG40" s="1834">
        <f>'[13]3'!DG40</f>
        <v>1E-3</v>
      </c>
      <c r="DH40" s="1834">
        <f>'[13]3'!DH40</f>
        <v>0</v>
      </c>
      <c r="DI40" s="1834">
        <f>'[13]3'!DI40</f>
        <v>0</v>
      </c>
      <c r="DJ40" s="1834">
        <f>'[13]3'!DJ40</f>
        <v>0</v>
      </c>
      <c r="DK40" s="1834">
        <f>'[13]3'!DK40</f>
        <v>0</v>
      </c>
      <c r="DL40" s="1831">
        <f t="shared" si="100"/>
        <v>3.6840000000000002</v>
      </c>
      <c r="DM40" s="1831">
        <f t="shared" si="101"/>
        <v>0.59799999999999998</v>
      </c>
      <c r="DN40" s="1757">
        <f t="shared" si="49"/>
        <v>0</v>
      </c>
      <c r="DO40" s="1757">
        <f t="shared" si="50"/>
        <v>0</v>
      </c>
      <c r="DP40" s="1757">
        <f t="shared" si="51"/>
        <v>1948.31</v>
      </c>
      <c r="DQ40" s="1831">
        <f t="shared" si="52"/>
        <v>0</v>
      </c>
      <c r="DR40" s="1757">
        <f t="shared" si="53"/>
        <v>0</v>
      </c>
      <c r="DS40" s="1757">
        <f t="shared" si="54"/>
        <v>4.282</v>
      </c>
      <c r="DT40" s="1850">
        <f t="shared" si="55"/>
        <v>1948.31</v>
      </c>
      <c r="DU40" s="1837">
        <f>'[13]3'!DU40</f>
        <v>2E-3</v>
      </c>
      <c r="DV40" s="1834">
        <f>'[13]3'!DV40</f>
        <v>1E-3</v>
      </c>
      <c r="DW40" s="1834">
        <f>'[13]3'!DW40</f>
        <v>0</v>
      </c>
      <c r="DX40" s="1834">
        <f>'[13]3'!DX40</f>
        <v>0</v>
      </c>
      <c r="DY40" s="1834">
        <f>'[13]3'!DY40</f>
        <v>0</v>
      </c>
      <c r="DZ40" s="1834">
        <f>'[13]3'!DZ40</f>
        <v>0</v>
      </c>
      <c r="EA40" s="1831">
        <f t="shared" si="102"/>
        <v>4.96</v>
      </c>
      <c r="EB40" s="1831">
        <f t="shared" si="103"/>
        <v>0.54200000000000004</v>
      </c>
      <c r="EC40" s="1757">
        <f t="shared" si="56"/>
        <v>0</v>
      </c>
      <c r="ED40" s="1757">
        <f t="shared" si="57"/>
        <v>0</v>
      </c>
      <c r="EE40" s="1757">
        <f t="shared" si="58"/>
        <v>2503.41</v>
      </c>
      <c r="EF40" s="1757">
        <f t="shared" si="59"/>
        <v>0</v>
      </c>
      <c r="EG40" s="1757">
        <f t="shared" si="60"/>
        <v>0</v>
      </c>
      <c r="EH40" s="1757">
        <f t="shared" si="61"/>
        <v>5.5019999999999998</v>
      </c>
      <c r="EI40" s="1850">
        <f t="shared" si="62"/>
        <v>2503.41</v>
      </c>
      <c r="EJ40" s="1837">
        <f>'[13]3'!EJ40</f>
        <v>1E-3</v>
      </c>
      <c r="EK40" s="1834">
        <f>'[13]3'!EK40</f>
        <v>1E-3</v>
      </c>
      <c r="EL40" s="1834">
        <f>'[13]3'!EL40</f>
        <v>0</v>
      </c>
      <c r="EM40" s="1834">
        <f>'[13]3'!EM40</f>
        <v>0</v>
      </c>
      <c r="EN40" s="1834">
        <f>'[13]3'!EN40</f>
        <v>0</v>
      </c>
      <c r="EO40" s="1834">
        <f>'[13]3'!EO40</f>
        <v>0</v>
      </c>
      <c r="EP40" s="1831">
        <f t="shared" si="104"/>
        <v>3.4780000000000002</v>
      </c>
      <c r="EQ40" s="1831">
        <f t="shared" si="105"/>
        <v>0.621</v>
      </c>
      <c r="ER40" s="1757">
        <f t="shared" si="63"/>
        <v>0</v>
      </c>
      <c r="ES40" s="1757">
        <f t="shared" si="64"/>
        <v>0</v>
      </c>
      <c r="ET40" s="1757">
        <f t="shared" si="65"/>
        <v>1865.05</v>
      </c>
      <c r="EU40" s="1757">
        <f t="shared" si="66"/>
        <v>0</v>
      </c>
      <c r="EV40" s="1757">
        <f t="shared" si="67"/>
        <v>0</v>
      </c>
      <c r="EW40" s="1757">
        <f t="shared" si="68"/>
        <v>4.0990000000000002</v>
      </c>
      <c r="EX40" s="1850">
        <f t="shared" si="69"/>
        <v>1865.05</v>
      </c>
      <c r="EY40" s="1834">
        <f>'[13]3'!EY40</f>
        <v>1E-3</v>
      </c>
      <c r="EZ40" s="1834">
        <f>'[13]3'!EZ40</f>
        <v>1E-3</v>
      </c>
      <c r="FA40" s="1834">
        <f>'[13]3'!FA40</f>
        <v>0</v>
      </c>
      <c r="FB40" s="1834">
        <f>'[13]3'!FB40</f>
        <v>0</v>
      </c>
      <c r="FC40" s="1834">
        <f>'[13]3'!FC40</f>
        <v>0</v>
      </c>
      <c r="FD40" s="1834">
        <f>'[13]3'!FD40</f>
        <v>0</v>
      </c>
      <c r="FE40" s="1831">
        <f t="shared" si="106"/>
        <v>3.286</v>
      </c>
      <c r="FF40" s="1831">
        <f t="shared" si="107"/>
        <v>0.59099999999999997</v>
      </c>
      <c r="FG40" s="1757">
        <f t="shared" si="70"/>
        <v>0</v>
      </c>
      <c r="FH40" s="1757">
        <f t="shared" si="71"/>
        <v>0</v>
      </c>
      <c r="FI40" s="1757">
        <f t="shared" si="72"/>
        <v>1764.04</v>
      </c>
      <c r="FJ40" s="1757">
        <f t="shared" si="73"/>
        <v>0</v>
      </c>
      <c r="FK40" s="1757">
        <f t="shared" si="74"/>
        <v>0</v>
      </c>
      <c r="FL40" s="1757">
        <f t="shared" si="75"/>
        <v>3.8769999999999998</v>
      </c>
      <c r="FM40" s="1850">
        <f t="shared" si="76"/>
        <v>1764.04</v>
      </c>
      <c r="FN40" s="1834">
        <f>'[13]3'!FN40</f>
        <v>1E-3</v>
      </c>
      <c r="FO40" s="1834">
        <f>'[13]3'!FO40</f>
        <v>1E-3</v>
      </c>
      <c r="FP40" s="1834">
        <f>'[13]3'!FP40</f>
        <v>0</v>
      </c>
      <c r="FQ40" s="1834">
        <f>'[13]3'!FQ40</f>
        <v>0</v>
      </c>
      <c r="FR40" s="1834">
        <f>'[13]3'!FR40</f>
        <v>0</v>
      </c>
      <c r="FS40" s="1834">
        <f>'[13]3'!FS40</f>
        <v>0</v>
      </c>
      <c r="FT40" s="1831">
        <f t="shared" si="108"/>
        <v>3.2410000000000001</v>
      </c>
      <c r="FU40" s="1831">
        <f t="shared" si="109"/>
        <v>0.65100000000000002</v>
      </c>
      <c r="FV40" s="1757">
        <f t="shared" si="77"/>
        <v>0</v>
      </c>
      <c r="FW40" s="1757">
        <f t="shared" si="78"/>
        <v>0</v>
      </c>
      <c r="FX40" s="1757">
        <f t="shared" si="110"/>
        <v>1770.86</v>
      </c>
      <c r="FY40" s="1757">
        <f t="shared" si="79"/>
        <v>0</v>
      </c>
      <c r="FZ40" s="1757">
        <f t="shared" si="80"/>
        <v>0</v>
      </c>
      <c r="GA40" s="1757">
        <f t="shared" si="81"/>
        <v>3.8920000000000003</v>
      </c>
      <c r="GB40" s="1850">
        <f t="shared" si="82"/>
        <v>1770.86</v>
      </c>
      <c r="GC40" s="1851">
        <f t="shared" si="83"/>
        <v>14.517100000000001</v>
      </c>
      <c r="GD40" s="1852">
        <f t="shared" si="83"/>
        <v>6605.28</v>
      </c>
      <c r="GE40" s="1853">
        <f t="shared" si="84"/>
        <v>25.86</v>
      </c>
      <c r="GF40" s="1854">
        <f t="shared" si="84"/>
        <v>11766.310000000001</v>
      </c>
      <c r="GG40" s="1855">
        <f t="shared" si="85"/>
        <v>40.377099999999999</v>
      </c>
      <c r="GH40" s="1856">
        <f t="shared" si="85"/>
        <v>18371.59</v>
      </c>
      <c r="GI40" s="1844">
        <v>2</v>
      </c>
      <c r="GJ40" s="1857">
        <f t="shared" si="113"/>
        <v>40.377099999999999</v>
      </c>
      <c r="GK40" s="1858">
        <f t="shared" si="111"/>
        <v>18371.59</v>
      </c>
      <c r="GL40" s="1859">
        <f t="shared" si="112"/>
        <v>0</v>
      </c>
      <c r="GM40" s="1860">
        <f t="shared" si="112"/>
        <v>0</v>
      </c>
    </row>
    <row r="41" spans="1:195" s="1768" customFormat="1" ht="18" customHeight="1">
      <c r="A41" s="1830">
        <v>27</v>
      </c>
      <c r="B41" s="1861" t="s">
        <v>1560</v>
      </c>
      <c r="C41" s="1849" t="s">
        <v>407</v>
      </c>
      <c r="D41" s="1833">
        <f>[13]цены!D35</f>
        <v>455</v>
      </c>
      <c r="E41" s="1834">
        <f>'[13]3'!E41</f>
        <v>5.0000000000000001E-4</v>
      </c>
      <c r="F41" s="1834">
        <f>'[13]3'!F41</f>
        <v>2.9999999999999997E-4</v>
      </c>
      <c r="G41" s="1834">
        <f>'[13]3'!G41</f>
        <v>0</v>
      </c>
      <c r="H41" s="1834">
        <f>'[13]3'!H41</f>
        <v>0</v>
      </c>
      <c r="I41" s="1834">
        <f>'[13]3'!I41</f>
        <v>0</v>
      </c>
      <c r="J41" s="1834">
        <f>'[13]3'!J41</f>
        <v>0</v>
      </c>
      <c r="K41" s="1831">
        <f t="shared" si="86"/>
        <v>1.7170000000000001</v>
      </c>
      <c r="L41" s="1831">
        <f t="shared" si="87"/>
        <v>0.19409999999999999</v>
      </c>
      <c r="M41" s="1835">
        <f t="shared" si="0"/>
        <v>0</v>
      </c>
      <c r="N41" s="1835">
        <f t="shared" si="1"/>
        <v>0</v>
      </c>
      <c r="O41" s="1757">
        <f t="shared" si="2"/>
        <v>869.55</v>
      </c>
      <c r="P41" s="1831">
        <f t="shared" si="3"/>
        <v>0</v>
      </c>
      <c r="Q41" s="1757">
        <f t="shared" si="4"/>
        <v>0</v>
      </c>
      <c r="R41" s="1757">
        <f t="shared" si="5"/>
        <v>1.9111</v>
      </c>
      <c r="S41" s="1850">
        <f t="shared" si="6"/>
        <v>869.55</v>
      </c>
      <c r="T41" s="1837">
        <f>'[13]3'!T41</f>
        <v>5.0000000000000001E-4</v>
      </c>
      <c r="U41" s="1834">
        <f>'[13]3'!U41</f>
        <v>2.9999999999999997E-4</v>
      </c>
      <c r="V41" s="1834">
        <f>'[13]3'!V41</f>
        <v>0</v>
      </c>
      <c r="W41" s="1834">
        <f>'[13]3'!W41</f>
        <v>0</v>
      </c>
      <c r="X41" s="1834">
        <f>'[13]3'!X41</f>
        <v>0</v>
      </c>
      <c r="Y41" s="1834">
        <f>'[13]3'!Y41</f>
        <v>0</v>
      </c>
      <c r="Z41" s="1831">
        <f t="shared" si="88"/>
        <v>1.667</v>
      </c>
      <c r="AA41" s="1831">
        <f t="shared" si="89"/>
        <v>0.17789999999999997</v>
      </c>
      <c r="AB41" s="1757">
        <f t="shared" si="7"/>
        <v>0</v>
      </c>
      <c r="AC41" s="1757">
        <f t="shared" si="8"/>
        <v>0</v>
      </c>
      <c r="AD41" s="1757">
        <f t="shared" si="9"/>
        <v>839.43</v>
      </c>
      <c r="AE41" s="1831">
        <f t="shared" si="10"/>
        <v>0</v>
      </c>
      <c r="AF41" s="1757">
        <f t="shared" si="11"/>
        <v>0</v>
      </c>
      <c r="AG41" s="1757">
        <f t="shared" si="12"/>
        <v>1.8449</v>
      </c>
      <c r="AH41" s="1850">
        <f t="shared" si="13"/>
        <v>839.43</v>
      </c>
      <c r="AI41" s="1837">
        <f>'[13]3'!AI41</f>
        <v>5.0000000000000001E-4</v>
      </c>
      <c r="AJ41" s="1834">
        <f>'[13]3'!AJ41</f>
        <v>2.9999999999999997E-4</v>
      </c>
      <c r="AK41" s="1834">
        <f>'[13]3'!AK41</f>
        <v>0</v>
      </c>
      <c r="AL41" s="1834">
        <f>'[13]3'!AL41</f>
        <v>0</v>
      </c>
      <c r="AM41" s="1834">
        <f>'[13]3'!AM41</f>
        <v>0</v>
      </c>
      <c r="AN41" s="1834">
        <f>'[13]3'!AN41</f>
        <v>0</v>
      </c>
      <c r="AO41" s="1831">
        <f t="shared" si="90"/>
        <v>1.9890000000000001</v>
      </c>
      <c r="AP41" s="1831">
        <f t="shared" si="91"/>
        <v>0.19409999999999999</v>
      </c>
      <c r="AQ41" s="1757">
        <f t="shared" si="14"/>
        <v>0</v>
      </c>
      <c r="AR41" s="1757">
        <f t="shared" si="15"/>
        <v>0</v>
      </c>
      <c r="AS41" s="1757">
        <f t="shared" si="16"/>
        <v>993.31</v>
      </c>
      <c r="AT41" s="1831">
        <f t="shared" si="17"/>
        <v>0</v>
      </c>
      <c r="AU41" s="1757">
        <f t="shared" si="18"/>
        <v>0</v>
      </c>
      <c r="AV41" s="1757">
        <f t="shared" si="19"/>
        <v>2.1831</v>
      </c>
      <c r="AW41" s="1850">
        <f t="shared" si="20"/>
        <v>993.31</v>
      </c>
      <c r="AX41" s="1834">
        <f>'[13]3'!AX41</f>
        <v>5.0000000000000001E-4</v>
      </c>
      <c r="AY41" s="1834">
        <f>'[13]3'!AY41</f>
        <v>2.9999999999999997E-4</v>
      </c>
      <c r="AZ41" s="1834">
        <f>'[13]3'!AZ41</f>
        <v>0</v>
      </c>
      <c r="BA41" s="1834">
        <f>'[13]3'!BA41</f>
        <v>0</v>
      </c>
      <c r="BB41" s="1834">
        <f>'[13]3'!BB41</f>
        <v>0</v>
      </c>
      <c r="BC41" s="1834">
        <f>'[13]3'!BC41</f>
        <v>0</v>
      </c>
      <c r="BD41" s="1831">
        <f t="shared" si="92"/>
        <v>1.6925000000000001</v>
      </c>
      <c r="BE41" s="1831">
        <f t="shared" si="93"/>
        <v>0.17549999999999999</v>
      </c>
      <c r="BF41" s="1757">
        <f t="shared" si="21"/>
        <v>0</v>
      </c>
      <c r="BG41" s="1757">
        <f t="shared" si="22"/>
        <v>0</v>
      </c>
      <c r="BH41" s="1757">
        <f t="shared" si="23"/>
        <v>849.94</v>
      </c>
      <c r="BI41" s="1831">
        <f t="shared" si="24"/>
        <v>0</v>
      </c>
      <c r="BJ41" s="1757">
        <f t="shared" si="25"/>
        <v>0</v>
      </c>
      <c r="BK41" s="1757">
        <f t="shared" si="26"/>
        <v>1.8680000000000001</v>
      </c>
      <c r="BL41" s="1850">
        <f t="shared" si="27"/>
        <v>849.94</v>
      </c>
      <c r="BM41" s="1837">
        <f>'[13]3'!BM41</f>
        <v>1E-3</v>
      </c>
      <c r="BN41" s="1834">
        <f>'[13]3'!BN41</f>
        <v>1E-3</v>
      </c>
      <c r="BO41" s="1834">
        <f>'[13]3'!BO41</f>
        <v>0</v>
      </c>
      <c r="BP41" s="1834">
        <f>'[13]3'!BP41</f>
        <v>0</v>
      </c>
      <c r="BQ41" s="1834">
        <f>'[13]3'!BQ41</f>
        <v>0</v>
      </c>
      <c r="BR41" s="1834">
        <f>'[13]3'!BR41</f>
        <v>0</v>
      </c>
      <c r="BS41" s="1831">
        <f t="shared" si="94"/>
        <v>2.9260000000000002</v>
      </c>
      <c r="BT41" s="1831">
        <f t="shared" si="95"/>
        <v>0.54200000000000004</v>
      </c>
      <c r="BU41" s="1757">
        <f t="shared" si="28"/>
        <v>0</v>
      </c>
      <c r="BV41" s="1757">
        <f t="shared" si="29"/>
        <v>0</v>
      </c>
      <c r="BW41" s="1757">
        <f t="shared" si="30"/>
        <v>1577.94</v>
      </c>
      <c r="BX41" s="1831">
        <f t="shared" si="31"/>
        <v>0</v>
      </c>
      <c r="BY41" s="1757">
        <f t="shared" si="32"/>
        <v>0</v>
      </c>
      <c r="BZ41" s="1757">
        <f t="shared" si="33"/>
        <v>3.468</v>
      </c>
      <c r="CA41" s="1850">
        <f t="shared" si="34"/>
        <v>1577.94</v>
      </c>
      <c r="CB41" s="1834">
        <f>'[13]3'!CB41</f>
        <v>1E-3</v>
      </c>
      <c r="CC41" s="1834">
        <f>'[13]3'!CC41</f>
        <v>1E-3</v>
      </c>
      <c r="CD41" s="1834">
        <f>'[13]3'!CD41</f>
        <v>0</v>
      </c>
      <c r="CE41" s="1834">
        <f>'[13]3'!CE41</f>
        <v>0</v>
      </c>
      <c r="CF41" s="1834">
        <f>'[13]3'!CF41</f>
        <v>0</v>
      </c>
      <c r="CG41" s="1834">
        <f>'[13]3'!CG41</f>
        <v>0</v>
      </c>
      <c r="CH41" s="1831">
        <f t="shared" si="96"/>
        <v>2.6830000000000003</v>
      </c>
      <c r="CI41" s="1831">
        <f t="shared" si="97"/>
        <v>0.55900000000000005</v>
      </c>
      <c r="CJ41" s="1757">
        <f t="shared" si="35"/>
        <v>0</v>
      </c>
      <c r="CK41" s="1757">
        <f t="shared" si="36"/>
        <v>0</v>
      </c>
      <c r="CL41" s="1757">
        <f t="shared" si="37"/>
        <v>1475.11</v>
      </c>
      <c r="CM41" s="1831">
        <f t="shared" si="38"/>
        <v>0</v>
      </c>
      <c r="CN41" s="1757">
        <f t="shared" si="39"/>
        <v>0</v>
      </c>
      <c r="CO41" s="1757">
        <f t="shared" si="40"/>
        <v>3.2420000000000004</v>
      </c>
      <c r="CP41" s="1850">
        <f t="shared" si="41"/>
        <v>1475.11</v>
      </c>
      <c r="CQ41" s="1837">
        <f>'[13]3'!CQ41</f>
        <v>2E-3</v>
      </c>
      <c r="CR41" s="1834">
        <f>'[13]3'!CR41</f>
        <v>1E-3</v>
      </c>
      <c r="CS41" s="1834">
        <f>'[13]3'!CS41</f>
        <v>0</v>
      </c>
      <c r="CT41" s="1834">
        <f>'[13]3'!CT41</f>
        <v>0</v>
      </c>
      <c r="CU41" s="1834">
        <f>'[13]3'!CU41</f>
        <v>0</v>
      </c>
      <c r="CV41" s="1834">
        <f>'[13]3'!CV41</f>
        <v>0</v>
      </c>
      <c r="CW41" s="1831">
        <f t="shared" si="98"/>
        <v>3.56</v>
      </c>
      <c r="CX41" s="1831">
        <f t="shared" si="99"/>
        <v>0.64800000000000002</v>
      </c>
      <c r="CY41" s="1757">
        <f t="shared" si="42"/>
        <v>0</v>
      </c>
      <c r="CZ41" s="1757">
        <f t="shared" si="43"/>
        <v>0</v>
      </c>
      <c r="DA41" s="1757">
        <f t="shared" si="44"/>
        <v>1914.64</v>
      </c>
      <c r="DB41" s="1831">
        <f t="shared" si="45"/>
        <v>0</v>
      </c>
      <c r="DC41" s="1757">
        <f t="shared" si="46"/>
        <v>0</v>
      </c>
      <c r="DD41" s="1757">
        <f t="shared" si="47"/>
        <v>4.2080000000000002</v>
      </c>
      <c r="DE41" s="1850">
        <f t="shared" si="48"/>
        <v>1914.64</v>
      </c>
      <c r="DF41" s="1837">
        <f>'[13]3'!DF41</f>
        <v>2E-3</v>
      </c>
      <c r="DG41" s="1834">
        <f>'[13]3'!DG41</f>
        <v>1E-3</v>
      </c>
      <c r="DH41" s="1834">
        <f>'[13]3'!DH41</f>
        <v>0</v>
      </c>
      <c r="DI41" s="1834">
        <f>'[13]3'!DI41</f>
        <v>0</v>
      </c>
      <c r="DJ41" s="1834">
        <f>'[13]3'!DJ41</f>
        <v>0</v>
      </c>
      <c r="DK41" s="1834">
        <f>'[13]3'!DK41</f>
        <v>0</v>
      </c>
      <c r="DL41" s="1831">
        <f t="shared" si="100"/>
        <v>3.6840000000000002</v>
      </c>
      <c r="DM41" s="1831">
        <f t="shared" si="101"/>
        <v>0.59799999999999998</v>
      </c>
      <c r="DN41" s="1757">
        <f t="shared" si="49"/>
        <v>0</v>
      </c>
      <c r="DO41" s="1757">
        <f t="shared" si="50"/>
        <v>0</v>
      </c>
      <c r="DP41" s="1757">
        <f t="shared" si="51"/>
        <v>1948.31</v>
      </c>
      <c r="DQ41" s="1831">
        <f t="shared" si="52"/>
        <v>0</v>
      </c>
      <c r="DR41" s="1757">
        <f t="shared" si="53"/>
        <v>0</v>
      </c>
      <c r="DS41" s="1757">
        <f t="shared" si="54"/>
        <v>4.282</v>
      </c>
      <c r="DT41" s="1850">
        <f t="shared" si="55"/>
        <v>1948.31</v>
      </c>
      <c r="DU41" s="1837">
        <f>'[13]3'!DU41</f>
        <v>2E-3</v>
      </c>
      <c r="DV41" s="1834">
        <f>'[13]3'!DV41</f>
        <v>1E-3</v>
      </c>
      <c r="DW41" s="1834">
        <f>'[13]3'!DW41</f>
        <v>0</v>
      </c>
      <c r="DX41" s="1834">
        <f>'[13]3'!DX41</f>
        <v>0</v>
      </c>
      <c r="DY41" s="1834">
        <f>'[13]3'!DY41</f>
        <v>0</v>
      </c>
      <c r="DZ41" s="1834">
        <f>'[13]3'!DZ41</f>
        <v>0</v>
      </c>
      <c r="EA41" s="1831">
        <f t="shared" si="102"/>
        <v>4.96</v>
      </c>
      <c r="EB41" s="1831">
        <f t="shared" si="103"/>
        <v>0.54200000000000004</v>
      </c>
      <c r="EC41" s="1757">
        <f t="shared" si="56"/>
        <v>0</v>
      </c>
      <c r="ED41" s="1757">
        <f t="shared" si="57"/>
        <v>0</v>
      </c>
      <c r="EE41" s="1757">
        <f t="shared" si="58"/>
        <v>2503.41</v>
      </c>
      <c r="EF41" s="1757">
        <f t="shared" si="59"/>
        <v>0</v>
      </c>
      <c r="EG41" s="1757">
        <f t="shared" si="60"/>
        <v>0</v>
      </c>
      <c r="EH41" s="1757">
        <f t="shared" si="61"/>
        <v>5.5019999999999998</v>
      </c>
      <c r="EI41" s="1850">
        <f t="shared" si="62"/>
        <v>2503.41</v>
      </c>
      <c r="EJ41" s="1837">
        <f>'[13]3'!EJ41</f>
        <v>1E-3</v>
      </c>
      <c r="EK41" s="1834">
        <f>'[13]3'!EK41</f>
        <v>1E-3</v>
      </c>
      <c r="EL41" s="1834">
        <f>'[13]3'!EL41</f>
        <v>0</v>
      </c>
      <c r="EM41" s="1834">
        <f>'[13]3'!EM41</f>
        <v>0</v>
      </c>
      <c r="EN41" s="1834">
        <f>'[13]3'!EN41</f>
        <v>0</v>
      </c>
      <c r="EO41" s="1834">
        <f>'[13]3'!EO41</f>
        <v>0</v>
      </c>
      <c r="EP41" s="1831">
        <f t="shared" si="104"/>
        <v>3.4780000000000002</v>
      </c>
      <c r="EQ41" s="1831">
        <f t="shared" si="105"/>
        <v>0.621</v>
      </c>
      <c r="ER41" s="1757">
        <f t="shared" si="63"/>
        <v>0</v>
      </c>
      <c r="ES41" s="1757">
        <f t="shared" si="64"/>
        <v>0</v>
      </c>
      <c r="ET41" s="1757">
        <f t="shared" si="65"/>
        <v>1865.05</v>
      </c>
      <c r="EU41" s="1757">
        <f t="shared" si="66"/>
        <v>0</v>
      </c>
      <c r="EV41" s="1757">
        <f t="shared" si="67"/>
        <v>0</v>
      </c>
      <c r="EW41" s="1757">
        <f t="shared" si="68"/>
        <v>4.0990000000000002</v>
      </c>
      <c r="EX41" s="1850">
        <f t="shared" si="69"/>
        <v>1865.05</v>
      </c>
      <c r="EY41" s="1834">
        <f>'[13]3'!EY41</f>
        <v>1E-3</v>
      </c>
      <c r="EZ41" s="1834">
        <f>'[13]3'!EZ41</f>
        <v>1E-3</v>
      </c>
      <c r="FA41" s="1834">
        <f>'[13]3'!FA41</f>
        <v>0</v>
      </c>
      <c r="FB41" s="1834">
        <f>'[13]3'!FB41</f>
        <v>0</v>
      </c>
      <c r="FC41" s="1834">
        <f>'[13]3'!FC41</f>
        <v>0</v>
      </c>
      <c r="FD41" s="1834">
        <f>'[13]3'!FD41</f>
        <v>0</v>
      </c>
      <c r="FE41" s="1831">
        <f t="shared" si="106"/>
        <v>3.286</v>
      </c>
      <c r="FF41" s="1831">
        <f t="shared" si="107"/>
        <v>0.59099999999999997</v>
      </c>
      <c r="FG41" s="1757">
        <f t="shared" si="70"/>
        <v>0</v>
      </c>
      <c r="FH41" s="1757">
        <f t="shared" si="71"/>
        <v>0</v>
      </c>
      <c r="FI41" s="1757">
        <f t="shared" si="72"/>
        <v>1764.04</v>
      </c>
      <c r="FJ41" s="1757">
        <f t="shared" si="73"/>
        <v>0</v>
      </c>
      <c r="FK41" s="1757">
        <f t="shared" si="74"/>
        <v>0</v>
      </c>
      <c r="FL41" s="1757">
        <f t="shared" si="75"/>
        <v>3.8769999999999998</v>
      </c>
      <c r="FM41" s="1850">
        <f t="shared" si="76"/>
        <v>1764.04</v>
      </c>
      <c r="FN41" s="1834">
        <f>'[13]3'!FN41</f>
        <v>1E-3</v>
      </c>
      <c r="FO41" s="1834">
        <f>'[13]3'!FO41</f>
        <v>1E-3</v>
      </c>
      <c r="FP41" s="1834">
        <f>'[13]3'!FP41</f>
        <v>0</v>
      </c>
      <c r="FQ41" s="1834">
        <f>'[13]3'!FQ41</f>
        <v>0</v>
      </c>
      <c r="FR41" s="1834">
        <f>'[13]3'!FR41</f>
        <v>0</v>
      </c>
      <c r="FS41" s="1834">
        <f>'[13]3'!FS41</f>
        <v>0</v>
      </c>
      <c r="FT41" s="1831">
        <f t="shared" si="108"/>
        <v>3.2410000000000001</v>
      </c>
      <c r="FU41" s="1831">
        <f t="shared" si="109"/>
        <v>0.65100000000000002</v>
      </c>
      <c r="FV41" s="1757">
        <f t="shared" si="77"/>
        <v>0</v>
      </c>
      <c r="FW41" s="1757">
        <f t="shared" si="78"/>
        <v>0</v>
      </c>
      <c r="FX41" s="1757">
        <f t="shared" si="110"/>
        <v>1770.86</v>
      </c>
      <c r="FY41" s="1757">
        <f t="shared" si="79"/>
        <v>0</v>
      </c>
      <c r="FZ41" s="1757">
        <f t="shared" si="80"/>
        <v>0</v>
      </c>
      <c r="GA41" s="1757">
        <f t="shared" si="81"/>
        <v>3.8920000000000003</v>
      </c>
      <c r="GB41" s="1850">
        <f t="shared" si="82"/>
        <v>1770.86</v>
      </c>
      <c r="GC41" s="1851">
        <f t="shared" si="83"/>
        <v>14.517100000000001</v>
      </c>
      <c r="GD41" s="1852">
        <f t="shared" si="83"/>
        <v>6605.28</v>
      </c>
      <c r="GE41" s="1853">
        <f t="shared" si="84"/>
        <v>25.86</v>
      </c>
      <c r="GF41" s="1854">
        <f t="shared" si="84"/>
        <v>11766.310000000001</v>
      </c>
      <c r="GG41" s="1855">
        <f t="shared" si="85"/>
        <v>40.377099999999999</v>
      </c>
      <c r="GH41" s="1856">
        <f t="shared" si="85"/>
        <v>18371.59</v>
      </c>
      <c r="GI41" s="1844">
        <v>2</v>
      </c>
      <c r="GJ41" s="1857">
        <f t="shared" si="113"/>
        <v>40.377099999999999</v>
      </c>
      <c r="GK41" s="1858">
        <f t="shared" si="111"/>
        <v>18371.59</v>
      </c>
      <c r="GL41" s="1859">
        <f t="shared" si="112"/>
        <v>0</v>
      </c>
      <c r="GM41" s="1860">
        <f t="shared" si="112"/>
        <v>0</v>
      </c>
    </row>
    <row r="42" spans="1:195" s="1768" customFormat="1" ht="18" customHeight="1">
      <c r="A42" s="1848">
        <v>28</v>
      </c>
      <c r="B42" s="1861" t="s">
        <v>1561</v>
      </c>
      <c r="C42" s="1849" t="s">
        <v>407</v>
      </c>
      <c r="D42" s="1833">
        <f>[13]цены!D36</f>
        <v>455</v>
      </c>
      <c r="E42" s="1834">
        <f>'[13]3'!E42</f>
        <v>5.0000000000000001E-3</v>
      </c>
      <c r="F42" s="1834">
        <f>'[13]3'!F42</f>
        <v>3.0000000000000001E-3</v>
      </c>
      <c r="G42" s="1834">
        <f>'[13]3'!G42</f>
        <v>0</v>
      </c>
      <c r="H42" s="1834">
        <f>'[13]3'!H42</f>
        <v>0</v>
      </c>
      <c r="I42" s="1834">
        <f>'[13]3'!I42</f>
        <v>0</v>
      </c>
      <c r="J42" s="1834">
        <f>'[13]3'!J42</f>
        <v>0</v>
      </c>
      <c r="K42" s="1831">
        <f t="shared" si="86"/>
        <v>17.170000000000002</v>
      </c>
      <c r="L42" s="1831">
        <f t="shared" si="87"/>
        <v>1.9410000000000001</v>
      </c>
      <c r="M42" s="1835">
        <f t="shared" si="0"/>
        <v>0</v>
      </c>
      <c r="N42" s="1835">
        <f t="shared" si="1"/>
        <v>0</v>
      </c>
      <c r="O42" s="1757">
        <f t="shared" si="2"/>
        <v>8695.51</v>
      </c>
      <c r="P42" s="1831">
        <f t="shared" si="3"/>
        <v>0</v>
      </c>
      <c r="Q42" s="1757">
        <f t="shared" si="4"/>
        <v>0</v>
      </c>
      <c r="R42" s="1757">
        <f t="shared" si="5"/>
        <v>19.111000000000001</v>
      </c>
      <c r="S42" s="1850">
        <f t="shared" si="6"/>
        <v>8695.51</v>
      </c>
      <c r="T42" s="1837">
        <f>'[13]3'!T42</f>
        <v>5.0000000000000001E-3</v>
      </c>
      <c r="U42" s="1834">
        <f>'[13]3'!U42</f>
        <v>3.0000000000000001E-3</v>
      </c>
      <c r="V42" s="1834">
        <f>'[13]3'!V42</f>
        <v>0</v>
      </c>
      <c r="W42" s="1834">
        <f>'[13]3'!W42</f>
        <v>0</v>
      </c>
      <c r="X42" s="1834">
        <f>'[13]3'!X42</f>
        <v>0</v>
      </c>
      <c r="Y42" s="1834">
        <f>'[13]3'!Y42</f>
        <v>0</v>
      </c>
      <c r="Z42" s="1831">
        <f t="shared" si="88"/>
        <v>16.670000000000002</v>
      </c>
      <c r="AA42" s="1831">
        <f t="shared" si="89"/>
        <v>1.7790000000000001</v>
      </c>
      <c r="AB42" s="1757">
        <f t="shared" si="7"/>
        <v>0</v>
      </c>
      <c r="AC42" s="1757">
        <f t="shared" si="8"/>
        <v>0</v>
      </c>
      <c r="AD42" s="1757">
        <f t="shared" si="9"/>
        <v>8394.2999999999993</v>
      </c>
      <c r="AE42" s="1831">
        <f t="shared" si="10"/>
        <v>0</v>
      </c>
      <c r="AF42" s="1757">
        <f t="shared" si="11"/>
        <v>0</v>
      </c>
      <c r="AG42" s="1757">
        <f t="shared" si="12"/>
        <v>18.449000000000002</v>
      </c>
      <c r="AH42" s="1850">
        <f t="shared" si="13"/>
        <v>8394.2999999999993</v>
      </c>
      <c r="AI42" s="1837">
        <f>'[13]3'!AI42</f>
        <v>5.0000000000000001E-3</v>
      </c>
      <c r="AJ42" s="1834">
        <f>'[13]3'!AJ42</f>
        <v>3.0000000000000001E-3</v>
      </c>
      <c r="AK42" s="1834">
        <f>'[13]3'!AK42</f>
        <v>0</v>
      </c>
      <c r="AL42" s="1834">
        <f>'[13]3'!AL42</f>
        <v>0</v>
      </c>
      <c r="AM42" s="1834">
        <f>'[13]3'!AM42</f>
        <v>0</v>
      </c>
      <c r="AN42" s="1834">
        <f>'[13]3'!AN42</f>
        <v>0</v>
      </c>
      <c r="AO42" s="1831">
        <f t="shared" si="90"/>
        <v>19.89</v>
      </c>
      <c r="AP42" s="1831">
        <f t="shared" si="91"/>
        <v>1.9410000000000001</v>
      </c>
      <c r="AQ42" s="1757">
        <f t="shared" si="14"/>
        <v>0</v>
      </c>
      <c r="AR42" s="1757">
        <f t="shared" si="15"/>
        <v>0</v>
      </c>
      <c r="AS42" s="1757">
        <f t="shared" si="16"/>
        <v>9933.11</v>
      </c>
      <c r="AT42" s="1831">
        <f t="shared" si="17"/>
        <v>0</v>
      </c>
      <c r="AU42" s="1757">
        <f t="shared" si="18"/>
        <v>0</v>
      </c>
      <c r="AV42" s="1757">
        <f t="shared" si="19"/>
        <v>21.831</v>
      </c>
      <c r="AW42" s="1850">
        <f t="shared" si="20"/>
        <v>9933.11</v>
      </c>
      <c r="AX42" s="1834">
        <f>'[13]3'!AX42</f>
        <v>5.0000000000000001E-3</v>
      </c>
      <c r="AY42" s="1834">
        <f>'[13]3'!AY42</f>
        <v>3.0000000000000001E-3</v>
      </c>
      <c r="AZ42" s="1834">
        <f>'[13]3'!AZ42</f>
        <v>0</v>
      </c>
      <c r="BA42" s="1834">
        <f>'[13]3'!BA42</f>
        <v>0</v>
      </c>
      <c r="BB42" s="1834">
        <f>'[13]3'!BB42</f>
        <v>0</v>
      </c>
      <c r="BC42" s="1834">
        <f>'[13]3'!BC42</f>
        <v>0</v>
      </c>
      <c r="BD42" s="1831">
        <f t="shared" si="92"/>
        <v>16.925000000000001</v>
      </c>
      <c r="BE42" s="1831">
        <f t="shared" si="93"/>
        <v>1.7550000000000001</v>
      </c>
      <c r="BF42" s="1757">
        <f t="shared" si="21"/>
        <v>0</v>
      </c>
      <c r="BG42" s="1757">
        <f t="shared" si="22"/>
        <v>0</v>
      </c>
      <c r="BH42" s="1757">
        <f t="shared" si="23"/>
        <v>8499.4</v>
      </c>
      <c r="BI42" s="1831">
        <f t="shared" si="24"/>
        <v>0</v>
      </c>
      <c r="BJ42" s="1757">
        <f t="shared" si="25"/>
        <v>0</v>
      </c>
      <c r="BK42" s="1757">
        <f t="shared" si="26"/>
        <v>18.68</v>
      </c>
      <c r="BL42" s="1850">
        <f t="shared" si="27"/>
        <v>8499.4</v>
      </c>
      <c r="BM42" s="1837">
        <f>'[13]3'!BM42</f>
        <v>5.0000000000000001E-3</v>
      </c>
      <c r="BN42" s="1834">
        <f>'[13]3'!BN42</f>
        <v>4.0000000000000001E-3</v>
      </c>
      <c r="BO42" s="1834">
        <f>'[13]3'!BO42</f>
        <v>0</v>
      </c>
      <c r="BP42" s="1834">
        <f>'[13]3'!BP42</f>
        <v>0</v>
      </c>
      <c r="BQ42" s="1834">
        <f>'[13]3'!BQ42</f>
        <v>0</v>
      </c>
      <c r="BR42" s="1834">
        <f>'[13]3'!BR42</f>
        <v>0</v>
      </c>
      <c r="BS42" s="1831">
        <f t="shared" si="94"/>
        <v>14.63</v>
      </c>
      <c r="BT42" s="1831">
        <f t="shared" si="95"/>
        <v>2.1680000000000001</v>
      </c>
      <c r="BU42" s="1757">
        <f t="shared" si="28"/>
        <v>0</v>
      </c>
      <c r="BV42" s="1757">
        <f t="shared" si="29"/>
        <v>0</v>
      </c>
      <c r="BW42" s="1757">
        <f t="shared" si="30"/>
        <v>7643.09</v>
      </c>
      <c r="BX42" s="1831">
        <f t="shared" si="31"/>
        <v>0</v>
      </c>
      <c r="BY42" s="1757">
        <f t="shared" si="32"/>
        <v>0</v>
      </c>
      <c r="BZ42" s="1757">
        <f t="shared" si="33"/>
        <v>16.798000000000002</v>
      </c>
      <c r="CA42" s="1850">
        <f t="shared" si="34"/>
        <v>7643.09</v>
      </c>
      <c r="CB42" s="1834">
        <f>'[13]3'!CB42</f>
        <v>5.0000000000000001E-3</v>
      </c>
      <c r="CC42" s="1834">
        <f>'[13]3'!CC42</f>
        <v>4.0000000000000001E-3</v>
      </c>
      <c r="CD42" s="1834">
        <f>'[13]3'!CD42</f>
        <v>0</v>
      </c>
      <c r="CE42" s="1834">
        <f>'[13]3'!CE42</f>
        <v>0</v>
      </c>
      <c r="CF42" s="1834">
        <f>'[13]3'!CF42</f>
        <v>0</v>
      </c>
      <c r="CG42" s="1834">
        <f>'[13]3'!CG42</f>
        <v>0</v>
      </c>
      <c r="CH42" s="1831">
        <f t="shared" si="96"/>
        <v>13.415000000000001</v>
      </c>
      <c r="CI42" s="1831">
        <f t="shared" si="97"/>
        <v>2.2360000000000002</v>
      </c>
      <c r="CJ42" s="1757">
        <f t="shared" si="35"/>
        <v>0</v>
      </c>
      <c r="CK42" s="1757">
        <f t="shared" si="36"/>
        <v>0</v>
      </c>
      <c r="CL42" s="1757">
        <f t="shared" si="37"/>
        <v>7121.21</v>
      </c>
      <c r="CM42" s="1831">
        <f t="shared" si="38"/>
        <v>0</v>
      </c>
      <c r="CN42" s="1757">
        <f t="shared" si="39"/>
        <v>0</v>
      </c>
      <c r="CO42" s="1757">
        <f t="shared" si="40"/>
        <v>15.651000000000002</v>
      </c>
      <c r="CP42" s="1850">
        <f t="shared" si="41"/>
        <v>7121.21</v>
      </c>
      <c r="CQ42" s="1837">
        <f>'[13]3'!CQ42</f>
        <v>5.0000000000000001E-3</v>
      </c>
      <c r="CR42" s="1834">
        <f>'[13]3'!CR42</f>
        <v>3.0000000000000001E-3</v>
      </c>
      <c r="CS42" s="1834">
        <f>'[13]3'!CS42</f>
        <v>0</v>
      </c>
      <c r="CT42" s="1834">
        <f>'[13]3'!CT42</f>
        <v>0</v>
      </c>
      <c r="CU42" s="1834">
        <f>'[13]3'!CU42</f>
        <v>0</v>
      </c>
      <c r="CV42" s="1834">
        <f>'[13]3'!CV42</f>
        <v>0</v>
      </c>
      <c r="CW42" s="1831">
        <f t="shared" si="98"/>
        <v>8.9</v>
      </c>
      <c r="CX42" s="1831">
        <f t="shared" si="99"/>
        <v>1.944</v>
      </c>
      <c r="CY42" s="1757">
        <f t="shared" si="42"/>
        <v>0</v>
      </c>
      <c r="CZ42" s="1757">
        <f t="shared" si="43"/>
        <v>0</v>
      </c>
      <c r="DA42" s="1757">
        <f>ROUND((CW42+CX42+CY42+CZ42)*D42,2)</f>
        <v>4934.0200000000004</v>
      </c>
      <c r="DB42" s="1831">
        <f t="shared" si="45"/>
        <v>0</v>
      </c>
      <c r="DC42" s="1757">
        <f t="shared" si="46"/>
        <v>0</v>
      </c>
      <c r="DD42" s="1757">
        <f t="shared" si="47"/>
        <v>10.844000000000001</v>
      </c>
      <c r="DE42" s="1850">
        <f t="shared" si="48"/>
        <v>4934.0200000000004</v>
      </c>
      <c r="DF42" s="1837">
        <f>'[13]3'!DF42</f>
        <v>5.0000000000000001E-3</v>
      </c>
      <c r="DG42" s="1834">
        <f>'[13]3'!DG42</f>
        <v>3.0000000000000001E-3</v>
      </c>
      <c r="DH42" s="1834">
        <f>'[13]3'!DH42</f>
        <v>0</v>
      </c>
      <c r="DI42" s="1834">
        <f>'[13]3'!DI42</f>
        <v>0</v>
      </c>
      <c r="DJ42" s="1834">
        <f>'[13]3'!DJ42</f>
        <v>0</v>
      </c>
      <c r="DK42" s="1834">
        <f>'[13]3'!DK42</f>
        <v>0</v>
      </c>
      <c r="DL42" s="1831">
        <f t="shared" si="100"/>
        <v>9.2100000000000009</v>
      </c>
      <c r="DM42" s="1831">
        <f t="shared" si="101"/>
        <v>1.794</v>
      </c>
      <c r="DN42" s="1757">
        <f t="shared" si="49"/>
        <v>0</v>
      </c>
      <c r="DO42" s="1757">
        <f t="shared" si="50"/>
        <v>0</v>
      </c>
      <c r="DP42" s="1757">
        <f t="shared" si="51"/>
        <v>5006.82</v>
      </c>
      <c r="DQ42" s="1831">
        <f t="shared" si="52"/>
        <v>0</v>
      </c>
      <c r="DR42" s="1757">
        <f t="shared" si="53"/>
        <v>0</v>
      </c>
      <c r="DS42" s="1757">
        <f t="shared" si="54"/>
        <v>11.004000000000001</v>
      </c>
      <c r="DT42" s="1850">
        <f t="shared" si="55"/>
        <v>5006.82</v>
      </c>
      <c r="DU42" s="1837">
        <f>'[13]3'!DU42</f>
        <v>5.0000000000000001E-3</v>
      </c>
      <c r="DV42" s="1834">
        <f>'[13]3'!DV42</f>
        <v>3.0000000000000001E-3</v>
      </c>
      <c r="DW42" s="1834">
        <f>'[13]3'!DW42</f>
        <v>0</v>
      </c>
      <c r="DX42" s="1834">
        <f>'[13]3'!DX42</f>
        <v>0</v>
      </c>
      <c r="DY42" s="1834">
        <f>'[13]3'!DY42</f>
        <v>0</v>
      </c>
      <c r="DZ42" s="1834">
        <f>'[13]3'!DZ42</f>
        <v>0</v>
      </c>
      <c r="EA42" s="1831">
        <f t="shared" si="102"/>
        <v>12.4</v>
      </c>
      <c r="EB42" s="1831">
        <f t="shared" si="103"/>
        <v>1.6260000000000001</v>
      </c>
      <c r="EC42" s="1757">
        <f t="shared" si="56"/>
        <v>0</v>
      </c>
      <c r="ED42" s="1757">
        <f t="shared" si="57"/>
        <v>0</v>
      </c>
      <c r="EE42" s="1757">
        <f t="shared" si="58"/>
        <v>6381.83</v>
      </c>
      <c r="EF42" s="1757">
        <f t="shared" si="59"/>
        <v>0</v>
      </c>
      <c r="EG42" s="1757">
        <f t="shared" si="60"/>
        <v>0</v>
      </c>
      <c r="EH42" s="1757">
        <f t="shared" si="61"/>
        <v>14.026</v>
      </c>
      <c r="EI42" s="1850">
        <f t="shared" si="62"/>
        <v>6381.83</v>
      </c>
      <c r="EJ42" s="1837">
        <f>'[13]3'!EJ42</f>
        <v>1E-3</v>
      </c>
      <c r="EK42" s="1834">
        <f>'[13]3'!EK42</f>
        <v>1E-3</v>
      </c>
      <c r="EL42" s="1834">
        <f>'[13]3'!EL42</f>
        <v>0</v>
      </c>
      <c r="EM42" s="1834">
        <f>'[13]3'!EM42</f>
        <v>0</v>
      </c>
      <c r="EN42" s="1834">
        <f>'[13]3'!EN42</f>
        <v>0</v>
      </c>
      <c r="EO42" s="1834">
        <f>'[13]3'!EO42</f>
        <v>0</v>
      </c>
      <c r="EP42" s="1831">
        <f t="shared" si="104"/>
        <v>3.4780000000000002</v>
      </c>
      <c r="EQ42" s="1831">
        <f t="shared" si="105"/>
        <v>0.621</v>
      </c>
      <c r="ER42" s="1757">
        <f t="shared" si="63"/>
        <v>0</v>
      </c>
      <c r="ES42" s="1757">
        <f t="shared" si="64"/>
        <v>0</v>
      </c>
      <c r="ET42" s="1757">
        <f t="shared" si="65"/>
        <v>1865.05</v>
      </c>
      <c r="EU42" s="1757">
        <f t="shared" si="66"/>
        <v>0</v>
      </c>
      <c r="EV42" s="1757">
        <f t="shared" si="67"/>
        <v>0</v>
      </c>
      <c r="EW42" s="1757">
        <f t="shared" si="68"/>
        <v>4.0990000000000002</v>
      </c>
      <c r="EX42" s="1850">
        <f t="shared" si="69"/>
        <v>1865.05</v>
      </c>
      <c r="EY42" s="1834">
        <f>'[13]3'!EY42</f>
        <v>3.0000000000000001E-3</v>
      </c>
      <c r="EZ42" s="1834">
        <f>'[13]3'!EZ42</f>
        <v>2E-3</v>
      </c>
      <c r="FA42" s="1834">
        <f>'[13]3'!FA42</f>
        <v>0</v>
      </c>
      <c r="FB42" s="1834">
        <f>'[13]3'!FB42</f>
        <v>0</v>
      </c>
      <c r="FC42" s="1834">
        <f>'[13]3'!FC42</f>
        <v>0</v>
      </c>
      <c r="FD42" s="1834">
        <f>'[13]3'!FD42</f>
        <v>0</v>
      </c>
      <c r="FE42" s="1831">
        <f t="shared" si="106"/>
        <v>9.8580000000000005</v>
      </c>
      <c r="FF42" s="1831">
        <f t="shared" si="107"/>
        <v>1.1819999999999999</v>
      </c>
      <c r="FG42" s="1757">
        <f t="shared" si="70"/>
        <v>0</v>
      </c>
      <c r="FH42" s="1757">
        <f t="shared" si="71"/>
        <v>0</v>
      </c>
      <c r="FI42" s="1757">
        <f t="shared" si="72"/>
        <v>5023.2</v>
      </c>
      <c r="FJ42" s="1757">
        <f t="shared" si="73"/>
        <v>0</v>
      </c>
      <c r="FK42" s="1757">
        <f t="shared" si="74"/>
        <v>0</v>
      </c>
      <c r="FL42" s="1757">
        <f t="shared" si="75"/>
        <v>11.040000000000001</v>
      </c>
      <c r="FM42" s="1850">
        <f t="shared" si="76"/>
        <v>5023.2</v>
      </c>
      <c r="FN42" s="1834">
        <f>'[13]3'!FN42</f>
        <v>3.0000000000000001E-3</v>
      </c>
      <c r="FO42" s="1834">
        <f>'[13]3'!FO42</f>
        <v>2E-3</v>
      </c>
      <c r="FP42" s="1834">
        <f>'[13]3'!FP42</f>
        <v>0</v>
      </c>
      <c r="FQ42" s="1834">
        <f>'[13]3'!FQ42</f>
        <v>0</v>
      </c>
      <c r="FR42" s="1834">
        <f>'[13]3'!FR42</f>
        <v>0</v>
      </c>
      <c r="FS42" s="1834">
        <f>'[13]3'!FS42</f>
        <v>0</v>
      </c>
      <c r="FT42" s="1831">
        <f t="shared" si="108"/>
        <v>9.7230000000000008</v>
      </c>
      <c r="FU42" s="1831">
        <f t="shared" si="109"/>
        <v>1.302</v>
      </c>
      <c r="FV42" s="1757">
        <f t="shared" si="77"/>
        <v>0</v>
      </c>
      <c r="FW42" s="1757">
        <f t="shared" si="78"/>
        <v>0</v>
      </c>
      <c r="FX42" s="1757">
        <f t="shared" si="110"/>
        <v>5016.38</v>
      </c>
      <c r="FY42" s="1757">
        <f t="shared" si="79"/>
        <v>0</v>
      </c>
      <c r="FZ42" s="1757">
        <f t="shared" si="80"/>
        <v>0</v>
      </c>
      <c r="GA42" s="1757">
        <f t="shared" si="81"/>
        <v>11.025</v>
      </c>
      <c r="GB42" s="1850">
        <f t="shared" si="82"/>
        <v>5016.38</v>
      </c>
      <c r="GC42" s="1851">
        <f t="shared" si="83"/>
        <v>110.52</v>
      </c>
      <c r="GD42" s="1852">
        <f t="shared" si="83"/>
        <v>50286.62</v>
      </c>
      <c r="GE42" s="1853">
        <f t="shared" si="84"/>
        <v>62.037999999999997</v>
      </c>
      <c r="GF42" s="1854">
        <f t="shared" si="84"/>
        <v>28227.300000000003</v>
      </c>
      <c r="GG42" s="1855">
        <f t="shared" si="85"/>
        <v>172.55799999999999</v>
      </c>
      <c r="GH42" s="1856">
        <f t="shared" si="85"/>
        <v>78513.920000000013</v>
      </c>
      <c r="GI42" s="1844">
        <v>2</v>
      </c>
      <c r="GJ42" s="1857">
        <f t="shared" si="113"/>
        <v>172.55799999999999</v>
      </c>
      <c r="GK42" s="1858">
        <f t="shared" si="111"/>
        <v>78513.920000000013</v>
      </c>
      <c r="GL42" s="1859">
        <f t="shared" si="112"/>
        <v>0</v>
      </c>
      <c r="GM42" s="1860">
        <f t="shared" si="112"/>
        <v>0</v>
      </c>
    </row>
    <row r="43" spans="1:195" s="1768" customFormat="1" ht="18" customHeight="1">
      <c r="A43" s="1830">
        <v>29</v>
      </c>
      <c r="B43" s="1861" t="s">
        <v>1562</v>
      </c>
      <c r="C43" s="1849" t="s">
        <v>407</v>
      </c>
      <c r="D43" s="1833">
        <f>[13]цены!D37</f>
        <v>42</v>
      </c>
      <c r="E43" s="1834">
        <f>'[13]3'!E43</f>
        <v>2.3E-2</v>
      </c>
      <c r="F43" s="1834">
        <f>'[13]3'!F43</f>
        <v>0.02</v>
      </c>
      <c r="G43" s="1834">
        <f>'[13]3'!G43</f>
        <v>2.99E-3</v>
      </c>
      <c r="H43" s="1834">
        <f>'[13]3'!H43</f>
        <v>0</v>
      </c>
      <c r="I43" s="1834">
        <f>'[13]3'!I43</f>
        <v>0</v>
      </c>
      <c r="J43" s="1834">
        <f>'[13]3'!J43</f>
        <v>2.3E-2</v>
      </c>
      <c r="K43" s="1831">
        <f t="shared" si="86"/>
        <v>78.981999999999999</v>
      </c>
      <c r="L43" s="1831">
        <f t="shared" si="87"/>
        <v>12.94</v>
      </c>
      <c r="M43" s="1835">
        <f t="shared" si="0"/>
        <v>0</v>
      </c>
      <c r="N43" s="1835">
        <f t="shared" si="1"/>
        <v>0</v>
      </c>
      <c r="O43" s="1757">
        <f t="shared" si="2"/>
        <v>3860.72</v>
      </c>
      <c r="P43" s="1831">
        <f t="shared" si="3"/>
        <v>13.799999999999999</v>
      </c>
      <c r="Q43" s="1757">
        <f t="shared" si="4"/>
        <v>579.6</v>
      </c>
      <c r="R43" s="1757">
        <f t="shared" si="5"/>
        <v>105.72199999999999</v>
      </c>
      <c r="S43" s="1850">
        <f t="shared" si="6"/>
        <v>4440.32</v>
      </c>
      <c r="T43" s="1837">
        <f>'[13]3'!T43</f>
        <v>2.3E-2</v>
      </c>
      <c r="U43" s="1834">
        <f>'[13]3'!U43</f>
        <v>0.02</v>
      </c>
      <c r="V43" s="1834">
        <f>'[13]3'!V43</f>
        <v>2.99E-3</v>
      </c>
      <c r="W43" s="1834">
        <f>'[13]3'!W43</f>
        <v>0</v>
      </c>
      <c r="X43" s="1834">
        <f>'[13]3'!X43</f>
        <v>0</v>
      </c>
      <c r="Y43" s="1834">
        <f>'[13]3'!Y43</f>
        <v>2.3E-2</v>
      </c>
      <c r="Z43" s="1831">
        <f t="shared" si="88"/>
        <v>76.682000000000002</v>
      </c>
      <c r="AA43" s="1831">
        <f t="shared" si="89"/>
        <v>11.86</v>
      </c>
      <c r="AB43" s="1757">
        <f t="shared" si="7"/>
        <v>0</v>
      </c>
      <c r="AC43" s="1757">
        <f t="shared" si="8"/>
        <v>0</v>
      </c>
      <c r="AD43" s="1757">
        <f t="shared" si="9"/>
        <v>3718.76</v>
      </c>
      <c r="AE43" s="1831">
        <f t="shared" si="10"/>
        <v>14.467000000000001</v>
      </c>
      <c r="AF43" s="1757">
        <f t="shared" si="11"/>
        <v>607.61</v>
      </c>
      <c r="AG43" s="1757">
        <f t="shared" si="12"/>
        <v>103.009</v>
      </c>
      <c r="AH43" s="1850">
        <f t="shared" si="13"/>
        <v>4326.37</v>
      </c>
      <c r="AI43" s="1837">
        <f>'[13]3'!AI43</f>
        <v>2.3E-2</v>
      </c>
      <c r="AJ43" s="1834">
        <f>'[13]3'!AJ43</f>
        <v>0.02</v>
      </c>
      <c r="AK43" s="1834">
        <f>'[13]3'!AK43</f>
        <v>2.99E-3</v>
      </c>
      <c r="AL43" s="1834">
        <f>'[13]3'!AL43</f>
        <v>0</v>
      </c>
      <c r="AM43" s="1834">
        <f>'[13]3'!AM43</f>
        <v>0</v>
      </c>
      <c r="AN43" s="1834">
        <f>'[13]3'!AN43</f>
        <v>2.3E-2</v>
      </c>
      <c r="AO43" s="1831">
        <f t="shared" si="90"/>
        <v>91.494</v>
      </c>
      <c r="AP43" s="1831">
        <f t="shared" si="91"/>
        <v>12.94</v>
      </c>
      <c r="AQ43" s="1757">
        <f t="shared" si="14"/>
        <v>0</v>
      </c>
      <c r="AR43" s="1757">
        <f t="shared" si="15"/>
        <v>0</v>
      </c>
      <c r="AS43" s="1757">
        <f t="shared" si="16"/>
        <v>4386.2299999999996</v>
      </c>
      <c r="AT43" s="1831">
        <f t="shared" si="17"/>
        <v>13.247999999999999</v>
      </c>
      <c r="AU43" s="1757">
        <f t="shared" si="18"/>
        <v>556.41999999999996</v>
      </c>
      <c r="AV43" s="1757">
        <f t="shared" si="19"/>
        <v>117.682</v>
      </c>
      <c r="AW43" s="1850">
        <f t="shared" si="20"/>
        <v>4942.6499999999996</v>
      </c>
      <c r="AX43" s="1834">
        <f>'[13]3'!AX43</f>
        <v>2.3E-2</v>
      </c>
      <c r="AY43" s="1834">
        <f>'[13]3'!AY43</f>
        <v>0.02</v>
      </c>
      <c r="AZ43" s="1834">
        <f>'[13]3'!AZ43</f>
        <v>2.99E-3</v>
      </c>
      <c r="BA43" s="1834">
        <f>'[13]3'!BA43</f>
        <v>0</v>
      </c>
      <c r="BB43" s="1834">
        <f>'[13]3'!BB43</f>
        <v>0</v>
      </c>
      <c r="BC43" s="1834">
        <f>'[13]3'!BC43</f>
        <v>2.3E-2</v>
      </c>
      <c r="BD43" s="1831">
        <f t="shared" si="92"/>
        <v>77.855000000000004</v>
      </c>
      <c r="BE43" s="1831">
        <f t="shared" si="93"/>
        <v>11.700000000000001</v>
      </c>
      <c r="BF43" s="1757">
        <f t="shared" si="21"/>
        <v>0</v>
      </c>
      <c r="BG43" s="1757">
        <f t="shared" si="22"/>
        <v>0</v>
      </c>
      <c r="BH43" s="1757">
        <f t="shared" si="23"/>
        <v>3761.31</v>
      </c>
      <c r="BI43" s="1831">
        <f t="shared" si="24"/>
        <v>13.984</v>
      </c>
      <c r="BJ43" s="1757">
        <f t="shared" si="25"/>
        <v>587.33000000000004</v>
      </c>
      <c r="BK43" s="1757">
        <f t="shared" si="26"/>
        <v>103.539</v>
      </c>
      <c r="BL43" s="1850">
        <f t="shared" si="27"/>
        <v>4348.6400000000003</v>
      </c>
      <c r="BM43" s="1837">
        <f>'[13]3'!BM43</f>
        <v>2.5000000000000001E-2</v>
      </c>
      <c r="BN43" s="1834">
        <f>'[13]3'!BN43</f>
        <v>0.02</v>
      </c>
      <c r="BO43" s="1834">
        <f>'[13]3'!BO43</f>
        <v>2.99E-3</v>
      </c>
      <c r="BP43" s="1834">
        <f>'[13]3'!BP43</f>
        <v>0</v>
      </c>
      <c r="BQ43" s="1834">
        <f>'[13]3'!BQ43</f>
        <v>0</v>
      </c>
      <c r="BR43" s="1834">
        <f>'[13]3'!BR43</f>
        <v>0.02</v>
      </c>
      <c r="BS43" s="1831">
        <f t="shared" si="94"/>
        <v>73.150000000000006</v>
      </c>
      <c r="BT43" s="1831">
        <f t="shared" si="95"/>
        <v>10.84</v>
      </c>
      <c r="BU43" s="1757">
        <f t="shared" si="28"/>
        <v>0</v>
      </c>
      <c r="BV43" s="1757">
        <f t="shared" si="29"/>
        <v>0</v>
      </c>
      <c r="BW43" s="1757">
        <f t="shared" si="30"/>
        <v>3527.58</v>
      </c>
      <c r="BX43" s="1831">
        <f t="shared" si="31"/>
        <v>11.88</v>
      </c>
      <c r="BY43" s="1757">
        <f t="shared" si="32"/>
        <v>498.96</v>
      </c>
      <c r="BZ43" s="1757">
        <f t="shared" si="33"/>
        <v>95.87</v>
      </c>
      <c r="CA43" s="1850">
        <f t="shared" si="34"/>
        <v>4026.54</v>
      </c>
      <c r="CB43" s="1834">
        <f>'[13]3'!CB43</f>
        <v>2.5000000000000001E-2</v>
      </c>
      <c r="CC43" s="1834">
        <f>'[13]3'!CC43</f>
        <v>0.02</v>
      </c>
      <c r="CD43" s="1834">
        <f>'[13]3'!CD43</f>
        <v>2.99E-3</v>
      </c>
      <c r="CE43" s="1834">
        <f>'[13]3'!CE43</f>
        <v>0</v>
      </c>
      <c r="CF43" s="1834">
        <f>'[13]3'!CF43</f>
        <v>0</v>
      </c>
      <c r="CG43" s="1834">
        <f>'[13]3'!CG43</f>
        <v>0.02</v>
      </c>
      <c r="CH43" s="1831">
        <f t="shared" si="96"/>
        <v>67.075000000000003</v>
      </c>
      <c r="CI43" s="1831">
        <f t="shared" si="97"/>
        <v>11.18</v>
      </c>
      <c r="CJ43" s="1757">
        <f t="shared" si="35"/>
        <v>0</v>
      </c>
      <c r="CK43" s="1757">
        <f t="shared" si="36"/>
        <v>0</v>
      </c>
      <c r="CL43" s="1757">
        <f t="shared" si="37"/>
        <v>3286.71</v>
      </c>
      <c r="CM43" s="1831">
        <f t="shared" si="38"/>
        <v>9.7200000000000006</v>
      </c>
      <c r="CN43" s="1757">
        <f t="shared" si="39"/>
        <v>408.24</v>
      </c>
      <c r="CO43" s="1757">
        <f t="shared" si="40"/>
        <v>87.974999999999994</v>
      </c>
      <c r="CP43" s="1850">
        <f t="shared" si="41"/>
        <v>3694.95</v>
      </c>
      <c r="CQ43" s="1837">
        <f>'[13]3'!CQ43</f>
        <v>2.5000000000000001E-2</v>
      </c>
      <c r="CR43" s="1834">
        <f>'[13]3'!CR43</f>
        <v>0.02</v>
      </c>
      <c r="CS43" s="1834">
        <f>'[13]3'!CS43</f>
        <v>2.99E-3</v>
      </c>
      <c r="CT43" s="1834">
        <f>'[13]3'!CT43</f>
        <v>0</v>
      </c>
      <c r="CU43" s="1834">
        <f>'[13]3'!CU43</f>
        <v>0</v>
      </c>
      <c r="CV43" s="1834">
        <f>'[13]3'!CV43</f>
        <v>2.3E-2</v>
      </c>
      <c r="CW43" s="1831">
        <f t="shared" si="98"/>
        <v>44.5</v>
      </c>
      <c r="CX43" s="1831">
        <f t="shared" si="99"/>
        <v>12.96</v>
      </c>
      <c r="CY43" s="1757">
        <f t="shared" si="42"/>
        <v>0</v>
      </c>
      <c r="CZ43" s="1757">
        <f t="shared" si="43"/>
        <v>0</v>
      </c>
      <c r="DA43" s="1757">
        <f t="shared" si="44"/>
        <v>2413.3200000000002</v>
      </c>
      <c r="DB43" s="1831">
        <f t="shared" si="45"/>
        <v>9.66</v>
      </c>
      <c r="DC43" s="1757">
        <f t="shared" si="46"/>
        <v>405.72</v>
      </c>
      <c r="DD43" s="1757">
        <f t="shared" si="47"/>
        <v>67.12</v>
      </c>
      <c r="DE43" s="1850">
        <f t="shared" si="48"/>
        <v>2819.04</v>
      </c>
      <c r="DF43" s="1837">
        <f>'[13]3'!DF43</f>
        <v>2.5000000000000001E-2</v>
      </c>
      <c r="DG43" s="1834">
        <f>'[13]3'!DG43</f>
        <v>0.02</v>
      </c>
      <c r="DH43" s="1834">
        <f>'[13]3'!DH43</f>
        <v>2.99E-3</v>
      </c>
      <c r="DI43" s="1834">
        <f>'[13]3'!DI43</f>
        <v>0</v>
      </c>
      <c r="DJ43" s="1834">
        <f>'[13]3'!DJ43</f>
        <v>0</v>
      </c>
      <c r="DK43" s="1834">
        <f>'[13]3'!DK43</f>
        <v>2.3E-2</v>
      </c>
      <c r="DL43" s="1831">
        <f t="shared" si="100"/>
        <v>46.050000000000004</v>
      </c>
      <c r="DM43" s="1831">
        <f t="shared" si="101"/>
        <v>11.96</v>
      </c>
      <c r="DN43" s="1757">
        <f t="shared" si="49"/>
        <v>0</v>
      </c>
      <c r="DO43" s="1757">
        <f t="shared" si="50"/>
        <v>0</v>
      </c>
      <c r="DP43" s="1757">
        <f t="shared" si="51"/>
        <v>2436.42</v>
      </c>
      <c r="DQ43" s="1831">
        <f t="shared" si="52"/>
        <v>10.143000000000001</v>
      </c>
      <c r="DR43" s="1757">
        <f t="shared" si="53"/>
        <v>426.01</v>
      </c>
      <c r="DS43" s="1757">
        <f t="shared" si="54"/>
        <v>68.153000000000006</v>
      </c>
      <c r="DT43" s="1850">
        <f t="shared" si="55"/>
        <v>2862.4300000000003</v>
      </c>
      <c r="DU43" s="1837">
        <f>'[13]3'!DU43</f>
        <v>2.5000000000000001E-2</v>
      </c>
      <c r="DV43" s="1834">
        <f>'[13]3'!DV43</f>
        <v>0.02</v>
      </c>
      <c r="DW43" s="1834">
        <f>'[13]3'!DW43</f>
        <v>2.99E-3</v>
      </c>
      <c r="DX43" s="1834">
        <f>'[13]3'!DX43</f>
        <v>0</v>
      </c>
      <c r="DY43" s="1834">
        <f>'[13]3'!DY43</f>
        <v>0</v>
      </c>
      <c r="DZ43" s="1834">
        <f>'[13]3'!DZ43</f>
        <v>2.3E-2</v>
      </c>
      <c r="EA43" s="1831">
        <f t="shared" si="102"/>
        <v>62</v>
      </c>
      <c r="EB43" s="1831">
        <f t="shared" si="103"/>
        <v>10.84</v>
      </c>
      <c r="EC43" s="1757">
        <f t="shared" si="56"/>
        <v>0</v>
      </c>
      <c r="ED43" s="1757">
        <f t="shared" si="57"/>
        <v>0</v>
      </c>
      <c r="EE43" s="1757">
        <f t="shared" si="58"/>
        <v>3059.28</v>
      </c>
      <c r="EF43" s="1757">
        <f t="shared" si="59"/>
        <v>9.9359999999999999</v>
      </c>
      <c r="EG43" s="1757">
        <f t="shared" si="60"/>
        <v>417.31</v>
      </c>
      <c r="EH43" s="1757">
        <f t="shared" si="61"/>
        <v>82.77600000000001</v>
      </c>
      <c r="EI43" s="1850">
        <f t="shared" si="62"/>
        <v>3476.59</v>
      </c>
      <c r="EJ43" s="1837">
        <f>'[13]3'!EJ43</f>
        <v>2.5000000000000001E-2</v>
      </c>
      <c r="EK43" s="1834">
        <f>'[13]3'!EK43</f>
        <v>0.02</v>
      </c>
      <c r="EL43" s="1834">
        <f>'[13]3'!EL43</f>
        <v>2.99E-3</v>
      </c>
      <c r="EM43" s="1834">
        <f>'[13]3'!EM43</f>
        <v>0</v>
      </c>
      <c r="EN43" s="1834">
        <f>'[13]3'!EN43</f>
        <v>0</v>
      </c>
      <c r="EO43" s="1834">
        <f>'[13]3'!EO43</f>
        <v>2.3E-2</v>
      </c>
      <c r="EP43" s="1831">
        <f t="shared" si="104"/>
        <v>86.95</v>
      </c>
      <c r="EQ43" s="1831">
        <f t="shared" si="105"/>
        <v>12.42</v>
      </c>
      <c r="ER43" s="1757">
        <f t="shared" si="63"/>
        <v>0</v>
      </c>
      <c r="ES43" s="1757">
        <f t="shared" si="64"/>
        <v>0</v>
      </c>
      <c r="ET43" s="1757">
        <f t="shared" si="65"/>
        <v>4173.54</v>
      </c>
      <c r="EU43" s="1757">
        <f t="shared" si="66"/>
        <v>13.041</v>
      </c>
      <c r="EV43" s="1757">
        <f t="shared" si="67"/>
        <v>547.72</v>
      </c>
      <c r="EW43" s="1757">
        <f t="shared" si="68"/>
        <v>112.411</v>
      </c>
      <c r="EX43" s="1850">
        <f t="shared" si="69"/>
        <v>4721.26</v>
      </c>
      <c r="EY43" s="1834">
        <f>'[13]3'!EY43</f>
        <v>2.5000000000000001E-2</v>
      </c>
      <c r="EZ43" s="1834">
        <f>'[13]3'!EZ43</f>
        <v>0.02</v>
      </c>
      <c r="FA43" s="1834">
        <f>'[13]3'!FA43</f>
        <v>2.99E-3</v>
      </c>
      <c r="FB43" s="1834">
        <f>'[13]3'!FB43</f>
        <v>0</v>
      </c>
      <c r="FC43" s="1834">
        <f>'[13]3'!FC43</f>
        <v>0</v>
      </c>
      <c r="FD43" s="1834">
        <f>'[13]3'!FD43</f>
        <v>2.3E-2</v>
      </c>
      <c r="FE43" s="1831">
        <f t="shared" si="106"/>
        <v>82.15</v>
      </c>
      <c r="FF43" s="1831">
        <f t="shared" si="107"/>
        <v>11.82</v>
      </c>
      <c r="FG43" s="1757">
        <f t="shared" si="70"/>
        <v>0</v>
      </c>
      <c r="FH43" s="1757">
        <f t="shared" si="71"/>
        <v>0</v>
      </c>
      <c r="FI43" s="1757">
        <f t="shared" si="72"/>
        <v>3946.74</v>
      </c>
      <c r="FJ43" s="1757">
        <f t="shared" si="73"/>
        <v>16.169</v>
      </c>
      <c r="FK43" s="1757">
        <f t="shared" si="74"/>
        <v>679.1</v>
      </c>
      <c r="FL43" s="1757">
        <f t="shared" si="75"/>
        <v>110.139</v>
      </c>
      <c r="FM43" s="1850">
        <f t="shared" si="76"/>
        <v>4625.84</v>
      </c>
      <c r="FN43" s="1834">
        <f>'[13]3'!FN43</f>
        <v>2.5000000000000001E-2</v>
      </c>
      <c r="FO43" s="1834">
        <f>'[13]3'!FO43</f>
        <v>0.02</v>
      </c>
      <c r="FP43" s="1834">
        <f>'[13]3'!FP43</f>
        <v>2.99E-3</v>
      </c>
      <c r="FQ43" s="1834">
        <f>'[13]3'!FQ43</f>
        <v>0</v>
      </c>
      <c r="FR43" s="1834">
        <f>'[13]3'!FR43</f>
        <v>0</v>
      </c>
      <c r="FS43" s="1834">
        <f>'[13]3'!FS43</f>
        <v>2.3E-2</v>
      </c>
      <c r="FT43" s="1831">
        <f t="shared" si="108"/>
        <v>81.025000000000006</v>
      </c>
      <c r="FU43" s="1831">
        <f t="shared" si="109"/>
        <v>13.02</v>
      </c>
      <c r="FV43" s="1757">
        <f t="shared" si="77"/>
        <v>0</v>
      </c>
      <c r="FW43" s="1757">
        <f t="shared" si="78"/>
        <v>0</v>
      </c>
      <c r="FX43" s="1757">
        <f t="shared" si="110"/>
        <v>3949.89</v>
      </c>
      <c r="FY43" s="1757">
        <f t="shared" si="79"/>
        <v>17.48</v>
      </c>
      <c r="FZ43" s="1757">
        <f t="shared" si="80"/>
        <v>734.16</v>
      </c>
      <c r="GA43" s="1757">
        <f t="shared" si="81"/>
        <v>111.52500000000001</v>
      </c>
      <c r="GB43" s="1850">
        <f t="shared" si="82"/>
        <v>4684.05</v>
      </c>
      <c r="GC43" s="1851">
        <f t="shared" si="83"/>
        <v>613.79700000000003</v>
      </c>
      <c r="GD43" s="1852">
        <f t="shared" si="83"/>
        <v>25779.47</v>
      </c>
      <c r="GE43" s="1853">
        <f t="shared" si="84"/>
        <v>552.12400000000002</v>
      </c>
      <c r="GF43" s="1854">
        <f t="shared" si="84"/>
        <v>23189.210000000003</v>
      </c>
      <c r="GG43" s="1855">
        <f t="shared" si="85"/>
        <v>1165.921</v>
      </c>
      <c r="GH43" s="1856">
        <f t="shared" si="85"/>
        <v>48968.680000000008</v>
      </c>
      <c r="GI43" s="1844">
        <v>4</v>
      </c>
      <c r="GJ43" s="1857">
        <f t="shared" si="113"/>
        <v>1012.3929999999998</v>
      </c>
      <c r="GK43" s="1858">
        <f t="shared" si="111"/>
        <v>42520.500000000007</v>
      </c>
      <c r="GL43" s="1859">
        <f t="shared" si="112"/>
        <v>153.52800000000025</v>
      </c>
      <c r="GM43" s="1860">
        <f t="shared" si="112"/>
        <v>6448.18</v>
      </c>
    </row>
    <row r="44" spans="1:195" s="1768" customFormat="1" ht="18" customHeight="1">
      <c r="A44" s="1848">
        <v>30</v>
      </c>
      <c r="B44" s="1861" t="s">
        <v>1563</v>
      </c>
      <c r="C44" s="1849" t="s">
        <v>407</v>
      </c>
      <c r="D44" s="1833">
        <f>[13]цены!D38</f>
        <v>245</v>
      </c>
      <c r="E44" s="1834">
        <f>'[13]3'!E44</f>
        <v>0.01</v>
      </c>
      <c r="F44" s="1834">
        <f>'[13]3'!F44</f>
        <v>7.0000000000000001E-3</v>
      </c>
      <c r="G44" s="1834">
        <f>'[13]3'!G44</f>
        <v>0</v>
      </c>
      <c r="H44" s="1834">
        <f>'[13]3'!H44</f>
        <v>0</v>
      </c>
      <c r="I44" s="1834">
        <f>'[13]3'!I44</f>
        <v>0</v>
      </c>
      <c r="J44" s="1834">
        <f>'[13]3'!J44</f>
        <v>2E-3</v>
      </c>
      <c r="K44" s="1831">
        <f t="shared" si="86"/>
        <v>34.340000000000003</v>
      </c>
      <c r="L44" s="1831">
        <f t="shared" si="87"/>
        <v>4.5289999999999999</v>
      </c>
      <c r="M44" s="1835">
        <f t="shared" si="0"/>
        <v>0</v>
      </c>
      <c r="N44" s="1835">
        <f t="shared" si="1"/>
        <v>0</v>
      </c>
      <c r="O44" s="1757">
        <f t="shared" si="2"/>
        <v>9522.91</v>
      </c>
      <c r="P44" s="1831">
        <f t="shared" si="3"/>
        <v>1.2</v>
      </c>
      <c r="Q44" s="1757">
        <f t="shared" si="4"/>
        <v>294</v>
      </c>
      <c r="R44" s="1757">
        <f t="shared" si="5"/>
        <v>40.069000000000003</v>
      </c>
      <c r="S44" s="1850">
        <f t="shared" si="6"/>
        <v>9816.91</v>
      </c>
      <c r="T44" s="1837">
        <f>'[13]3'!T44</f>
        <v>0.01</v>
      </c>
      <c r="U44" s="1834">
        <f>'[13]3'!U44</f>
        <v>7.0000000000000001E-3</v>
      </c>
      <c r="V44" s="1834">
        <f>'[13]3'!V44</f>
        <v>0</v>
      </c>
      <c r="W44" s="1834">
        <f>'[13]3'!W44</f>
        <v>0</v>
      </c>
      <c r="X44" s="1834">
        <f>'[13]3'!X44</f>
        <v>0</v>
      </c>
      <c r="Y44" s="1834">
        <f>'[13]3'!Y44</f>
        <v>2E-3</v>
      </c>
      <c r="Z44" s="1831">
        <f t="shared" si="88"/>
        <v>33.340000000000003</v>
      </c>
      <c r="AA44" s="1831">
        <f t="shared" si="89"/>
        <v>4.1509999999999998</v>
      </c>
      <c r="AB44" s="1757">
        <f t="shared" si="7"/>
        <v>0</v>
      </c>
      <c r="AC44" s="1757">
        <f t="shared" si="8"/>
        <v>0</v>
      </c>
      <c r="AD44" s="1757">
        <f t="shared" si="9"/>
        <v>9185.2999999999993</v>
      </c>
      <c r="AE44" s="1831">
        <f t="shared" si="10"/>
        <v>1.258</v>
      </c>
      <c r="AF44" s="1757">
        <f t="shared" si="11"/>
        <v>308.20999999999998</v>
      </c>
      <c r="AG44" s="1757">
        <f t="shared" si="12"/>
        <v>38.749000000000002</v>
      </c>
      <c r="AH44" s="1850">
        <f t="shared" si="13"/>
        <v>9493.5099999999984</v>
      </c>
      <c r="AI44" s="1837">
        <f>'[13]3'!AI44</f>
        <v>0.01</v>
      </c>
      <c r="AJ44" s="1834">
        <f>'[13]3'!AJ44</f>
        <v>7.0000000000000001E-3</v>
      </c>
      <c r="AK44" s="1834">
        <f>'[13]3'!AK44</f>
        <v>0</v>
      </c>
      <c r="AL44" s="1834">
        <f>'[13]3'!AL44</f>
        <v>0</v>
      </c>
      <c r="AM44" s="1834">
        <f>'[13]3'!AM44</f>
        <v>0</v>
      </c>
      <c r="AN44" s="1834">
        <f>'[13]3'!AN44</f>
        <v>2E-3</v>
      </c>
      <c r="AO44" s="1831">
        <f t="shared" si="90"/>
        <v>39.78</v>
      </c>
      <c r="AP44" s="1831">
        <f t="shared" si="91"/>
        <v>4.5289999999999999</v>
      </c>
      <c r="AQ44" s="1757">
        <f t="shared" si="14"/>
        <v>0</v>
      </c>
      <c r="AR44" s="1757">
        <f t="shared" si="15"/>
        <v>0</v>
      </c>
      <c r="AS44" s="1757">
        <f t="shared" si="16"/>
        <v>10855.71</v>
      </c>
      <c r="AT44" s="1831">
        <f t="shared" si="17"/>
        <v>1.1520000000000001</v>
      </c>
      <c r="AU44" s="1757">
        <f t="shared" si="18"/>
        <v>282.24</v>
      </c>
      <c r="AV44" s="1757">
        <f t="shared" si="19"/>
        <v>45.460999999999999</v>
      </c>
      <c r="AW44" s="1850">
        <f t="shared" si="20"/>
        <v>11137.949999999999</v>
      </c>
      <c r="AX44" s="1834">
        <f>'[13]3'!AX44</f>
        <v>0.01</v>
      </c>
      <c r="AY44" s="1834">
        <f>'[13]3'!AY44</f>
        <v>7.0000000000000001E-3</v>
      </c>
      <c r="AZ44" s="1834">
        <f>'[13]3'!AZ44</f>
        <v>0</v>
      </c>
      <c r="BA44" s="1834">
        <f>'[13]3'!BA44</f>
        <v>0</v>
      </c>
      <c r="BB44" s="1834">
        <f>'[13]3'!BB44</f>
        <v>0</v>
      </c>
      <c r="BC44" s="1834">
        <f>'[13]3'!BC44</f>
        <v>2E-3</v>
      </c>
      <c r="BD44" s="1831">
        <f t="shared" si="92"/>
        <v>33.85</v>
      </c>
      <c r="BE44" s="1831">
        <f t="shared" si="93"/>
        <v>4.0949999999999998</v>
      </c>
      <c r="BF44" s="1757">
        <f t="shared" si="21"/>
        <v>0</v>
      </c>
      <c r="BG44" s="1757">
        <f t="shared" si="22"/>
        <v>0</v>
      </c>
      <c r="BH44" s="1757">
        <f t="shared" si="23"/>
        <v>9296.5300000000007</v>
      </c>
      <c r="BI44" s="1831">
        <f t="shared" si="24"/>
        <v>1.216</v>
      </c>
      <c r="BJ44" s="1757">
        <f t="shared" si="25"/>
        <v>297.92</v>
      </c>
      <c r="BK44" s="1757">
        <f t="shared" si="26"/>
        <v>39.161000000000001</v>
      </c>
      <c r="BL44" s="1850">
        <f t="shared" si="27"/>
        <v>9594.4500000000007</v>
      </c>
      <c r="BM44" s="1837">
        <f>'[13]3'!BM44</f>
        <v>8.9999999999999993E-3</v>
      </c>
      <c r="BN44" s="1834">
        <f>'[13]3'!BN44</f>
        <v>8.9999999999999993E-3</v>
      </c>
      <c r="BO44" s="1834">
        <f>'[13]3'!BO44</f>
        <v>0</v>
      </c>
      <c r="BP44" s="1834">
        <f>'[13]3'!BP44</f>
        <v>0</v>
      </c>
      <c r="BQ44" s="1834">
        <f>'[13]3'!BQ44</f>
        <v>0</v>
      </c>
      <c r="BR44" s="1834">
        <f>'[13]3'!BR44</f>
        <v>2E-3</v>
      </c>
      <c r="BS44" s="1831">
        <f t="shared" si="94"/>
        <v>26.334</v>
      </c>
      <c r="BT44" s="1831">
        <f t="shared" si="95"/>
        <v>4.8779999999999992</v>
      </c>
      <c r="BU44" s="1757">
        <f t="shared" si="28"/>
        <v>0</v>
      </c>
      <c r="BV44" s="1757">
        <f t="shared" si="29"/>
        <v>0</v>
      </c>
      <c r="BW44" s="1757">
        <f t="shared" si="30"/>
        <v>7646.94</v>
      </c>
      <c r="BX44" s="1831">
        <f t="shared" si="31"/>
        <v>1.1879999999999999</v>
      </c>
      <c r="BY44" s="1757">
        <f t="shared" si="32"/>
        <v>291.06</v>
      </c>
      <c r="BZ44" s="1757">
        <f t="shared" si="33"/>
        <v>32.4</v>
      </c>
      <c r="CA44" s="1850">
        <f t="shared" si="34"/>
        <v>7938</v>
      </c>
      <c r="CB44" s="1834">
        <f>'[13]3'!CB44</f>
        <v>8.9999999999999993E-3</v>
      </c>
      <c r="CC44" s="1834">
        <f>'[13]3'!CC44</f>
        <v>8.9999999999999993E-3</v>
      </c>
      <c r="CD44" s="1834">
        <f>'[13]3'!CD44</f>
        <v>0</v>
      </c>
      <c r="CE44" s="1834">
        <f>'[13]3'!CE44</f>
        <v>0</v>
      </c>
      <c r="CF44" s="1834">
        <f>'[13]3'!CF44</f>
        <v>0</v>
      </c>
      <c r="CG44" s="1834">
        <f>'[13]3'!CG44</f>
        <v>2E-3</v>
      </c>
      <c r="CH44" s="1831">
        <f t="shared" si="96"/>
        <v>24.146999999999998</v>
      </c>
      <c r="CI44" s="1831">
        <f t="shared" si="97"/>
        <v>5.0309999999999997</v>
      </c>
      <c r="CJ44" s="1757">
        <f t="shared" si="35"/>
        <v>0</v>
      </c>
      <c r="CK44" s="1757">
        <f t="shared" si="36"/>
        <v>0</v>
      </c>
      <c r="CL44" s="1757">
        <f t="shared" si="37"/>
        <v>7148.61</v>
      </c>
      <c r="CM44" s="1831">
        <f t="shared" si="38"/>
        <v>0.97199999999999998</v>
      </c>
      <c r="CN44" s="1757">
        <f t="shared" si="39"/>
        <v>238.14</v>
      </c>
      <c r="CO44" s="1757">
        <f t="shared" si="40"/>
        <v>30.15</v>
      </c>
      <c r="CP44" s="1850">
        <f t="shared" si="41"/>
        <v>7386.75</v>
      </c>
      <c r="CQ44" s="1837">
        <f>'[13]3'!CQ44</f>
        <v>8.9999999999999993E-3</v>
      </c>
      <c r="CR44" s="1834">
        <f>'[13]3'!CR44</f>
        <v>6.0000000000000001E-3</v>
      </c>
      <c r="CS44" s="1834">
        <f>'[13]3'!CS44</f>
        <v>0</v>
      </c>
      <c r="CT44" s="1834">
        <f>'[13]3'!CT44</f>
        <v>0</v>
      </c>
      <c r="CU44" s="1834">
        <f>'[13]3'!CU44</f>
        <v>0</v>
      </c>
      <c r="CV44" s="1834">
        <f>'[13]3'!CV44</f>
        <v>2E-3</v>
      </c>
      <c r="CW44" s="1831">
        <f t="shared" si="98"/>
        <v>16.02</v>
      </c>
      <c r="CX44" s="1831">
        <f t="shared" si="99"/>
        <v>3.8879999999999999</v>
      </c>
      <c r="CY44" s="1757">
        <f t="shared" si="42"/>
        <v>0</v>
      </c>
      <c r="CZ44" s="1757">
        <f t="shared" si="43"/>
        <v>0</v>
      </c>
      <c r="DA44" s="1757">
        <f t="shared" si="44"/>
        <v>4877.46</v>
      </c>
      <c r="DB44" s="1831">
        <f t="shared" si="45"/>
        <v>0.84</v>
      </c>
      <c r="DC44" s="1757">
        <f t="shared" si="46"/>
        <v>205.8</v>
      </c>
      <c r="DD44" s="1757">
        <f t="shared" si="47"/>
        <v>20.748000000000001</v>
      </c>
      <c r="DE44" s="1850">
        <f t="shared" si="48"/>
        <v>5083.26</v>
      </c>
      <c r="DF44" s="1837">
        <f>'[13]3'!DF44</f>
        <v>8.9999999999999993E-3</v>
      </c>
      <c r="DG44" s="1834">
        <f>'[13]3'!DG44</f>
        <v>5.0000000000000001E-3</v>
      </c>
      <c r="DH44" s="1834">
        <f>'[13]3'!DH44</f>
        <v>0</v>
      </c>
      <c r="DI44" s="1834">
        <f>'[13]3'!DI44</f>
        <v>0</v>
      </c>
      <c r="DJ44" s="1834">
        <f>'[13]3'!DJ44</f>
        <v>0</v>
      </c>
      <c r="DK44" s="1834">
        <f>'[13]3'!DK44</f>
        <v>2E-3</v>
      </c>
      <c r="DL44" s="1831">
        <f t="shared" si="100"/>
        <v>16.577999999999999</v>
      </c>
      <c r="DM44" s="1831">
        <f t="shared" si="101"/>
        <v>2.99</v>
      </c>
      <c r="DN44" s="1757">
        <f t="shared" si="49"/>
        <v>0</v>
      </c>
      <c r="DO44" s="1757">
        <f t="shared" si="50"/>
        <v>0</v>
      </c>
      <c r="DP44" s="1757">
        <f t="shared" si="51"/>
        <v>4794.16</v>
      </c>
      <c r="DQ44" s="1831">
        <f t="shared" si="52"/>
        <v>0.88200000000000001</v>
      </c>
      <c r="DR44" s="1757">
        <f t="shared" si="53"/>
        <v>216.09</v>
      </c>
      <c r="DS44" s="1757">
        <f t="shared" si="54"/>
        <v>20.45</v>
      </c>
      <c r="DT44" s="1850">
        <f t="shared" si="55"/>
        <v>5010.25</v>
      </c>
      <c r="DU44" s="1837">
        <f>'[13]3'!DU44</f>
        <v>2E-3</v>
      </c>
      <c r="DV44" s="1834">
        <f>'[13]3'!DV44</f>
        <v>1E-3</v>
      </c>
      <c r="DW44" s="1834">
        <f>'[13]3'!DW44</f>
        <v>0</v>
      </c>
      <c r="DX44" s="1834">
        <f>'[13]3'!DX44</f>
        <v>0</v>
      </c>
      <c r="DY44" s="1834">
        <f>'[13]3'!DY44</f>
        <v>0</v>
      </c>
      <c r="DZ44" s="1834">
        <f>'[13]3'!DZ44</f>
        <v>2E-3</v>
      </c>
      <c r="EA44" s="1831">
        <f t="shared" si="102"/>
        <v>4.96</v>
      </c>
      <c r="EB44" s="1831">
        <f t="shared" si="103"/>
        <v>0.54200000000000004</v>
      </c>
      <c r="EC44" s="1757">
        <f t="shared" si="56"/>
        <v>0</v>
      </c>
      <c r="ED44" s="1757">
        <f t="shared" si="57"/>
        <v>0</v>
      </c>
      <c r="EE44" s="1757">
        <f t="shared" si="58"/>
        <v>1347.99</v>
      </c>
      <c r="EF44" s="1757">
        <f t="shared" si="59"/>
        <v>0.86399999999999999</v>
      </c>
      <c r="EG44" s="1757">
        <f t="shared" si="60"/>
        <v>211.68</v>
      </c>
      <c r="EH44" s="1757">
        <f t="shared" si="61"/>
        <v>6.3659999999999997</v>
      </c>
      <c r="EI44" s="1850">
        <f t="shared" si="62"/>
        <v>1559.67</v>
      </c>
      <c r="EJ44" s="1837">
        <f>'[13]3'!EJ44</f>
        <v>6.0000000000000001E-3</v>
      </c>
      <c r="EK44" s="1834">
        <f>'[13]3'!EK44</f>
        <v>3.0000000000000001E-3</v>
      </c>
      <c r="EL44" s="1834">
        <f>'[13]3'!EL44</f>
        <v>0</v>
      </c>
      <c r="EM44" s="1834">
        <f>'[13]3'!EM44</f>
        <v>0</v>
      </c>
      <c r="EN44" s="1834">
        <f>'[13]3'!EN44</f>
        <v>0</v>
      </c>
      <c r="EO44" s="1834">
        <f>'[13]3'!EO44</f>
        <v>2E-3</v>
      </c>
      <c r="EP44" s="1831">
        <f t="shared" si="104"/>
        <v>20.868000000000002</v>
      </c>
      <c r="EQ44" s="1831">
        <f t="shared" si="105"/>
        <v>1.863</v>
      </c>
      <c r="ER44" s="1757">
        <f t="shared" si="63"/>
        <v>0</v>
      </c>
      <c r="ES44" s="1757">
        <f t="shared" si="64"/>
        <v>0</v>
      </c>
      <c r="ET44" s="1757">
        <f t="shared" si="65"/>
        <v>5569.1</v>
      </c>
      <c r="EU44" s="1757">
        <f t="shared" si="66"/>
        <v>1.1340000000000001</v>
      </c>
      <c r="EV44" s="1757">
        <f t="shared" si="67"/>
        <v>277.83</v>
      </c>
      <c r="EW44" s="1757">
        <f t="shared" si="68"/>
        <v>23.865000000000002</v>
      </c>
      <c r="EX44" s="1850">
        <f t="shared" si="69"/>
        <v>5846.93</v>
      </c>
      <c r="EY44" s="1834">
        <f>'[13]3'!EY44</f>
        <v>8.0000000000000002E-3</v>
      </c>
      <c r="EZ44" s="1834">
        <f>'[13]3'!EZ44</f>
        <v>6.0000000000000001E-3</v>
      </c>
      <c r="FA44" s="1834">
        <f>'[13]3'!FA44</f>
        <v>0</v>
      </c>
      <c r="FB44" s="1834">
        <f>'[13]3'!FB44</f>
        <v>0</v>
      </c>
      <c r="FC44" s="1834">
        <f>'[13]3'!FC44</f>
        <v>0</v>
      </c>
      <c r="FD44" s="1834">
        <f>'[13]3'!FD44</f>
        <v>2E-3</v>
      </c>
      <c r="FE44" s="1831">
        <f t="shared" si="106"/>
        <v>26.288</v>
      </c>
      <c r="FF44" s="1831">
        <f t="shared" si="107"/>
        <v>3.5460000000000003</v>
      </c>
      <c r="FG44" s="1757">
        <f t="shared" si="70"/>
        <v>0</v>
      </c>
      <c r="FH44" s="1757">
        <f t="shared" si="71"/>
        <v>0</v>
      </c>
      <c r="FI44" s="1757">
        <f t="shared" si="72"/>
        <v>7309.33</v>
      </c>
      <c r="FJ44" s="1757">
        <f t="shared" si="73"/>
        <v>1.4060000000000001</v>
      </c>
      <c r="FK44" s="1757">
        <f t="shared" si="74"/>
        <v>344.47</v>
      </c>
      <c r="FL44" s="1757">
        <f t="shared" si="75"/>
        <v>31.24</v>
      </c>
      <c r="FM44" s="1850">
        <f t="shared" si="76"/>
        <v>7653.8</v>
      </c>
      <c r="FN44" s="1834">
        <f>'[13]3'!FN44</f>
        <v>8.0000000000000002E-3</v>
      </c>
      <c r="FO44" s="1834">
        <f>'[13]3'!FO44</f>
        <v>6.0000000000000001E-3</v>
      </c>
      <c r="FP44" s="1834">
        <f>'[13]3'!FP44</f>
        <v>0</v>
      </c>
      <c r="FQ44" s="1834">
        <f>'[13]3'!FQ44</f>
        <v>0</v>
      </c>
      <c r="FR44" s="1834">
        <f>'[13]3'!FR44</f>
        <v>0</v>
      </c>
      <c r="FS44" s="1834">
        <f>'[13]3'!FS44</f>
        <v>2E-3</v>
      </c>
      <c r="FT44" s="1831">
        <f t="shared" si="108"/>
        <v>25.928000000000001</v>
      </c>
      <c r="FU44" s="1831">
        <f t="shared" si="109"/>
        <v>3.9060000000000001</v>
      </c>
      <c r="FV44" s="1757">
        <f t="shared" si="77"/>
        <v>0</v>
      </c>
      <c r="FW44" s="1757">
        <f t="shared" si="78"/>
        <v>0</v>
      </c>
      <c r="FX44" s="1757">
        <f t="shared" si="110"/>
        <v>7309.33</v>
      </c>
      <c r="FY44" s="1757">
        <f t="shared" si="79"/>
        <v>1.52</v>
      </c>
      <c r="FZ44" s="1757">
        <f t="shared" si="80"/>
        <v>372.4</v>
      </c>
      <c r="GA44" s="1757">
        <f t="shared" si="81"/>
        <v>31.353999999999999</v>
      </c>
      <c r="GB44" s="1850">
        <f t="shared" si="82"/>
        <v>7681.73</v>
      </c>
      <c r="GC44" s="1851">
        <f t="shared" si="83"/>
        <v>225.99</v>
      </c>
      <c r="GD44" s="1852">
        <f t="shared" si="83"/>
        <v>55367.569999999992</v>
      </c>
      <c r="GE44" s="1853">
        <f t="shared" si="84"/>
        <v>134.023</v>
      </c>
      <c r="GF44" s="1854">
        <f t="shared" si="84"/>
        <v>32835.64</v>
      </c>
      <c r="GG44" s="1855">
        <f t="shared" si="85"/>
        <v>360.01300000000003</v>
      </c>
      <c r="GH44" s="1856">
        <f t="shared" si="85"/>
        <v>88203.209999999992</v>
      </c>
      <c r="GI44" s="1844">
        <v>12</v>
      </c>
      <c r="GJ44" s="1857">
        <f t="shared" si="113"/>
        <v>346.38100000000014</v>
      </c>
      <c r="GK44" s="1858">
        <f t="shared" si="111"/>
        <v>84863.37</v>
      </c>
      <c r="GL44" s="1859">
        <f t="shared" si="112"/>
        <v>13.631999999999891</v>
      </c>
      <c r="GM44" s="1860">
        <f t="shared" si="112"/>
        <v>3339.8399999999965</v>
      </c>
    </row>
    <row r="45" spans="1:195" s="1768" customFormat="1" ht="18" customHeight="1">
      <c r="A45" s="1830">
        <v>31</v>
      </c>
      <c r="B45" s="1861" t="s">
        <v>1564</v>
      </c>
      <c r="C45" s="1849" t="s">
        <v>407</v>
      </c>
      <c r="D45" s="1833">
        <f>[13]цены!D39</f>
        <v>135</v>
      </c>
      <c r="E45" s="1834">
        <f>'[13]3'!E45</f>
        <v>0.01</v>
      </c>
      <c r="F45" s="1834">
        <f>'[13]3'!F45</f>
        <v>0.01</v>
      </c>
      <c r="G45" s="1834">
        <f>'[13]3'!G45</f>
        <v>0</v>
      </c>
      <c r="H45" s="1834">
        <f>'[13]3'!H45</f>
        <v>0</v>
      </c>
      <c r="I45" s="1834">
        <f>'[13]3'!I45</f>
        <v>0</v>
      </c>
      <c r="J45" s="1834">
        <f>'[13]3'!J45</f>
        <v>1E-3</v>
      </c>
      <c r="K45" s="1831">
        <f t="shared" si="86"/>
        <v>34.340000000000003</v>
      </c>
      <c r="L45" s="1831">
        <f t="shared" si="87"/>
        <v>6.47</v>
      </c>
      <c r="M45" s="1835">
        <f t="shared" si="0"/>
        <v>0</v>
      </c>
      <c r="N45" s="1835">
        <f t="shared" si="1"/>
        <v>0</v>
      </c>
      <c r="O45" s="1757">
        <f t="shared" si="2"/>
        <v>5509.35</v>
      </c>
      <c r="P45" s="1831">
        <f t="shared" si="3"/>
        <v>0.6</v>
      </c>
      <c r="Q45" s="1757">
        <f t="shared" si="4"/>
        <v>81</v>
      </c>
      <c r="R45" s="1757">
        <f t="shared" si="5"/>
        <v>41.410000000000004</v>
      </c>
      <c r="S45" s="1850">
        <f t="shared" si="6"/>
        <v>5590.35</v>
      </c>
      <c r="T45" s="1837">
        <f>'[13]3'!T45</f>
        <v>0.01</v>
      </c>
      <c r="U45" s="1834">
        <f>'[13]3'!U45</f>
        <v>0.01</v>
      </c>
      <c r="V45" s="1834">
        <f>'[13]3'!V45</f>
        <v>0</v>
      </c>
      <c r="W45" s="1834">
        <f>'[13]3'!W45</f>
        <v>0</v>
      </c>
      <c r="X45" s="1834">
        <f>'[13]3'!X45</f>
        <v>0</v>
      </c>
      <c r="Y45" s="1834">
        <f>'[13]3'!Y45</f>
        <v>1E-3</v>
      </c>
      <c r="Z45" s="1831">
        <f t="shared" si="88"/>
        <v>33.340000000000003</v>
      </c>
      <c r="AA45" s="1831">
        <f t="shared" si="89"/>
        <v>5.93</v>
      </c>
      <c r="AB45" s="1757">
        <f t="shared" si="7"/>
        <v>0</v>
      </c>
      <c r="AC45" s="1757">
        <f t="shared" si="8"/>
        <v>0</v>
      </c>
      <c r="AD45" s="1757">
        <f t="shared" si="9"/>
        <v>5301.45</v>
      </c>
      <c r="AE45" s="1831">
        <f t="shared" si="10"/>
        <v>0.629</v>
      </c>
      <c r="AF45" s="1757">
        <f t="shared" si="11"/>
        <v>84.92</v>
      </c>
      <c r="AG45" s="1757">
        <f t="shared" si="12"/>
        <v>39.899000000000001</v>
      </c>
      <c r="AH45" s="1850">
        <f t="shared" si="13"/>
        <v>5386.37</v>
      </c>
      <c r="AI45" s="1837">
        <f>'[13]3'!AI45</f>
        <v>0.01</v>
      </c>
      <c r="AJ45" s="1834">
        <f>'[13]3'!AJ45</f>
        <v>0.01</v>
      </c>
      <c r="AK45" s="1834">
        <f>'[13]3'!AK45</f>
        <v>0</v>
      </c>
      <c r="AL45" s="1834">
        <f>'[13]3'!AL45</f>
        <v>0</v>
      </c>
      <c r="AM45" s="1834">
        <f>'[13]3'!AM45</f>
        <v>0</v>
      </c>
      <c r="AN45" s="1834">
        <f>'[13]3'!AN45</f>
        <v>1E-3</v>
      </c>
      <c r="AO45" s="1831">
        <f t="shared" si="90"/>
        <v>39.78</v>
      </c>
      <c r="AP45" s="1831">
        <f t="shared" si="91"/>
        <v>6.47</v>
      </c>
      <c r="AQ45" s="1757">
        <f t="shared" si="14"/>
        <v>0</v>
      </c>
      <c r="AR45" s="1757">
        <f t="shared" si="15"/>
        <v>0</v>
      </c>
      <c r="AS45" s="1757">
        <f t="shared" si="16"/>
        <v>6243.75</v>
      </c>
      <c r="AT45" s="1831">
        <f t="shared" si="17"/>
        <v>0.57600000000000007</v>
      </c>
      <c r="AU45" s="1757">
        <f t="shared" si="18"/>
        <v>77.760000000000005</v>
      </c>
      <c r="AV45" s="1757">
        <f t="shared" si="19"/>
        <v>46.826000000000001</v>
      </c>
      <c r="AW45" s="1850">
        <f t="shared" si="20"/>
        <v>6321.51</v>
      </c>
      <c r="AX45" s="1834">
        <f>'[13]3'!AX45</f>
        <v>0</v>
      </c>
      <c r="AY45" s="1834">
        <f>'[13]3'!AY45</f>
        <v>0</v>
      </c>
      <c r="AZ45" s="1834">
        <f>'[13]3'!AZ45</f>
        <v>0</v>
      </c>
      <c r="BA45" s="1834">
        <f>'[13]3'!BA45</f>
        <v>0</v>
      </c>
      <c r="BB45" s="1834">
        <f>'[13]3'!BB45</f>
        <v>0</v>
      </c>
      <c r="BC45" s="1834">
        <f>'[13]3'!BC45</f>
        <v>0</v>
      </c>
      <c r="BD45" s="1831">
        <f t="shared" si="92"/>
        <v>0</v>
      </c>
      <c r="BE45" s="1831">
        <f t="shared" si="93"/>
        <v>0</v>
      </c>
      <c r="BF45" s="1757">
        <f t="shared" si="21"/>
        <v>0</v>
      </c>
      <c r="BG45" s="1757">
        <f t="shared" si="22"/>
        <v>0</v>
      </c>
      <c r="BH45" s="1757">
        <f t="shared" si="23"/>
        <v>0</v>
      </c>
      <c r="BI45" s="1831">
        <f t="shared" si="24"/>
        <v>0</v>
      </c>
      <c r="BJ45" s="1757">
        <f t="shared" si="25"/>
        <v>0</v>
      </c>
      <c r="BK45" s="1757">
        <f t="shared" si="26"/>
        <v>0</v>
      </c>
      <c r="BL45" s="1850">
        <f t="shared" si="27"/>
        <v>0</v>
      </c>
      <c r="BM45" s="1837">
        <f>'[13]3'!BM45</f>
        <v>0</v>
      </c>
      <c r="BN45" s="1834">
        <f>'[13]3'!BN45</f>
        <v>0</v>
      </c>
      <c r="BO45" s="1834">
        <f>'[13]3'!BO45</f>
        <v>0</v>
      </c>
      <c r="BP45" s="1834">
        <f>'[13]3'!BP45</f>
        <v>0</v>
      </c>
      <c r="BQ45" s="1834">
        <f>'[13]3'!BQ45</f>
        <v>0</v>
      </c>
      <c r="BR45" s="1834">
        <f>'[13]3'!BR45</f>
        <v>0</v>
      </c>
      <c r="BS45" s="1831">
        <f t="shared" si="94"/>
        <v>0</v>
      </c>
      <c r="BT45" s="1831">
        <f t="shared" si="95"/>
        <v>0</v>
      </c>
      <c r="BU45" s="1757">
        <f t="shared" si="28"/>
        <v>0</v>
      </c>
      <c r="BV45" s="1757">
        <f t="shared" si="29"/>
        <v>0</v>
      </c>
      <c r="BW45" s="1757">
        <f t="shared" si="30"/>
        <v>0</v>
      </c>
      <c r="BX45" s="1831">
        <f t="shared" si="31"/>
        <v>0</v>
      </c>
      <c r="BY45" s="1757">
        <f t="shared" si="32"/>
        <v>0</v>
      </c>
      <c r="BZ45" s="1757">
        <f t="shared" si="33"/>
        <v>0</v>
      </c>
      <c r="CA45" s="1850">
        <f t="shared" si="34"/>
        <v>0</v>
      </c>
      <c r="CB45" s="1834">
        <f>'[13]3'!CB45</f>
        <v>0</v>
      </c>
      <c r="CC45" s="1834">
        <f>'[13]3'!CC45</f>
        <v>0</v>
      </c>
      <c r="CD45" s="1834">
        <f>'[13]3'!CD45</f>
        <v>0</v>
      </c>
      <c r="CE45" s="1834">
        <f>'[13]3'!CE45</f>
        <v>0</v>
      </c>
      <c r="CF45" s="1834">
        <f>'[13]3'!CF45</f>
        <v>0</v>
      </c>
      <c r="CG45" s="1834">
        <f>'[13]3'!CG45</f>
        <v>0</v>
      </c>
      <c r="CH45" s="1831">
        <f t="shared" si="96"/>
        <v>0</v>
      </c>
      <c r="CI45" s="1831">
        <f t="shared" si="97"/>
        <v>0</v>
      </c>
      <c r="CJ45" s="1757">
        <f t="shared" si="35"/>
        <v>0</v>
      </c>
      <c r="CK45" s="1757">
        <f t="shared" si="36"/>
        <v>0</v>
      </c>
      <c r="CL45" s="1757">
        <f t="shared" si="37"/>
        <v>0</v>
      </c>
      <c r="CM45" s="1831">
        <f t="shared" si="38"/>
        <v>0</v>
      </c>
      <c r="CN45" s="1757">
        <f t="shared" si="39"/>
        <v>0</v>
      </c>
      <c r="CO45" s="1757">
        <f t="shared" si="40"/>
        <v>0</v>
      </c>
      <c r="CP45" s="1850">
        <f t="shared" si="41"/>
        <v>0</v>
      </c>
      <c r="CQ45" s="1837">
        <f>'[13]3'!CQ45</f>
        <v>0</v>
      </c>
      <c r="CR45" s="1834">
        <f>'[13]3'!CR45</f>
        <v>0</v>
      </c>
      <c r="CS45" s="1834">
        <f>'[13]3'!CS45</f>
        <v>0</v>
      </c>
      <c r="CT45" s="1834">
        <f>'[13]3'!CT45</f>
        <v>0</v>
      </c>
      <c r="CU45" s="1834">
        <f>'[13]3'!CU45</f>
        <v>0</v>
      </c>
      <c r="CV45" s="1834">
        <f>'[13]3'!CV45</f>
        <v>0</v>
      </c>
      <c r="CW45" s="1831">
        <f t="shared" si="98"/>
        <v>0</v>
      </c>
      <c r="CX45" s="1831">
        <f t="shared" si="99"/>
        <v>0</v>
      </c>
      <c r="CY45" s="1757">
        <f t="shared" si="42"/>
        <v>0</v>
      </c>
      <c r="CZ45" s="1757">
        <f t="shared" si="43"/>
        <v>0</v>
      </c>
      <c r="DA45" s="1757">
        <f t="shared" si="44"/>
        <v>0</v>
      </c>
      <c r="DB45" s="1831">
        <f t="shared" si="45"/>
        <v>0</v>
      </c>
      <c r="DC45" s="1757">
        <f t="shared" si="46"/>
        <v>0</v>
      </c>
      <c r="DD45" s="1757">
        <f t="shared" si="47"/>
        <v>0</v>
      </c>
      <c r="DE45" s="1850">
        <f t="shared" si="48"/>
        <v>0</v>
      </c>
      <c r="DF45" s="1837">
        <f>'[13]3'!DF45</f>
        <v>0</v>
      </c>
      <c r="DG45" s="1834">
        <f>'[13]3'!DG45</f>
        <v>0</v>
      </c>
      <c r="DH45" s="1834">
        <f>'[13]3'!DH45</f>
        <v>0</v>
      </c>
      <c r="DI45" s="1834">
        <f>'[13]3'!DI45</f>
        <v>0</v>
      </c>
      <c r="DJ45" s="1834">
        <f>'[13]3'!DJ45</f>
        <v>0</v>
      </c>
      <c r="DK45" s="1834">
        <f>'[13]3'!DK45</f>
        <v>0</v>
      </c>
      <c r="DL45" s="1831">
        <f t="shared" si="100"/>
        <v>0</v>
      </c>
      <c r="DM45" s="1831">
        <f t="shared" si="101"/>
        <v>0</v>
      </c>
      <c r="DN45" s="1757">
        <f t="shared" si="49"/>
        <v>0</v>
      </c>
      <c r="DO45" s="1757">
        <f t="shared" si="50"/>
        <v>0</v>
      </c>
      <c r="DP45" s="1757">
        <f t="shared" si="51"/>
        <v>0</v>
      </c>
      <c r="DQ45" s="1831">
        <f t="shared" si="52"/>
        <v>0</v>
      </c>
      <c r="DR45" s="1757">
        <f t="shared" si="53"/>
        <v>0</v>
      </c>
      <c r="DS45" s="1757">
        <f t="shared" si="54"/>
        <v>0</v>
      </c>
      <c r="DT45" s="1850">
        <f t="shared" si="55"/>
        <v>0</v>
      </c>
      <c r="DU45" s="1837">
        <f>'[13]3'!DU45</f>
        <v>0</v>
      </c>
      <c r="DV45" s="1834">
        <f>'[13]3'!DV45</f>
        <v>0</v>
      </c>
      <c r="DW45" s="1834">
        <f>'[13]3'!DW45</f>
        <v>0</v>
      </c>
      <c r="DX45" s="1834">
        <f>'[13]3'!DX45</f>
        <v>0</v>
      </c>
      <c r="DY45" s="1834">
        <f>'[13]3'!DY45</f>
        <v>0</v>
      </c>
      <c r="DZ45" s="1834">
        <f>'[13]3'!DZ45</f>
        <v>0</v>
      </c>
      <c r="EA45" s="1831">
        <f t="shared" si="102"/>
        <v>0</v>
      </c>
      <c r="EB45" s="1831">
        <f t="shared" si="103"/>
        <v>0</v>
      </c>
      <c r="EC45" s="1757">
        <f t="shared" si="56"/>
        <v>0</v>
      </c>
      <c r="ED45" s="1757">
        <f t="shared" si="57"/>
        <v>0</v>
      </c>
      <c r="EE45" s="1757">
        <f t="shared" si="58"/>
        <v>0</v>
      </c>
      <c r="EF45" s="1757">
        <f t="shared" si="59"/>
        <v>0</v>
      </c>
      <c r="EG45" s="1757">
        <f t="shared" si="60"/>
        <v>0</v>
      </c>
      <c r="EH45" s="1757">
        <f t="shared" si="61"/>
        <v>0</v>
      </c>
      <c r="EI45" s="1850">
        <f t="shared" si="62"/>
        <v>0</v>
      </c>
      <c r="EJ45" s="1837">
        <f>'[13]3'!EJ45</f>
        <v>0.01</v>
      </c>
      <c r="EK45" s="1834">
        <f>'[13]3'!EK45</f>
        <v>0.01</v>
      </c>
      <c r="EL45" s="1834">
        <f>'[13]3'!EL45</f>
        <v>0</v>
      </c>
      <c r="EM45" s="1834">
        <f>'[13]3'!EM45</f>
        <v>0</v>
      </c>
      <c r="EN45" s="1834">
        <f>'[13]3'!EN45</f>
        <v>0</v>
      </c>
      <c r="EO45" s="1834">
        <f>'[13]3'!EO45</f>
        <v>1E-3</v>
      </c>
      <c r="EP45" s="1831">
        <f t="shared" si="104"/>
        <v>34.78</v>
      </c>
      <c r="EQ45" s="1831">
        <f t="shared" si="105"/>
        <v>6.21</v>
      </c>
      <c r="ER45" s="1757">
        <f t="shared" si="63"/>
        <v>0</v>
      </c>
      <c r="ES45" s="1757">
        <f t="shared" si="64"/>
        <v>0</v>
      </c>
      <c r="ET45" s="1757">
        <f t="shared" si="65"/>
        <v>5533.65</v>
      </c>
      <c r="EU45" s="1757">
        <f t="shared" si="66"/>
        <v>0.56700000000000006</v>
      </c>
      <c r="EV45" s="1757">
        <f t="shared" si="67"/>
        <v>76.55</v>
      </c>
      <c r="EW45" s="1757">
        <f t="shared" si="68"/>
        <v>41.557000000000002</v>
      </c>
      <c r="EX45" s="1850">
        <f t="shared" si="69"/>
        <v>5610.2</v>
      </c>
      <c r="EY45" s="1834">
        <f>'[13]3'!EY45</f>
        <v>0.01</v>
      </c>
      <c r="EZ45" s="1834">
        <f>'[13]3'!EZ45</f>
        <v>0.01</v>
      </c>
      <c r="FA45" s="1834">
        <f>'[13]3'!FA45</f>
        <v>0</v>
      </c>
      <c r="FB45" s="1834">
        <f>'[13]3'!FB45</f>
        <v>0</v>
      </c>
      <c r="FC45" s="1834">
        <f>'[13]3'!FC45</f>
        <v>0</v>
      </c>
      <c r="FD45" s="1834">
        <f>'[13]3'!FD45</f>
        <v>1E-3</v>
      </c>
      <c r="FE45" s="1831">
        <f t="shared" si="106"/>
        <v>32.86</v>
      </c>
      <c r="FF45" s="1831">
        <f t="shared" si="107"/>
        <v>5.91</v>
      </c>
      <c r="FG45" s="1757">
        <f t="shared" si="70"/>
        <v>0</v>
      </c>
      <c r="FH45" s="1757">
        <f t="shared" si="71"/>
        <v>0</v>
      </c>
      <c r="FI45" s="1757">
        <f t="shared" si="72"/>
        <v>5233.95</v>
      </c>
      <c r="FJ45" s="1757">
        <f t="shared" si="73"/>
        <v>0.70300000000000007</v>
      </c>
      <c r="FK45" s="1757">
        <f t="shared" si="74"/>
        <v>94.91</v>
      </c>
      <c r="FL45" s="1757">
        <f t="shared" si="75"/>
        <v>39.472999999999999</v>
      </c>
      <c r="FM45" s="1850">
        <f t="shared" si="76"/>
        <v>5328.86</v>
      </c>
      <c r="FN45" s="1834">
        <f>'[13]3'!FN45</f>
        <v>0.01</v>
      </c>
      <c r="FO45" s="1834">
        <f>'[13]3'!FO45</f>
        <v>8.9999999999999993E-3</v>
      </c>
      <c r="FP45" s="1834">
        <f>'[13]3'!FP45</f>
        <v>0</v>
      </c>
      <c r="FQ45" s="1834">
        <f>'[13]3'!FQ45</f>
        <v>0</v>
      </c>
      <c r="FR45" s="1834">
        <f>'[13]3'!FR45</f>
        <v>0</v>
      </c>
      <c r="FS45" s="1834">
        <f>'[13]3'!FS45</f>
        <v>2E-3</v>
      </c>
      <c r="FT45" s="1831">
        <f t="shared" si="108"/>
        <v>32.410000000000004</v>
      </c>
      <c r="FU45" s="1831">
        <f t="shared" si="109"/>
        <v>5.859</v>
      </c>
      <c r="FV45" s="1757">
        <f t="shared" si="77"/>
        <v>0</v>
      </c>
      <c r="FW45" s="1757">
        <f t="shared" si="78"/>
        <v>0</v>
      </c>
      <c r="FX45" s="1757">
        <f t="shared" si="110"/>
        <v>5166.32</v>
      </c>
      <c r="FY45" s="1757">
        <f t="shared" si="79"/>
        <v>1.52</v>
      </c>
      <c r="FZ45" s="1757">
        <f t="shared" si="80"/>
        <v>205.2</v>
      </c>
      <c r="GA45" s="1757">
        <f t="shared" si="81"/>
        <v>39.789000000000009</v>
      </c>
      <c r="GB45" s="1850">
        <f t="shared" si="82"/>
        <v>5371.5199999999995</v>
      </c>
      <c r="GC45" s="1851">
        <f t="shared" si="83"/>
        <v>128.13499999999999</v>
      </c>
      <c r="GD45" s="1852">
        <f t="shared" si="83"/>
        <v>17298.230000000003</v>
      </c>
      <c r="GE45" s="1853">
        <f t="shared" si="84"/>
        <v>120.81900000000002</v>
      </c>
      <c r="GF45" s="1854">
        <f t="shared" si="84"/>
        <v>16310.579999999998</v>
      </c>
      <c r="GG45" s="1855">
        <f t="shared" si="85"/>
        <v>248.95400000000001</v>
      </c>
      <c r="GH45" s="1856">
        <f t="shared" si="85"/>
        <v>33608.81</v>
      </c>
      <c r="GI45" s="1844">
        <v>12</v>
      </c>
      <c r="GJ45" s="1857">
        <f t="shared" si="113"/>
        <v>244.35900000000001</v>
      </c>
      <c r="GK45" s="1858">
        <f t="shared" si="111"/>
        <v>32988.469999999994</v>
      </c>
      <c r="GL45" s="1859">
        <f t="shared" si="112"/>
        <v>4.5949999999999989</v>
      </c>
      <c r="GM45" s="1860">
        <f t="shared" si="112"/>
        <v>620.34000000000378</v>
      </c>
    </row>
    <row r="46" spans="1:195" s="1768" customFormat="1" ht="18" customHeight="1">
      <c r="A46" s="1848">
        <v>32</v>
      </c>
      <c r="B46" s="1861" t="s">
        <v>1565</v>
      </c>
      <c r="C46" s="1849" t="s">
        <v>407</v>
      </c>
      <c r="D46" s="1833">
        <f>[13]цены!D40</f>
        <v>135</v>
      </c>
      <c r="E46" s="1834">
        <f>'[13]3'!E46</f>
        <v>1.9E-2</v>
      </c>
      <c r="F46" s="1834">
        <f>'[13]3'!F46</f>
        <v>0.01</v>
      </c>
      <c r="G46" s="1834">
        <f>'[13]3'!G46</f>
        <v>1.17E-3</v>
      </c>
      <c r="H46" s="1834">
        <f>'[13]3'!H46</f>
        <v>0</v>
      </c>
      <c r="I46" s="1834">
        <f>'[13]3'!I46</f>
        <v>0</v>
      </c>
      <c r="J46" s="1834">
        <f>'[13]3'!J46</f>
        <v>1E-3</v>
      </c>
      <c r="K46" s="1831">
        <f t="shared" si="86"/>
        <v>65.245999999999995</v>
      </c>
      <c r="L46" s="1831">
        <f t="shared" si="87"/>
        <v>6.47</v>
      </c>
      <c r="M46" s="1835">
        <f t="shared" si="0"/>
        <v>0</v>
      </c>
      <c r="N46" s="1835">
        <f t="shared" si="1"/>
        <v>0</v>
      </c>
      <c r="O46" s="1757">
        <f t="shared" si="2"/>
        <v>9681.66</v>
      </c>
      <c r="P46" s="1831">
        <f t="shared" si="3"/>
        <v>0.6</v>
      </c>
      <c r="Q46" s="1757">
        <f t="shared" si="4"/>
        <v>81</v>
      </c>
      <c r="R46" s="1757">
        <f t="shared" si="5"/>
        <v>72.315999999999988</v>
      </c>
      <c r="S46" s="1850">
        <f t="shared" si="6"/>
        <v>9762.66</v>
      </c>
      <c r="T46" s="1837">
        <f>'[13]3'!T46</f>
        <v>1.9E-2</v>
      </c>
      <c r="U46" s="1834">
        <f>'[13]3'!U46</f>
        <v>0.01</v>
      </c>
      <c r="V46" s="1834">
        <f>'[13]3'!V46</f>
        <v>1.17E-3</v>
      </c>
      <c r="W46" s="1834">
        <f>'[13]3'!W46</f>
        <v>0</v>
      </c>
      <c r="X46" s="1834">
        <f>'[13]3'!X46</f>
        <v>0</v>
      </c>
      <c r="Y46" s="1834">
        <f>'[13]3'!Y46</f>
        <v>1E-3</v>
      </c>
      <c r="Z46" s="1831">
        <f t="shared" si="88"/>
        <v>63.345999999999997</v>
      </c>
      <c r="AA46" s="1831">
        <f t="shared" si="89"/>
        <v>5.93</v>
      </c>
      <c r="AB46" s="1757">
        <f t="shared" si="7"/>
        <v>0</v>
      </c>
      <c r="AC46" s="1757">
        <f t="shared" si="8"/>
        <v>0</v>
      </c>
      <c r="AD46" s="1757">
        <f t="shared" si="9"/>
        <v>9352.26</v>
      </c>
      <c r="AE46" s="1831">
        <f t="shared" si="10"/>
        <v>0.629</v>
      </c>
      <c r="AF46" s="1757">
        <f t="shared" si="11"/>
        <v>84.92</v>
      </c>
      <c r="AG46" s="1757">
        <f t="shared" si="12"/>
        <v>69.905000000000001</v>
      </c>
      <c r="AH46" s="1850">
        <f t="shared" si="13"/>
        <v>9437.18</v>
      </c>
      <c r="AI46" s="1837">
        <f>'[13]3'!AI46</f>
        <v>1.9E-2</v>
      </c>
      <c r="AJ46" s="1834">
        <f>'[13]3'!AJ46</f>
        <v>0.01</v>
      </c>
      <c r="AK46" s="1834">
        <f>'[13]3'!AK46</f>
        <v>1.17E-3</v>
      </c>
      <c r="AL46" s="1834">
        <f>'[13]3'!AL46</f>
        <v>0</v>
      </c>
      <c r="AM46" s="1834">
        <f>'[13]3'!AM46</f>
        <v>0</v>
      </c>
      <c r="AN46" s="1834">
        <f>'[13]3'!AN46</f>
        <v>1E-3</v>
      </c>
      <c r="AO46" s="1831">
        <f t="shared" si="90"/>
        <v>75.581999999999994</v>
      </c>
      <c r="AP46" s="1831">
        <f t="shared" si="91"/>
        <v>6.47</v>
      </c>
      <c r="AQ46" s="1757">
        <f t="shared" si="14"/>
        <v>0</v>
      </c>
      <c r="AR46" s="1757">
        <f t="shared" si="15"/>
        <v>0</v>
      </c>
      <c r="AS46" s="1757">
        <f t="shared" si="16"/>
        <v>11077.02</v>
      </c>
      <c r="AT46" s="1831">
        <f t="shared" si="17"/>
        <v>0.57600000000000007</v>
      </c>
      <c r="AU46" s="1757">
        <f t="shared" si="18"/>
        <v>77.760000000000005</v>
      </c>
      <c r="AV46" s="1757">
        <f t="shared" si="19"/>
        <v>82.627999999999986</v>
      </c>
      <c r="AW46" s="1850">
        <f t="shared" si="20"/>
        <v>11154.78</v>
      </c>
      <c r="AX46" s="1834">
        <f>'[13]3'!AX46</f>
        <v>2.9000000000000001E-2</v>
      </c>
      <c r="AY46" s="1834">
        <f>'[13]3'!AY46</f>
        <v>0.02</v>
      </c>
      <c r="AZ46" s="1834">
        <f>'[13]3'!AZ46</f>
        <v>1.17E-3</v>
      </c>
      <c r="BA46" s="1834">
        <f>'[13]3'!BA46</f>
        <v>0</v>
      </c>
      <c r="BB46" s="1834">
        <f>'[13]3'!BB46</f>
        <v>0</v>
      </c>
      <c r="BC46" s="1834">
        <f>'[13]3'!BC46</f>
        <v>2E-3</v>
      </c>
      <c r="BD46" s="1831">
        <f t="shared" si="92"/>
        <v>98.165000000000006</v>
      </c>
      <c r="BE46" s="1831">
        <f t="shared" si="93"/>
        <v>11.700000000000001</v>
      </c>
      <c r="BF46" s="1757">
        <f t="shared" si="21"/>
        <v>0</v>
      </c>
      <c r="BG46" s="1757">
        <f t="shared" si="22"/>
        <v>0</v>
      </c>
      <c r="BH46" s="1757">
        <f t="shared" si="23"/>
        <v>14831.78</v>
      </c>
      <c r="BI46" s="1831">
        <f t="shared" si="24"/>
        <v>1.216</v>
      </c>
      <c r="BJ46" s="1757">
        <f t="shared" si="25"/>
        <v>164.16</v>
      </c>
      <c r="BK46" s="1757">
        <f t="shared" si="26"/>
        <v>111.081</v>
      </c>
      <c r="BL46" s="1850">
        <f t="shared" si="27"/>
        <v>14995.94</v>
      </c>
      <c r="BM46" s="1837">
        <f>'[13]3'!BM46</f>
        <v>2.9000000000000001E-2</v>
      </c>
      <c r="BN46" s="1834">
        <f>'[13]3'!BN46</f>
        <v>2.5000000000000001E-2</v>
      </c>
      <c r="BO46" s="1834">
        <f>'[13]3'!BO46</f>
        <v>1.17E-3</v>
      </c>
      <c r="BP46" s="1834">
        <f>'[13]3'!BP46</f>
        <v>0</v>
      </c>
      <c r="BQ46" s="1834">
        <f>'[13]3'!BQ46</f>
        <v>0</v>
      </c>
      <c r="BR46" s="1834">
        <f>'[13]3'!BR46</f>
        <v>1E-3</v>
      </c>
      <c r="BS46" s="1831">
        <f t="shared" si="94"/>
        <v>84.853999999999999</v>
      </c>
      <c r="BT46" s="1831">
        <f t="shared" si="95"/>
        <v>13.55</v>
      </c>
      <c r="BU46" s="1757">
        <f t="shared" si="28"/>
        <v>0</v>
      </c>
      <c r="BV46" s="1757">
        <f t="shared" si="29"/>
        <v>0</v>
      </c>
      <c r="BW46" s="1757">
        <f t="shared" si="30"/>
        <v>13284.54</v>
      </c>
      <c r="BX46" s="1831">
        <f t="shared" si="31"/>
        <v>0.59399999999999997</v>
      </c>
      <c r="BY46" s="1757">
        <f t="shared" si="32"/>
        <v>80.19</v>
      </c>
      <c r="BZ46" s="1757">
        <f t="shared" si="33"/>
        <v>98.99799999999999</v>
      </c>
      <c r="CA46" s="1850">
        <f t="shared" si="34"/>
        <v>13364.730000000001</v>
      </c>
      <c r="CB46" s="1834">
        <f>'[13]3'!CB46</f>
        <v>2.9000000000000001E-2</v>
      </c>
      <c r="CC46" s="1834">
        <f>'[13]3'!CC46</f>
        <v>2.5000000000000001E-2</v>
      </c>
      <c r="CD46" s="1834">
        <f>'[13]3'!CD46</f>
        <v>1.17E-3</v>
      </c>
      <c r="CE46" s="1834">
        <f>'[13]3'!CE46</f>
        <v>0</v>
      </c>
      <c r="CF46" s="1834">
        <f>'[13]3'!CF46</f>
        <v>0</v>
      </c>
      <c r="CG46" s="1834">
        <f>'[13]3'!CG46</f>
        <v>1E-3</v>
      </c>
      <c r="CH46" s="1831">
        <f t="shared" si="96"/>
        <v>77.807000000000002</v>
      </c>
      <c r="CI46" s="1831">
        <f t="shared" si="97"/>
        <v>13.975000000000001</v>
      </c>
      <c r="CJ46" s="1757">
        <f t="shared" si="35"/>
        <v>0</v>
      </c>
      <c r="CK46" s="1757">
        <f t="shared" si="36"/>
        <v>0</v>
      </c>
      <c r="CL46" s="1757">
        <f t="shared" si="37"/>
        <v>12390.57</v>
      </c>
      <c r="CM46" s="1831">
        <f t="shared" si="38"/>
        <v>0.48599999999999999</v>
      </c>
      <c r="CN46" s="1757">
        <f t="shared" si="39"/>
        <v>65.61</v>
      </c>
      <c r="CO46" s="1757">
        <f t="shared" si="40"/>
        <v>92.268000000000015</v>
      </c>
      <c r="CP46" s="1850">
        <f t="shared" si="41"/>
        <v>12456.18</v>
      </c>
      <c r="CQ46" s="1837">
        <f>'[13]3'!CQ46</f>
        <v>3.2000000000000001E-2</v>
      </c>
      <c r="CR46" s="1834">
        <f>'[13]3'!CR46</f>
        <v>2.5000000000000001E-2</v>
      </c>
      <c r="CS46" s="1834">
        <f>'[13]3'!CS46</f>
        <v>1.17E-3</v>
      </c>
      <c r="CT46" s="1834">
        <f>'[13]3'!CT46</f>
        <v>0</v>
      </c>
      <c r="CU46" s="1834">
        <f>'[13]3'!CU46</f>
        <v>0</v>
      </c>
      <c r="CV46" s="1834">
        <f>'[13]3'!CV46</f>
        <v>2E-3</v>
      </c>
      <c r="CW46" s="1831">
        <f t="shared" si="98"/>
        <v>56.96</v>
      </c>
      <c r="CX46" s="1831">
        <f t="shared" si="99"/>
        <v>16.2</v>
      </c>
      <c r="CY46" s="1757">
        <f t="shared" si="42"/>
        <v>0</v>
      </c>
      <c r="CZ46" s="1757">
        <f t="shared" si="43"/>
        <v>0</v>
      </c>
      <c r="DA46" s="1757">
        <f t="shared" si="44"/>
        <v>9876.6</v>
      </c>
      <c r="DB46" s="1831">
        <f t="shared" si="45"/>
        <v>0.84</v>
      </c>
      <c r="DC46" s="1757">
        <f t="shared" si="46"/>
        <v>113.4</v>
      </c>
      <c r="DD46" s="1757">
        <f t="shared" si="47"/>
        <v>74</v>
      </c>
      <c r="DE46" s="1850">
        <f t="shared" si="48"/>
        <v>9990</v>
      </c>
      <c r="DF46" s="1837">
        <f>'[13]3'!DF46</f>
        <v>0.02</v>
      </c>
      <c r="DG46" s="1834">
        <f>'[13]3'!DG46</f>
        <v>1.7000000000000001E-2</v>
      </c>
      <c r="DH46" s="1834">
        <f>'[13]3'!DH46</f>
        <v>1.17E-3</v>
      </c>
      <c r="DI46" s="1834">
        <f>'[13]3'!DI46</f>
        <v>0</v>
      </c>
      <c r="DJ46" s="1834">
        <f>'[13]3'!DJ46</f>
        <v>0</v>
      </c>
      <c r="DK46" s="1834">
        <f>'[13]3'!DK46</f>
        <v>2E-3</v>
      </c>
      <c r="DL46" s="1831">
        <f t="shared" si="100"/>
        <v>36.840000000000003</v>
      </c>
      <c r="DM46" s="1831">
        <f t="shared" si="101"/>
        <v>10.166</v>
      </c>
      <c r="DN46" s="1757">
        <f t="shared" si="49"/>
        <v>0</v>
      </c>
      <c r="DO46" s="1757">
        <f t="shared" si="50"/>
        <v>0</v>
      </c>
      <c r="DP46" s="1757">
        <f t="shared" si="51"/>
        <v>6345.81</v>
      </c>
      <c r="DQ46" s="1831">
        <f t="shared" si="52"/>
        <v>0.88200000000000001</v>
      </c>
      <c r="DR46" s="1757">
        <f t="shared" si="53"/>
        <v>119.07</v>
      </c>
      <c r="DS46" s="1757">
        <f t="shared" si="54"/>
        <v>47.887999999999998</v>
      </c>
      <c r="DT46" s="1850">
        <f t="shared" si="55"/>
        <v>6464.88</v>
      </c>
      <c r="DU46" s="1837">
        <f>'[13]3'!DU46</f>
        <v>4.2999999999999997E-2</v>
      </c>
      <c r="DV46" s="1834">
        <f>'[13]3'!DV46</f>
        <v>0.03</v>
      </c>
      <c r="DW46" s="1834">
        <f>'[13]3'!DW46</f>
        <v>1.17E-3</v>
      </c>
      <c r="DX46" s="1834">
        <f>'[13]3'!DX46</f>
        <v>0</v>
      </c>
      <c r="DY46" s="1834">
        <f>'[13]3'!DY46</f>
        <v>0</v>
      </c>
      <c r="DZ46" s="1834">
        <f>'[13]3'!DZ46</f>
        <v>2E-3</v>
      </c>
      <c r="EA46" s="1831">
        <f t="shared" si="102"/>
        <v>106.63999999999999</v>
      </c>
      <c r="EB46" s="1831">
        <f t="shared" si="103"/>
        <v>16.259999999999998</v>
      </c>
      <c r="EC46" s="1757">
        <f t="shared" si="56"/>
        <v>0</v>
      </c>
      <c r="ED46" s="1757">
        <f t="shared" si="57"/>
        <v>0</v>
      </c>
      <c r="EE46" s="1757">
        <f t="shared" si="58"/>
        <v>16591.5</v>
      </c>
      <c r="EF46" s="1757">
        <f t="shared" si="59"/>
        <v>0.86399999999999999</v>
      </c>
      <c r="EG46" s="1757">
        <f t="shared" si="60"/>
        <v>116.64</v>
      </c>
      <c r="EH46" s="1757">
        <f t="shared" si="61"/>
        <v>123.76399999999998</v>
      </c>
      <c r="EI46" s="1850">
        <f t="shared" si="62"/>
        <v>16708.14</v>
      </c>
      <c r="EJ46" s="1837">
        <f>'[13]3'!EJ46</f>
        <v>2.1000000000000001E-2</v>
      </c>
      <c r="EK46" s="1834">
        <f>'[13]3'!EK46</f>
        <v>1.2E-2</v>
      </c>
      <c r="EL46" s="1834">
        <f>'[13]3'!EL46</f>
        <v>1.17E-3</v>
      </c>
      <c r="EM46" s="1834">
        <f>'[13]3'!EM46</f>
        <v>0</v>
      </c>
      <c r="EN46" s="1834">
        <f>'[13]3'!EN46</f>
        <v>0</v>
      </c>
      <c r="EO46" s="1834">
        <f>'[13]3'!EO46</f>
        <v>3.0000000000000001E-3</v>
      </c>
      <c r="EP46" s="1831">
        <f t="shared" si="104"/>
        <v>73.038000000000011</v>
      </c>
      <c r="EQ46" s="1831">
        <f t="shared" si="105"/>
        <v>7.452</v>
      </c>
      <c r="ER46" s="1757">
        <f t="shared" si="63"/>
        <v>0</v>
      </c>
      <c r="ES46" s="1757">
        <f t="shared" si="64"/>
        <v>0</v>
      </c>
      <c r="ET46" s="1757">
        <f t="shared" si="65"/>
        <v>10866.15</v>
      </c>
      <c r="EU46" s="1757">
        <f t="shared" si="66"/>
        <v>1.7010000000000001</v>
      </c>
      <c r="EV46" s="1757">
        <f t="shared" si="67"/>
        <v>229.64</v>
      </c>
      <c r="EW46" s="1757">
        <f t="shared" si="68"/>
        <v>82.191000000000003</v>
      </c>
      <c r="EX46" s="1850">
        <f t="shared" si="69"/>
        <v>11095.789999999999</v>
      </c>
      <c r="EY46" s="1834">
        <f>'[13]3'!EY46</f>
        <v>1.7000000000000001E-2</v>
      </c>
      <c r="EZ46" s="1834">
        <f>'[13]3'!EZ46</f>
        <v>8.9999999999999993E-3</v>
      </c>
      <c r="FA46" s="1834">
        <f>'[13]3'!FA46</f>
        <v>1.17E-3</v>
      </c>
      <c r="FB46" s="1834">
        <f>'[13]3'!FB46</f>
        <v>0</v>
      </c>
      <c r="FC46" s="1834">
        <f>'[13]3'!FC46</f>
        <v>0</v>
      </c>
      <c r="FD46" s="1834">
        <f>'[13]3'!FD46</f>
        <v>1E-3</v>
      </c>
      <c r="FE46" s="1831">
        <f t="shared" si="106"/>
        <v>55.862000000000002</v>
      </c>
      <c r="FF46" s="1831">
        <f t="shared" si="107"/>
        <v>5.319</v>
      </c>
      <c r="FG46" s="1757">
        <f t="shared" si="70"/>
        <v>0</v>
      </c>
      <c r="FH46" s="1757">
        <f t="shared" si="71"/>
        <v>0</v>
      </c>
      <c r="FI46" s="1757">
        <f t="shared" si="72"/>
        <v>8259.44</v>
      </c>
      <c r="FJ46" s="1757">
        <f t="shared" si="73"/>
        <v>0.70300000000000007</v>
      </c>
      <c r="FK46" s="1757">
        <f t="shared" si="74"/>
        <v>94.91</v>
      </c>
      <c r="FL46" s="1757">
        <f t="shared" si="75"/>
        <v>61.884000000000007</v>
      </c>
      <c r="FM46" s="1850">
        <f t="shared" si="76"/>
        <v>8354.35</v>
      </c>
      <c r="FN46" s="1834">
        <f>'[13]3'!FN46</f>
        <v>1.7000000000000001E-2</v>
      </c>
      <c r="FO46" s="1834">
        <f>'[13]3'!FO46</f>
        <v>0.01</v>
      </c>
      <c r="FP46" s="1834">
        <f>'[13]3'!FP46</f>
        <v>1.17E-3</v>
      </c>
      <c r="FQ46" s="1834">
        <f>'[13]3'!FQ46</f>
        <v>0</v>
      </c>
      <c r="FR46" s="1834">
        <f>'[13]3'!FR46</f>
        <v>0</v>
      </c>
      <c r="FS46" s="1834">
        <f>'[13]3'!FS46</f>
        <v>0</v>
      </c>
      <c r="FT46" s="1831">
        <f t="shared" si="108"/>
        <v>55.097000000000001</v>
      </c>
      <c r="FU46" s="1831">
        <f t="shared" si="109"/>
        <v>6.51</v>
      </c>
      <c r="FV46" s="1757">
        <f t="shared" si="77"/>
        <v>0</v>
      </c>
      <c r="FW46" s="1757">
        <f t="shared" si="78"/>
        <v>0</v>
      </c>
      <c r="FX46" s="1757">
        <f t="shared" si="110"/>
        <v>8316.9500000000007</v>
      </c>
      <c r="FY46" s="1757">
        <f t="shared" si="79"/>
        <v>0</v>
      </c>
      <c r="FZ46" s="1757">
        <f t="shared" si="80"/>
        <v>0</v>
      </c>
      <c r="GA46" s="1757">
        <f t="shared" si="81"/>
        <v>61.606999999999999</v>
      </c>
      <c r="GB46" s="1850">
        <f t="shared" si="82"/>
        <v>8316.9500000000007</v>
      </c>
      <c r="GC46" s="1851">
        <f t="shared" si="83"/>
        <v>527.19600000000003</v>
      </c>
      <c r="GD46" s="1852">
        <f t="shared" si="83"/>
        <v>71171.47</v>
      </c>
      <c r="GE46" s="1853">
        <f t="shared" si="84"/>
        <v>451.33399999999995</v>
      </c>
      <c r="GF46" s="1854">
        <f t="shared" si="84"/>
        <v>60930.11</v>
      </c>
      <c r="GG46" s="1855">
        <f t="shared" si="85"/>
        <v>978.53</v>
      </c>
      <c r="GH46" s="1856">
        <f t="shared" si="85"/>
        <v>132101.58000000002</v>
      </c>
      <c r="GI46" s="1844">
        <v>12</v>
      </c>
      <c r="GJ46" s="1857">
        <f t="shared" si="113"/>
        <v>969.43899999999985</v>
      </c>
      <c r="GK46" s="1858">
        <f t="shared" si="111"/>
        <v>130874.28</v>
      </c>
      <c r="GL46" s="1859">
        <f t="shared" si="112"/>
        <v>9.0910000000001219</v>
      </c>
      <c r="GM46" s="1860">
        <f t="shared" si="112"/>
        <v>1227.3000000000175</v>
      </c>
    </row>
    <row r="47" spans="1:195" s="1768" customFormat="1" ht="18" customHeight="1">
      <c r="A47" s="1830">
        <v>33</v>
      </c>
      <c r="B47" s="1861" t="s">
        <v>1566</v>
      </c>
      <c r="C47" s="1849" t="s">
        <v>407</v>
      </c>
      <c r="D47" s="1833">
        <f>[13]цены!D41</f>
        <v>149</v>
      </c>
      <c r="E47" s="1834">
        <f>'[13]3'!E47</f>
        <v>8.9999999999999993E-3</v>
      </c>
      <c r="F47" s="1834">
        <f>'[13]3'!F47</f>
        <v>6.0000000000000001E-3</v>
      </c>
      <c r="G47" s="1834">
        <f>'[13]3'!G47</f>
        <v>0</v>
      </c>
      <c r="H47" s="1834">
        <f>'[13]3'!H47</f>
        <v>0</v>
      </c>
      <c r="I47" s="1834">
        <f>'[13]3'!I47</f>
        <v>0</v>
      </c>
      <c r="J47" s="1834">
        <f>'[13]3'!J47</f>
        <v>0</v>
      </c>
      <c r="K47" s="1831">
        <f t="shared" si="86"/>
        <v>30.905999999999999</v>
      </c>
      <c r="L47" s="1831">
        <f t="shared" si="87"/>
        <v>3.8820000000000001</v>
      </c>
      <c r="M47" s="1835">
        <f t="shared" si="0"/>
        <v>0</v>
      </c>
      <c r="N47" s="1835">
        <f t="shared" si="1"/>
        <v>0</v>
      </c>
      <c r="O47" s="1757">
        <f t="shared" si="2"/>
        <v>5183.41</v>
      </c>
      <c r="P47" s="1831">
        <f t="shared" si="3"/>
        <v>0</v>
      </c>
      <c r="Q47" s="1757">
        <f t="shared" si="4"/>
        <v>0</v>
      </c>
      <c r="R47" s="1757">
        <f t="shared" si="5"/>
        <v>34.787999999999997</v>
      </c>
      <c r="S47" s="1850">
        <f t="shared" si="6"/>
        <v>5183.41</v>
      </c>
      <c r="T47" s="1837">
        <f>'[13]3'!T47</f>
        <v>8.9999999999999993E-3</v>
      </c>
      <c r="U47" s="1834">
        <f>'[13]3'!U47</f>
        <v>6.0000000000000001E-3</v>
      </c>
      <c r="V47" s="1834">
        <f>'[13]3'!V47</f>
        <v>0</v>
      </c>
      <c r="W47" s="1834">
        <f>'[13]3'!W47</f>
        <v>0</v>
      </c>
      <c r="X47" s="1834">
        <f>'[13]3'!X47</f>
        <v>0</v>
      </c>
      <c r="Y47" s="1834">
        <f>'[13]3'!Y47</f>
        <v>0</v>
      </c>
      <c r="Z47" s="1831">
        <f t="shared" si="88"/>
        <v>30.005999999999997</v>
      </c>
      <c r="AA47" s="1831">
        <f t="shared" si="89"/>
        <v>3.5580000000000003</v>
      </c>
      <c r="AB47" s="1757">
        <f t="shared" si="7"/>
        <v>0</v>
      </c>
      <c r="AC47" s="1757">
        <f t="shared" si="8"/>
        <v>0</v>
      </c>
      <c r="AD47" s="1757">
        <f t="shared" si="9"/>
        <v>5001.04</v>
      </c>
      <c r="AE47" s="1831">
        <f t="shared" si="10"/>
        <v>0</v>
      </c>
      <c r="AF47" s="1757">
        <f t="shared" si="11"/>
        <v>0</v>
      </c>
      <c r="AG47" s="1757">
        <f t="shared" si="12"/>
        <v>33.564</v>
      </c>
      <c r="AH47" s="1850">
        <f t="shared" si="13"/>
        <v>5001.04</v>
      </c>
      <c r="AI47" s="1837">
        <f>'[13]3'!AI47</f>
        <v>8.9999999999999993E-3</v>
      </c>
      <c r="AJ47" s="1834">
        <f>'[13]3'!AJ47</f>
        <v>6.0000000000000001E-3</v>
      </c>
      <c r="AK47" s="1834">
        <f>'[13]3'!AK47</f>
        <v>0</v>
      </c>
      <c r="AL47" s="1834">
        <f>'[13]3'!AL47</f>
        <v>0</v>
      </c>
      <c r="AM47" s="1834">
        <f>'[13]3'!AM47</f>
        <v>0</v>
      </c>
      <c r="AN47" s="1834">
        <f>'[13]3'!AN47</f>
        <v>0</v>
      </c>
      <c r="AO47" s="1831">
        <f t="shared" si="90"/>
        <v>35.802</v>
      </c>
      <c r="AP47" s="1831">
        <f t="shared" si="91"/>
        <v>3.8820000000000001</v>
      </c>
      <c r="AQ47" s="1757">
        <f t="shared" si="14"/>
        <v>0</v>
      </c>
      <c r="AR47" s="1757">
        <f t="shared" si="15"/>
        <v>0</v>
      </c>
      <c r="AS47" s="1757">
        <f t="shared" si="16"/>
        <v>5912.92</v>
      </c>
      <c r="AT47" s="1831">
        <f t="shared" si="17"/>
        <v>0</v>
      </c>
      <c r="AU47" s="1757">
        <f t="shared" si="18"/>
        <v>0</v>
      </c>
      <c r="AV47" s="1757">
        <f t="shared" si="19"/>
        <v>39.683999999999997</v>
      </c>
      <c r="AW47" s="1850">
        <f t="shared" si="20"/>
        <v>5912.92</v>
      </c>
      <c r="AX47" s="1834">
        <f>'[13]3'!AX47</f>
        <v>8.9999999999999993E-3</v>
      </c>
      <c r="AY47" s="1834">
        <f>'[13]3'!AY47</f>
        <v>6.0000000000000001E-3</v>
      </c>
      <c r="AZ47" s="1834">
        <f>'[13]3'!AZ47</f>
        <v>0</v>
      </c>
      <c r="BA47" s="1834">
        <f>'[13]3'!BA47</f>
        <v>0</v>
      </c>
      <c r="BB47" s="1834">
        <f>'[13]3'!BB47</f>
        <v>0</v>
      </c>
      <c r="BC47" s="1834">
        <f>'[13]3'!BC47</f>
        <v>0</v>
      </c>
      <c r="BD47" s="1831">
        <f t="shared" si="92"/>
        <v>30.464999999999996</v>
      </c>
      <c r="BE47" s="1831">
        <f t="shared" si="93"/>
        <v>3.5100000000000002</v>
      </c>
      <c r="BF47" s="1757">
        <f t="shared" si="21"/>
        <v>0</v>
      </c>
      <c r="BG47" s="1757">
        <f t="shared" si="22"/>
        <v>0</v>
      </c>
      <c r="BH47" s="1757">
        <f t="shared" si="23"/>
        <v>5062.28</v>
      </c>
      <c r="BI47" s="1831">
        <f t="shared" si="24"/>
        <v>0</v>
      </c>
      <c r="BJ47" s="1757">
        <f t="shared" si="25"/>
        <v>0</v>
      </c>
      <c r="BK47" s="1757">
        <f t="shared" si="26"/>
        <v>33.974999999999994</v>
      </c>
      <c r="BL47" s="1850">
        <f t="shared" si="27"/>
        <v>5062.28</v>
      </c>
      <c r="BM47" s="1837">
        <f>'[13]3'!BM47</f>
        <v>1.4999999999999999E-2</v>
      </c>
      <c r="BN47" s="1834">
        <f>'[13]3'!BN47</f>
        <v>1.2999999999999999E-2</v>
      </c>
      <c r="BO47" s="1834">
        <f>'[13]3'!BO47</f>
        <v>0</v>
      </c>
      <c r="BP47" s="1834">
        <f>'[13]3'!BP47</f>
        <v>0</v>
      </c>
      <c r="BQ47" s="1834">
        <f>'[13]3'!BQ47</f>
        <v>0</v>
      </c>
      <c r="BR47" s="1834">
        <f>'[13]3'!BR47</f>
        <v>0</v>
      </c>
      <c r="BS47" s="1831">
        <f t="shared" si="94"/>
        <v>43.89</v>
      </c>
      <c r="BT47" s="1831">
        <f t="shared" si="95"/>
        <v>7.0459999999999994</v>
      </c>
      <c r="BU47" s="1757">
        <f t="shared" si="28"/>
        <v>0</v>
      </c>
      <c r="BV47" s="1757">
        <f t="shared" si="29"/>
        <v>0</v>
      </c>
      <c r="BW47" s="1757">
        <f t="shared" si="30"/>
        <v>7589.46</v>
      </c>
      <c r="BX47" s="1831">
        <f t="shared" si="31"/>
        <v>0</v>
      </c>
      <c r="BY47" s="1757">
        <f t="shared" si="32"/>
        <v>0</v>
      </c>
      <c r="BZ47" s="1757">
        <f t="shared" si="33"/>
        <v>50.936</v>
      </c>
      <c r="CA47" s="1850">
        <f t="shared" si="34"/>
        <v>7589.46</v>
      </c>
      <c r="CB47" s="1834">
        <f>'[13]3'!CB47</f>
        <v>1.4999999999999999E-2</v>
      </c>
      <c r="CC47" s="1834">
        <f>'[13]3'!CC47</f>
        <v>1.2999999999999999E-2</v>
      </c>
      <c r="CD47" s="1834">
        <f>'[13]3'!CD47</f>
        <v>0</v>
      </c>
      <c r="CE47" s="1834">
        <f>'[13]3'!CE47</f>
        <v>0</v>
      </c>
      <c r="CF47" s="1834">
        <f>'[13]3'!CF47</f>
        <v>0</v>
      </c>
      <c r="CG47" s="1834">
        <f>'[13]3'!CG47</f>
        <v>0</v>
      </c>
      <c r="CH47" s="1831">
        <f t="shared" si="96"/>
        <v>40.244999999999997</v>
      </c>
      <c r="CI47" s="1831">
        <f t="shared" si="97"/>
        <v>7.2669999999999995</v>
      </c>
      <c r="CJ47" s="1757">
        <f t="shared" si="35"/>
        <v>0</v>
      </c>
      <c r="CK47" s="1757">
        <f t="shared" si="36"/>
        <v>0</v>
      </c>
      <c r="CL47" s="1757">
        <f t="shared" si="37"/>
        <v>7079.29</v>
      </c>
      <c r="CM47" s="1831">
        <f t="shared" si="38"/>
        <v>0</v>
      </c>
      <c r="CN47" s="1757">
        <f t="shared" si="39"/>
        <v>0</v>
      </c>
      <c r="CO47" s="1757">
        <f t="shared" si="40"/>
        <v>47.512</v>
      </c>
      <c r="CP47" s="1850">
        <f t="shared" si="41"/>
        <v>7079.29</v>
      </c>
      <c r="CQ47" s="1837">
        <f>'[13]3'!CQ47</f>
        <v>0</v>
      </c>
      <c r="CR47" s="1834">
        <f>'[13]3'!CR47</f>
        <v>0</v>
      </c>
      <c r="CS47" s="1834">
        <f>'[13]3'!CS47</f>
        <v>0</v>
      </c>
      <c r="CT47" s="1834">
        <f>'[13]3'!CT47</f>
        <v>0</v>
      </c>
      <c r="CU47" s="1834">
        <f>'[13]3'!CU47</f>
        <v>0</v>
      </c>
      <c r="CV47" s="1834">
        <f>'[13]3'!CV47</f>
        <v>0</v>
      </c>
      <c r="CW47" s="1831">
        <f t="shared" si="98"/>
        <v>0</v>
      </c>
      <c r="CX47" s="1831">
        <f t="shared" si="99"/>
        <v>0</v>
      </c>
      <c r="CY47" s="1757">
        <f t="shared" si="42"/>
        <v>0</v>
      </c>
      <c r="CZ47" s="1757">
        <f t="shared" si="43"/>
        <v>0</v>
      </c>
      <c r="DA47" s="1757">
        <f t="shared" si="44"/>
        <v>0</v>
      </c>
      <c r="DB47" s="1831">
        <f t="shared" si="45"/>
        <v>0</v>
      </c>
      <c r="DC47" s="1757">
        <f t="shared" si="46"/>
        <v>0</v>
      </c>
      <c r="DD47" s="1757">
        <f t="shared" si="47"/>
        <v>0</v>
      </c>
      <c r="DE47" s="1850">
        <f t="shared" si="48"/>
        <v>0</v>
      </c>
      <c r="DF47" s="1837">
        <f>'[13]3'!DF47</f>
        <v>0</v>
      </c>
      <c r="DG47" s="1834">
        <f>'[13]3'!DG47</f>
        <v>0</v>
      </c>
      <c r="DH47" s="1834">
        <f>'[13]3'!DH47</f>
        <v>0</v>
      </c>
      <c r="DI47" s="1834">
        <f>'[13]3'!DI47</f>
        <v>0</v>
      </c>
      <c r="DJ47" s="1834">
        <f>'[13]3'!DJ47</f>
        <v>0</v>
      </c>
      <c r="DK47" s="1834">
        <f>'[13]3'!DK47</f>
        <v>0</v>
      </c>
      <c r="DL47" s="1831">
        <f t="shared" si="100"/>
        <v>0</v>
      </c>
      <c r="DM47" s="1831">
        <f t="shared" si="101"/>
        <v>0</v>
      </c>
      <c r="DN47" s="1757">
        <f t="shared" si="49"/>
        <v>0</v>
      </c>
      <c r="DO47" s="1757">
        <f t="shared" si="50"/>
        <v>0</v>
      </c>
      <c r="DP47" s="1757">
        <f t="shared" si="51"/>
        <v>0</v>
      </c>
      <c r="DQ47" s="1831">
        <f t="shared" si="52"/>
        <v>0</v>
      </c>
      <c r="DR47" s="1757">
        <f t="shared" si="53"/>
        <v>0</v>
      </c>
      <c r="DS47" s="1757">
        <f t="shared" si="54"/>
        <v>0</v>
      </c>
      <c r="DT47" s="1850">
        <f t="shared" si="55"/>
        <v>0</v>
      </c>
      <c r="DU47" s="1837">
        <f>'[13]3'!DU47</f>
        <v>0</v>
      </c>
      <c r="DV47" s="1834">
        <f>'[13]3'!DV47</f>
        <v>0</v>
      </c>
      <c r="DW47" s="1834">
        <f>'[13]3'!DW47</f>
        <v>0</v>
      </c>
      <c r="DX47" s="1834">
        <f>'[13]3'!DX47</f>
        <v>0</v>
      </c>
      <c r="DY47" s="1834">
        <f>'[13]3'!DY47</f>
        <v>0</v>
      </c>
      <c r="DZ47" s="1834">
        <f>'[13]3'!DZ47</f>
        <v>0</v>
      </c>
      <c r="EA47" s="1831">
        <f t="shared" si="102"/>
        <v>0</v>
      </c>
      <c r="EB47" s="1831">
        <f t="shared" si="103"/>
        <v>0</v>
      </c>
      <c r="EC47" s="1757">
        <f t="shared" si="56"/>
        <v>0</v>
      </c>
      <c r="ED47" s="1757">
        <f t="shared" si="57"/>
        <v>0</v>
      </c>
      <c r="EE47" s="1757">
        <f t="shared" si="58"/>
        <v>0</v>
      </c>
      <c r="EF47" s="1757">
        <f t="shared" si="59"/>
        <v>0</v>
      </c>
      <c r="EG47" s="1757">
        <f t="shared" si="60"/>
        <v>0</v>
      </c>
      <c r="EH47" s="1757">
        <f t="shared" si="61"/>
        <v>0</v>
      </c>
      <c r="EI47" s="1850">
        <f t="shared" si="62"/>
        <v>0</v>
      </c>
      <c r="EJ47" s="1837">
        <f>'[13]3'!EJ47</f>
        <v>1.4999999999999999E-2</v>
      </c>
      <c r="EK47" s="1834">
        <f>'[13]3'!EK47</f>
        <v>0.01</v>
      </c>
      <c r="EL47" s="1834">
        <f>'[13]3'!EL47</f>
        <v>0</v>
      </c>
      <c r="EM47" s="1834">
        <f>'[13]3'!EM47</f>
        <v>0</v>
      </c>
      <c r="EN47" s="1834">
        <f>'[13]3'!EN47</f>
        <v>0</v>
      </c>
      <c r="EO47" s="1834">
        <f>'[13]3'!EO47</f>
        <v>0</v>
      </c>
      <c r="EP47" s="1831">
        <f t="shared" si="104"/>
        <v>52.169999999999995</v>
      </c>
      <c r="EQ47" s="1831">
        <f t="shared" si="105"/>
        <v>6.21</v>
      </c>
      <c r="ER47" s="1757">
        <f t="shared" si="63"/>
        <v>0</v>
      </c>
      <c r="ES47" s="1757">
        <f t="shared" si="64"/>
        <v>0</v>
      </c>
      <c r="ET47" s="1757">
        <f t="shared" si="65"/>
        <v>8698.6200000000008</v>
      </c>
      <c r="EU47" s="1757">
        <f t="shared" si="66"/>
        <v>0</v>
      </c>
      <c r="EV47" s="1757">
        <f t="shared" si="67"/>
        <v>0</v>
      </c>
      <c r="EW47" s="1757">
        <f t="shared" si="68"/>
        <v>58.379999999999995</v>
      </c>
      <c r="EX47" s="1850">
        <f t="shared" si="69"/>
        <v>8698.6200000000008</v>
      </c>
      <c r="EY47" s="1834">
        <f>'[13]3'!EY47</f>
        <v>1.4999999999999999E-2</v>
      </c>
      <c r="EZ47" s="1834">
        <f>'[13]3'!EZ47</f>
        <v>0.01</v>
      </c>
      <c r="FA47" s="1834">
        <f>'[13]3'!FA47</f>
        <v>0</v>
      </c>
      <c r="FB47" s="1834">
        <f>'[13]3'!FB47</f>
        <v>0</v>
      </c>
      <c r="FC47" s="1834">
        <f>'[13]3'!FC47</f>
        <v>0</v>
      </c>
      <c r="FD47" s="1834">
        <f>'[13]3'!FD47</f>
        <v>0</v>
      </c>
      <c r="FE47" s="1831">
        <f t="shared" si="106"/>
        <v>49.29</v>
      </c>
      <c r="FF47" s="1831">
        <f t="shared" si="107"/>
        <v>5.91</v>
      </c>
      <c r="FG47" s="1757">
        <f t="shared" si="70"/>
        <v>0</v>
      </c>
      <c r="FH47" s="1757">
        <f t="shared" si="71"/>
        <v>0</v>
      </c>
      <c r="FI47" s="1757">
        <f t="shared" si="72"/>
        <v>8224.7999999999993</v>
      </c>
      <c r="FJ47" s="1757">
        <f t="shared" si="73"/>
        <v>0</v>
      </c>
      <c r="FK47" s="1757">
        <f t="shared" si="74"/>
        <v>0</v>
      </c>
      <c r="FL47" s="1757">
        <f t="shared" si="75"/>
        <v>55.2</v>
      </c>
      <c r="FM47" s="1850">
        <f t="shared" si="76"/>
        <v>8224.7999999999993</v>
      </c>
      <c r="FN47" s="1834">
        <f>'[13]3'!FN47</f>
        <v>1.4999999999999999E-2</v>
      </c>
      <c r="FO47" s="1834">
        <f>'[13]3'!FO47</f>
        <v>0.01</v>
      </c>
      <c r="FP47" s="1834">
        <f>'[13]3'!FP47</f>
        <v>0</v>
      </c>
      <c r="FQ47" s="1834">
        <f>'[13]3'!FQ47</f>
        <v>0</v>
      </c>
      <c r="FR47" s="1834">
        <f>'[13]3'!FR47</f>
        <v>0</v>
      </c>
      <c r="FS47" s="1834">
        <f>'[13]3'!FS47</f>
        <v>0</v>
      </c>
      <c r="FT47" s="1831">
        <f t="shared" si="108"/>
        <v>48.614999999999995</v>
      </c>
      <c r="FU47" s="1831">
        <f t="shared" si="109"/>
        <v>6.51</v>
      </c>
      <c r="FV47" s="1757">
        <f t="shared" si="77"/>
        <v>0</v>
      </c>
      <c r="FW47" s="1757">
        <f t="shared" si="78"/>
        <v>0</v>
      </c>
      <c r="FX47" s="1757">
        <f t="shared" si="110"/>
        <v>8213.6299999999992</v>
      </c>
      <c r="FY47" s="1757">
        <f t="shared" si="79"/>
        <v>0</v>
      </c>
      <c r="FZ47" s="1757">
        <f t="shared" si="80"/>
        <v>0</v>
      </c>
      <c r="GA47" s="1757">
        <f t="shared" si="81"/>
        <v>55.124999999999993</v>
      </c>
      <c r="GB47" s="1850">
        <f t="shared" si="82"/>
        <v>8213.6299999999992</v>
      </c>
      <c r="GC47" s="1851">
        <f t="shared" ref="GC47:GD77" si="114">R47+AG47+AV47+BK47+BZ47+CO47</f>
        <v>240.459</v>
      </c>
      <c r="GD47" s="1852">
        <f t="shared" si="114"/>
        <v>35828.400000000001</v>
      </c>
      <c r="GE47" s="1853">
        <f t="shared" ref="GE47:GF77" si="115">DD47+DS47+EH47+EW47+FL47+GA47</f>
        <v>168.70499999999998</v>
      </c>
      <c r="GF47" s="1854">
        <f t="shared" si="115"/>
        <v>25137.049999999996</v>
      </c>
      <c r="GG47" s="1855">
        <f t="shared" ref="GG47:GH77" si="116">GC47+GE47</f>
        <v>409.16399999999999</v>
      </c>
      <c r="GH47" s="1856">
        <f t="shared" si="116"/>
        <v>60965.45</v>
      </c>
      <c r="GI47" s="1844">
        <v>12</v>
      </c>
      <c r="GJ47" s="1857">
        <f t="shared" si="113"/>
        <v>409.16399999999999</v>
      </c>
      <c r="GK47" s="1858">
        <f t="shared" si="111"/>
        <v>60965.45</v>
      </c>
      <c r="GL47" s="1859">
        <f t="shared" si="112"/>
        <v>0</v>
      </c>
      <c r="GM47" s="1860">
        <f t="shared" si="112"/>
        <v>0</v>
      </c>
    </row>
    <row r="48" spans="1:195" s="1768" customFormat="1" ht="18" customHeight="1">
      <c r="A48" s="1848">
        <v>34</v>
      </c>
      <c r="B48" s="1861" t="s">
        <v>1567</v>
      </c>
      <c r="C48" s="1849" t="s">
        <v>407</v>
      </c>
      <c r="D48" s="1833">
        <f>[13]цены!D42</f>
        <v>145</v>
      </c>
      <c r="E48" s="1834">
        <f>'[13]3'!E48</f>
        <v>8.9999999999999993E-3</v>
      </c>
      <c r="F48" s="1834">
        <f>'[13]3'!F48</f>
        <v>6.0000000000000001E-3</v>
      </c>
      <c r="G48" s="1834">
        <f>'[13]3'!G48</f>
        <v>1.17E-3</v>
      </c>
      <c r="H48" s="1834">
        <f>'[13]3'!H48</f>
        <v>0</v>
      </c>
      <c r="I48" s="1834">
        <f>'[13]3'!I48</f>
        <v>0</v>
      </c>
      <c r="J48" s="1834">
        <f>'[13]3'!J48</f>
        <v>1E-4</v>
      </c>
      <c r="K48" s="1831">
        <f t="shared" si="86"/>
        <v>30.905999999999999</v>
      </c>
      <c r="L48" s="1831">
        <f t="shared" si="87"/>
        <v>3.8820000000000001</v>
      </c>
      <c r="M48" s="1835">
        <f t="shared" si="0"/>
        <v>0</v>
      </c>
      <c r="N48" s="1835">
        <f t="shared" si="1"/>
        <v>0</v>
      </c>
      <c r="O48" s="1757">
        <f t="shared" si="2"/>
        <v>5044.26</v>
      </c>
      <c r="P48" s="1831">
        <f t="shared" si="3"/>
        <v>6.0000000000000005E-2</v>
      </c>
      <c r="Q48" s="1757">
        <f t="shared" si="4"/>
        <v>8.6999999999999993</v>
      </c>
      <c r="R48" s="1757">
        <f t="shared" si="5"/>
        <v>34.847999999999999</v>
      </c>
      <c r="S48" s="1850">
        <f t="shared" si="6"/>
        <v>5052.96</v>
      </c>
      <c r="T48" s="1837">
        <f>'[13]3'!T48</f>
        <v>8.9999999999999993E-3</v>
      </c>
      <c r="U48" s="1834">
        <f>'[13]3'!U48</f>
        <v>6.0000000000000001E-3</v>
      </c>
      <c r="V48" s="1834">
        <f>'[13]3'!V48</f>
        <v>1.17E-3</v>
      </c>
      <c r="W48" s="1834">
        <f>'[13]3'!W48</f>
        <v>0</v>
      </c>
      <c r="X48" s="1834">
        <f>'[13]3'!X48</f>
        <v>0</v>
      </c>
      <c r="Y48" s="1834">
        <f>'[13]3'!Y48</f>
        <v>1E-4</v>
      </c>
      <c r="Z48" s="1831">
        <f t="shared" si="88"/>
        <v>30.005999999999997</v>
      </c>
      <c r="AA48" s="1831">
        <f t="shared" si="89"/>
        <v>3.5580000000000003</v>
      </c>
      <c r="AB48" s="1757">
        <f t="shared" si="7"/>
        <v>0</v>
      </c>
      <c r="AC48" s="1757">
        <f t="shared" si="8"/>
        <v>0</v>
      </c>
      <c r="AD48" s="1757">
        <f t="shared" si="9"/>
        <v>4866.78</v>
      </c>
      <c r="AE48" s="1831">
        <f t="shared" si="10"/>
        <v>6.2899999999999998E-2</v>
      </c>
      <c r="AF48" s="1757">
        <f t="shared" si="11"/>
        <v>9.1199999999999992</v>
      </c>
      <c r="AG48" s="1757">
        <f t="shared" si="12"/>
        <v>33.626899999999999</v>
      </c>
      <c r="AH48" s="1850">
        <f t="shared" si="13"/>
        <v>4875.8999999999996</v>
      </c>
      <c r="AI48" s="1837">
        <f>'[13]3'!AI48</f>
        <v>8.9999999999999993E-3</v>
      </c>
      <c r="AJ48" s="1834">
        <f>'[13]3'!AJ48</f>
        <v>6.0000000000000001E-3</v>
      </c>
      <c r="AK48" s="1834">
        <f>'[13]3'!AK48</f>
        <v>1.17E-3</v>
      </c>
      <c r="AL48" s="1834">
        <f>'[13]3'!AL48</f>
        <v>0</v>
      </c>
      <c r="AM48" s="1834">
        <f>'[13]3'!AM48</f>
        <v>0</v>
      </c>
      <c r="AN48" s="1834">
        <f>'[13]3'!AN48</f>
        <v>1E-4</v>
      </c>
      <c r="AO48" s="1831">
        <f t="shared" si="90"/>
        <v>35.802</v>
      </c>
      <c r="AP48" s="1831">
        <f t="shared" si="91"/>
        <v>3.8820000000000001</v>
      </c>
      <c r="AQ48" s="1757">
        <f t="shared" si="14"/>
        <v>0</v>
      </c>
      <c r="AR48" s="1757">
        <f t="shared" si="15"/>
        <v>0</v>
      </c>
      <c r="AS48" s="1757">
        <f t="shared" si="16"/>
        <v>5754.18</v>
      </c>
      <c r="AT48" s="1831">
        <f t="shared" si="17"/>
        <v>5.7600000000000005E-2</v>
      </c>
      <c r="AU48" s="1757">
        <f t="shared" si="18"/>
        <v>8.35</v>
      </c>
      <c r="AV48" s="1757">
        <f t="shared" si="19"/>
        <v>39.741599999999998</v>
      </c>
      <c r="AW48" s="1850">
        <f t="shared" si="20"/>
        <v>5762.5300000000007</v>
      </c>
      <c r="AX48" s="1834">
        <f>'[13]3'!AX48</f>
        <v>8.9999999999999993E-3</v>
      </c>
      <c r="AY48" s="1834">
        <f>'[13]3'!AY48</f>
        <v>6.0000000000000001E-3</v>
      </c>
      <c r="AZ48" s="1834">
        <f>'[13]3'!AZ48</f>
        <v>1.17E-3</v>
      </c>
      <c r="BA48" s="1834">
        <f>'[13]3'!BA48</f>
        <v>0</v>
      </c>
      <c r="BB48" s="1834">
        <f>'[13]3'!BB48</f>
        <v>0</v>
      </c>
      <c r="BC48" s="1834">
        <f>'[13]3'!BC48</f>
        <v>1E-4</v>
      </c>
      <c r="BD48" s="1831">
        <f t="shared" si="92"/>
        <v>30.464999999999996</v>
      </c>
      <c r="BE48" s="1831">
        <f t="shared" si="93"/>
        <v>3.5100000000000002</v>
      </c>
      <c r="BF48" s="1757">
        <f t="shared" si="21"/>
        <v>0</v>
      </c>
      <c r="BG48" s="1757">
        <f t="shared" si="22"/>
        <v>0</v>
      </c>
      <c r="BH48" s="1757">
        <f t="shared" si="23"/>
        <v>4926.38</v>
      </c>
      <c r="BI48" s="1831">
        <f t="shared" si="24"/>
        <v>6.08E-2</v>
      </c>
      <c r="BJ48" s="1757">
        <f t="shared" si="25"/>
        <v>8.82</v>
      </c>
      <c r="BK48" s="1757">
        <f t="shared" si="26"/>
        <v>34.035799999999995</v>
      </c>
      <c r="BL48" s="1850">
        <f t="shared" si="27"/>
        <v>4935.2</v>
      </c>
      <c r="BM48" s="1837">
        <f>'[13]3'!BM48</f>
        <v>0.02</v>
      </c>
      <c r="BN48" s="1834">
        <f>'[13]3'!BN48</f>
        <v>1.2999999999999999E-2</v>
      </c>
      <c r="BO48" s="1834">
        <f>'[13]3'!BO48</f>
        <v>1.17E-3</v>
      </c>
      <c r="BP48" s="1834">
        <f>'[13]3'!BP48</f>
        <v>0</v>
      </c>
      <c r="BQ48" s="1834">
        <f>'[13]3'!BQ48</f>
        <v>0</v>
      </c>
      <c r="BR48" s="1834">
        <f>'[13]3'!BR48</f>
        <v>1E-3</v>
      </c>
      <c r="BS48" s="1831">
        <f t="shared" si="94"/>
        <v>58.52</v>
      </c>
      <c r="BT48" s="1831">
        <f t="shared" si="95"/>
        <v>7.0459999999999994</v>
      </c>
      <c r="BU48" s="1757">
        <f t="shared" si="28"/>
        <v>0</v>
      </c>
      <c r="BV48" s="1757">
        <f t="shared" si="29"/>
        <v>0</v>
      </c>
      <c r="BW48" s="1757">
        <f t="shared" si="30"/>
        <v>9507.07</v>
      </c>
      <c r="BX48" s="1831">
        <f t="shared" si="31"/>
        <v>0.59399999999999997</v>
      </c>
      <c r="BY48" s="1757">
        <f t="shared" si="32"/>
        <v>86.13</v>
      </c>
      <c r="BZ48" s="1757">
        <f t="shared" si="33"/>
        <v>66.16</v>
      </c>
      <c r="CA48" s="1850">
        <f t="shared" si="34"/>
        <v>9593.1999999999989</v>
      </c>
      <c r="CB48" s="1834">
        <f>'[13]3'!CB48</f>
        <v>0.02</v>
      </c>
      <c r="CC48" s="1834">
        <f>'[13]3'!CC48</f>
        <v>1.2999999999999999E-2</v>
      </c>
      <c r="CD48" s="1834">
        <f>'[13]3'!CD48</f>
        <v>1.17E-3</v>
      </c>
      <c r="CE48" s="1834">
        <f>'[13]3'!CE48</f>
        <v>0</v>
      </c>
      <c r="CF48" s="1834">
        <f>'[13]3'!CF48</f>
        <v>0</v>
      </c>
      <c r="CG48" s="1834">
        <f>'[13]3'!CG48</f>
        <v>1E-3</v>
      </c>
      <c r="CH48" s="1831">
        <f t="shared" si="96"/>
        <v>53.660000000000004</v>
      </c>
      <c r="CI48" s="1831">
        <f t="shared" si="97"/>
        <v>7.2669999999999995</v>
      </c>
      <c r="CJ48" s="1757">
        <f t="shared" si="35"/>
        <v>0</v>
      </c>
      <c r="CK48" s="1757">
        <f t="shared" si="36"/>
        <v>0</v>
      </c>
      <c r="CL48" s="1757">
        <f t="shared" si="37"/>
        <v>8834.42</v>
      </c>
      <c r="CM48" s="1831">
        <f t="shared" si="38"/>
        <v>0.48599999999999999</v>
      </c>
      <c r="CN48" s="1757">
        <f t="shared" si="39"/>
        <v>70.47</v>
      </c>
      <c r="CO48" s="1757">
        <f t="shared" si="40"/>
        <v>61.413000000000004</v>
      </c>
      <c r="CP48" s="1850">
        <f t="shared" si="41"/>
        <v>8904.89</v>
      </c>
      <c r="CQ48" s="1837">
        <f>'[13]3'!CQ48</f>
        <v>7.0000000000000001E-3</v>
      </c>
      <c r="CR48" s="1834">
        <f>'[13]3'!CR48</f>
        <v>5.0000000000000001E-3</v>
      </c>
      <c r="CS48" s="1834">
        <f>'[13]3'!CS48</f>
        <v>1.17E-3</v>
      </c>
      <c r="CT48" s="1834">
        <f>'[13]3'!CT48</f>
        <v>0</v>
      </c>
      <c r="CU48" s="1834">
        <f>'[13]3'!CU48</f>
        <v>0</v>
      </c>
      <c r="CV48" s="1834">
        <f>'[13]3'!CV48</f>
        <v>0</v>
      </c>
      <c r="CW48" s="1831">
        <f t="shared" si="98"/>
        <v>12.46</v>
      </c>
      <c r="CX48" s="1831">
        <f t="shared" si="99"/>
        <v>3.24</v>
      </c>
      <c r="CY48" s="1757">
        <f t="shared" si="42"/>
        <v>0</v>
      </c>
      <c r="CZ48" s="1757">
        <f t="shared" si="43"/>
        <v>0</v>
      </c>
      <c r="DA48" s="1757">
        <f t="shared" si="44"/>
        <v>2276.5</v>
      </c>
      <c r="DB48" s="1831">
        <f t="shared" si="45"/>
        <v>0</v>
      </c>
      <c r="DC48" s="1757">
        <f t="shared" si="46"/>
        <v>0</v>
      </c>
      <c r="DD48" s="1757">
        <f t="shared" si="47"/>
        <v>15.700000000000001</v>
      </c>
      <c r="DE48" s="1850">
        <f t="shared" si="48"/>
        <v>2276.5</v>
      </c>
      <c r="DF48" s="1837">
        <f>'[13]3'!DF48</f>
        <v>7.0000000000000001E-3</v>
      </c>
      <c r="DG48" s="1834">
        <f>'[13]3'!DG48</f>
        <v>5.0000000000000001E-3</v>
      </c>
      <c r="DH48" s="1834">
        <f>'[13]3'!DH48</f>
        <v>1.17E-3</v>
      </c>
      <c r="DI48" s="1834">
        <f>'[13]3'!DI48</f>
        <v>0</v>
      </c>
      <c r="DJ48" s="1834">
        <f>'[13]3'!DJ48</f>
        <v>0</v>
      </c>
      <c r="DK48" s="1834">
        <f>'[13]3'!DK48</f>
        <v>0</v>
      </c>
      <c r="DL48" s="1831">
        <f t="shared" si="100"/>
        <v>12.894</v>
      </c>
      <c r="DM48" s="1831">
        <f t="shared" si="101"/>
        <v>2.99</v>
      </c>
      <c r="DN48" s="1757">
        <f t="shared" si="49"/>
        <v>0</v>
      </c>
      <c r="DO48" s="1757">
        <f t="shared" si="50"/>
        <v>0</v>
      </c>
      <c r="DP48" s="1757">
        <f t="shared" si="51"/>
        <v>2303.1799999999998</v>
      </c>
      <c r="DQ48" s="1831">
        <f t="shared" si="52"/>
        <v>0</v>
      </c>
      <c r="DR48" s="1757">
        <f t="shared" si="53"/>
        <v>0</v>
      </c>
      <c r="DS48" s="1757">
        <f t="shared" si="54"/>
        <v>15.884</v>
      </c>
      <c r="DT48" s="1850">
        <f t="shared" si="55"/>
        <v>2303.1799999999998</v>
      </c>
      <c r="DU48" s="1837">
        <f>'[13]3'!DU48</f>
        <v>7.0000000000000001E-3</v>
      </c>
      <c r="DV48" s="1834">
        <f>'[13]3'!DV48</f>
        <v>5.0000000000000001E-3</v>
      </c>
      <c r="DW48" s="1834">
        <f>'[13]3'!DW48</f>
        <v>1.17E-3</v>
      </c>
      <c r="DX48" s="1834">
        <f>'[13]3'!DX48</f>
        <v>0</v>
      </c>
      <c r="DY48" s="1834">
        <f>'[13]3'!DY48</f>
        <v>0</v>
      </c>
      <c r="DZ48" s="1834">
        <f>'[13]3'!DZ48</f>
        <v>1E-3</v>
      </c>
      <c r="EA48" s="1831">
        <f t="shared" si="102"/>
        <v>17.36</v>
      </c>
      <c r="EB48" s="1831">
        <f t="shared" si="103"/>
        <v>2.71</v>
      </c>
      <c r="EC48" s="1757">
        <f t="shared" si="56"/>
        <v>0</v>
      </c>
      <c r="ED48" s="1757">
        <f t="shared" si="57"/>
        <v>0</v>
      </c>
      <c r="EE48" s="1757">
        <f t="shared" si="58"/>
        <v>2910.15</v>
      </c>
      <c r="EF48" s="1757">
        <f t="shared" si="59"/>
        <v>0.432</v>
      </c>
      <c r="EG48" s="1757">
        <f t="shared" si="60"/>
        <v>62.64</v>
      </c>
      <c r="EH48" s="1757">
        <f t="shared" si="61"/>
        <v>20.501999999999999</v>
      </c>
      <c r="EI48" s="1850">
        <f t="shared" si="62"/>
        <v>2972.79</v>
      </c>
      <c r="EJ48" s="1837">
        <f>'[13]3'!EJ48</f>
        <v>1.4999999999999999E-2</v>
      </c>
      <c r="EK48" s="1834">
        <f>'[13]3'!EK48</f>
        <v>0.01</v>
      </c>
      <c r="EL48" s="1834">
        <f>'[13]3'!EL48</f>
        <v>1.17E-3</v>
      </c>
      <c r="EM48" s="1834">
        <f>'[13]3'!EM48</f>
        <v>0</v>
      </c>
      <c r="EN48" s="1834">
        <f>'[13]3'!EN48</f>
        <v>0</v>
      </c>
      <c r="EO48" s="1834">
        <f>'[13]3'!EO48</f>
        <v>0</v>
      </c>
      <c r="EP48" s="1831">
        <f t="shared" si="104"/>
        <v>52.169999999999995</v>
      </c>
      <c r="EQ48" s="1831">
        <f t="shared" si="105"/>
        <v>6.21</v>
      </c>
      <c r="ER48" s="1757">
        <f t="shared" si="63"/>
        <v>0</v>
      </c>
      <c r="ES48" s="1757">
        <f t="shared" si="64"/>
        <v>0</v>
      </c>
      <c r="ET48" s="1757">
        <f t="shared" si="65"/>
        <v>8465.1</v>
      </c>
      <c r="EU48" s="1757">
        <f t="shared" si="66"/>
        <v>0</v>
      </c>
      <c r="EV48" s="1757">
        <f t="shared" si="67"/>
        <v>0</v>
      </c>
      <c r="EW48" s="1757">
        <f t="shared" si="68"/>
        <v>58.379999999999995</v>
      </c>
      <c r="EX48" s="1850">
        <f t="shared" si="69"/>
        <v>8465.1</v>
      </c>
      <c r="EY48" s="1834">
        <f>'[13]3'!EY48</f>
        <v>1.2999999999999999E-2</v>
      </c>
      <c r="EZ48" s="1834">
        <f>'[13]3'!EZ48</f>
        <v>0.01</v>
      </c>
      <c r="FA48" s="1834">
        <f>'[13]3'!FA48</f>
        <v>1.17E-3</v>
      </c>
      <c r="FB48" s="1834">
        <f>'[13]3'!FB48</f>
        <v>0</v>
      </c>
      <c r="FC48" s="1834">
        <f>'[13]3'!FC48</f>
        <v>0</v>
      </c>
      <c r="FD48" s="1834">
        <f>'[13]3'!FD48</f>
        <v>1E-3</v>
      </c>
      <c r="FE48" s="1831">
        <f t="shared" si="106"/>
        <v>42.717999999999996</v>
      </c>
      <c r="FF48" s="1831">
        <f t="shared" si="107"/>
        <v>5.91</v>
      </c>
      <c r="FG48" s="1757">
        <f t="shared" si="70"/>
        <v>0</v>
      </c>
      <c r="FH48" s="1757">
        <f t="shared" si="71"/>
        <v>0</v>
      </c>
      <c r="FI48" s="1757">
        <f t="shared" si="72"/>
        <v>7051.06</v>
      </c>
      <c r="FJ48" s="1757">
        <f t="shared" si="73"/>
        <v>0.70300000000000007</v>
      </c>
      <c r="FK48" s="1757">
        <f t="shared" si="74"/>
        <v>101.94</v>
      </c>
      <c r="FL48" s="1757">
        <f t="shared" si="75"/>
        <v>49.331000000000003</v>
      </c>
      <c r="FM48" s="1850">
        <f t="shared" si="76"/>
        <v>7153</v>
      </c>
      <c r="FN48" s="1834">
        <f>'[13]3'!FN48</f>
        <v>1.2999999999999999E-2</v>
      </c>
      <c r="FO48" s="1834">
        <f>'[13]3'!FO48</f>
        <v>0.01</v>
      </c>
      <c r="FP48" s="1834">
        <f>'[13]3'!FP48</f>
        <v>1.17E-3</v>
      </c>
      <c r="FQ48" s="1834">
        <f>'[13]3'!FQ48</f>
        <v>0</v>
      </c>
      <c r="FR48" s="1834">
        <f>'[13]3'!FR48</f>
        <v>0</v>
      </c>
      <c r="FS48" s="1834">
        <f>'[13]3'!FS48</f>
        <v>1E-3</v>
      </c>
      <c r="FT48" s="1831">
        <f t="shared" si="108"/>
        <v>42.132999999999996</v>
      </c>
      <c r="FU48" s="1831">
        <f t="shared" si="109"/>
        <v>6.51</v>
      </c>
      <c r="FV48" s="1757">
        <f t="shared" si="77"/>
        <v>0</v>
      </c>
      <c r="FW48" s="1757">
        <f t="shared" si="78"/>
        <v>0</v>
      </c>
      <c r="FX48" s="1757">
        <f t="shared" si="110"/>
        <v>7053.24</v>
      </c>
      <c r="FY48" s="1757">
        <f t="shared" si="79"/>
        <v>0.76</v>
      </c>
      <c r="FZ48" s="1757">
        <f t="shared" si="80"/>
        <v>110.2</v>
      </c>
      <c r="GA48" s="1757">
        <f t="shared" si="81"/>
        <v>49.402999999999992</v>
      </c>
      <c r="GB48" s="1850">
        <f t="shared" si="82"/>
        <v>7163.44</v>
      </c>
      <c r="GC48" s="1851">
        <f t="shared" si="114"/>
        <v>269.82529999999997</v>
      </c>
      <c r="GD48" s="1852">
        <f t="shared" si="114"/>
        <v>39124.68</v>
      </c>
      <c r="GE48" s="1853">
        <f t="shared" si="115"/>
        <v>209.2</v>
      </c>
      <c r="GF48" s="1854">
        <f t="shared" si="115"/>
        <v>30334.01</v>
      </c>
      <c r="GG48" s="1855">
        <f t="shared" si="116"/>
        <v>479.02529999999996</v>
      </c>
      <c r="GH48" s="1856">
        <f t="shared" si="116"/>
        <v>69458.69</v>
      </c>
      <c r="GI48" s="1844">
        <v>12</v>
      </c>
      <c r="GJ48" s="1857">
        <f t="shared" si="113"/>
        <v>475.80900000000003</v>
      </c>
      <c r="GK48" s="1858">
        <f t="shared" si="111"/>
        <v>68992.319999999992</v>
      </c>
      <c r="GL48" s="1859">
        <f t="shared" si="112"/>
        <v>3.2162999999999329</v>
      </c>
      <c r="GM48" s="1860">
        <f t="shared" si="112"/>
        <v>466.3700000000099</v>
      </c>
    </row>
    <row r="49" spans="1:195" s="1768" customFormat="1" ht="18" customHeight="1">
      <c r="A49" s="1830">
        <v>35</v>
      </c>
      <c r="B49" s="1861" t="s">
        <v>1568</v>
      </c>
      <c r="C49" s="1849" t="s">
        <v>407</v>
      </c>
      <c r="D49" s="1833">
        <f>[13]цены!D43</f>
        <v>141.67000000000002</v>
      </c>
      <c r="E49" s="1834">
        <f>'[13]3'!E49</f>
        <v>0</v>
      </c>
      <c r="F49" s="1834">
        <f>'[13]3'!F49</f>
        <v>0</v>
      </c>
      <c r="G49" s="1834">
        <f>'[13]3'!G49</f>
        <v>0</v>
      </c>
      <c r="H49" s="1834">
        <f>'[13]3'!H49</f>
        <v>0</v>
      </c>
      <c r="I49" s="1834">
        <f>'[13]3'!I49</f>
        <v>0</v>
      </c>
      <c r="J49" s="1834">
        <f>'[13]3'!J49</f>
        <v>0</v>
      </c>
      <c r="K49" s="1831">
        <f t="shared" si="86"/>
        <v>0</v>
      </c>
      <c r="L49" s="1831">
        <f t="shared" si="87"/>
        <v>0</v>
      </c>
      <c r="M49" s="1835">
        <f t="shared" si="0"/>
        <v>0</v>
      </c>
      <c r="N49" s="1835">
        <f t="shared" si="1"/>
        <v>0</v>
      </c>
      <c r="O49" s="1757">
        <f t="shared" si="2"/>
        <v>0</v>
      </c>
      <c r="P49" s="1831">
        <f t="shared" si="3"/>
        <v>0</v>
      </c>
      <c r="Q49" s="1757">
        <f t="shared" si="4"/>
        <v>0</v>
      </c>
      <c r="R49" s="1757">
        <f t="shared" si="5"/>
        <v>0</v>
      </c>
      <c r="S49" s="1850">
        <f t="shared" si="6"/>
        <v>0</v>
      </c>
      <c r="T49" s="1837">
        <f>'[13]3'!T49</f>
        <v>0</v>
      </c>
      <c r="U49" s="1834">
        <f>'[13]3'!U49</f>
        <v>0</v>
      </c>
      <c r="V49" s="1834">
        <f>'[13]3'!V49</f>
        <v>0</v>
      </c>
      <c r="W49" s="1834">
        <f>'[13]3'!W49</f>
        <v>0</v>
      </c>
      <c r="X49" s="1834">
        <f>'[13]3'!X49</f>
        <v>0</v>
      </c>
      <c r="Y49" s="1834">
        <f>'[13]3'!Y49</f>
        <v>0</v>
      </c>
      <c r="Z49" s="1831">
        <f t="shared" si="88"/>
        <v>0</v>
      </c>
      <c r="AA49" s="1831">
        <f t="shared" si="89"/>
        <v>0</v>
      </c>
      <c r="AB49" s="1757">
        <f t="shared" si="7"/>
        <v>0</v>
      </c>
      <c r="AC49" s="1757">
        <f t="shared" si="8"/>
        <v>0</v>
      </c>
      <c r="AD49" s="1757">
        <f t="shared" si="9"/>
        <v>0</v>
      </c>
      <c r="AE49" s="1831">
        <f t="shared" si="10"/>
        <v>0</v>
      </c>
      <c r="AF49" s="1757">
        <f t="shared" si="11"/>
        <v>0</v>
      </c>
      <c r="AG49" s="1757">
        <f t="shared" si="12"/>
        <v>0</v>
      </c>
      <c r="AH49" s="1850">
        <f t="shared" si="13"/>
        <v>0</v>
      </c>
      <c r="AI49" s="1837">
        <f>'[13]3'!AI49</f>
        <v>0</v>
      </c>
      <c r="AJ49" s="1834">
        <f>'[13]3'!AJ49</f>
        <v>0</v>
      </c>
      <c r="AK49" s="1834">
        <f>'[13]3'!AK49</f>
        <v>0</v>
      </c>
      <c r="AL49" s="1834">
        <f>'[13]3'!AL49</f>
        <v>0</v>
      </c>
      <c r="AM49" s="1834">
        <f>'[13]3'!AM49</f>
        <v>0</v>
      </c>
      <c r="AN49" s="1834">
        <f>'[13]3'!AN49</f>
        <v>0</v>
      </c>
      <c r="AO49" s="1831">
        <f t="shared" si="90"/>
        <v>0</v>
      </c>
      <c r="AP49" s="1831">
        <f t="shared" si="91"/>
        <v>0</v>
      </c>
      <c r="AQ49" s="1757">
        <f t="shared" si="14"/>
        <v>0</v>
      </c>
      <c r="AR49" s="1757">
        <f t="shared" si="15"/>
        <v>0</v>
      </c>
      <c r="AS49" s="1757">
        <f t="shared" si="16"/>
        <v>0</v>
      </c>
      <c r="AT49" s="1831">
        <f t="shared" si="17"/>
        <v>0</v>
      </c>
      <c r="AU49" s="1757">
        <f t="shared" si="18"/>
        <v>0</v>
      </c>
      <c r="AV49" s="1757">
        <f t="shared" si="19"/>
        <v>0</v>
      </c>
      <c r="AW49" s="1850">
        <f t="shared" si="20"/>
        <v>0</v>
      </c>
      <c r="AX49" s="1834">
        <f>'[13]3'!AX49</f>
        <v>0</v>
      </c>
      <c r="AY49" s="1834">
        <f>'[13]3'!AY49</f>
        <v>0</v>
      </c>
      <c r="AZ49" s="1834">
        <f>'[13]3'!AZ49</f>
        <v>0</v>
      </c>
      <c r="BA49" s="1834">
        <f>'[13]3'!BA49</f>
        <v>0</v>
      </c>
      <c r="BB49" s="1834">
        <f>'[13]3'!BB49</f>
        <v>0</v>
      </c>
      <c r="BC49" s="1834">
        <f>'[13]3'!BC49</f>
        <v>0</v>
      </c>
      <c r="BD49" s="1831">
        <f t="shared" si="92"/>
        <v>0</v>
      </c>
      <c r="BE49" s="1831">
        <f t="shared" si="93"/>
        <v>0</v>
      </c>
      <c r="BF49" s="1757">
        <f t="shared" si="21"/>
        <v>0</v>
      </c>
      <c r="BG49" s="1757">
        <f t="shared" si="22"/>
        <v>0</v>
      </c>
      <c r="BH49" s="1757">
        <f t="shared" si="23"/>
        <v>0</v>
      </c>
      <c r="BI49" s="1831">
        <f t="shared" si="24"/>
        <v>0</v>
      </c>
      <c r="BJ49" s="1757">
        <f t="shared" si="25"/>
        <v>0</v>
      </c>
      <c r="BK49" s="1757">
        <f t="shared" si="26"/>
        <v>0</v>
      </c>
      <c r="BL49" s="1850">
        <f t="shared" si="27"/>
        <v>0</v>
      </c>
      <c r="BM49" s="1837">
        <f>'[13]3'!BM49</f>
        <v>0</v>
      </c>
      <c r="BN49" s="1834">
        <f>'[13]3'!BN49</f>
        <v>0</v>
      </c>
      <c r="BO49" s="1834">
        <f>'[13]3'!BO49</f>
        <v>0</v>
      </c>
      <c r="BP49" s="1834">
        <f>'[13]3'!BP49</f>
        <v>0</v>
      </c>
      <c r="BQ49" s="1834">
        <f>'[13]3'!BQ49</f>
        <v>0</v>
      </c>
      <c r="BR49" s="1834">
        <f>'[13]3'!BR49</f>
        <v>0</v>
      </c>
      <c r="BS49" s="1831">
        <f t="shared" si="94"/>
        <v>0</v>
      </c>
      <c r="BT49" s="1831">
        <f t="shared" si="95"/>
        <v>0</v>
      </c>
      <c r="BU49" s="1757">
        <f t="shared" si="28"/>
        <v>0</v>
      </c>
      <c r="BV49" s="1757">
        <f t="shared" si="29"/>
        <v>0</v>
      </c>
      <c r="BW49" s="1757">
        <f t="shared" si="30"/>
        <v>0</v>
      </c>
      <c r="BX49" s="1831">
        <f t="shared" si="31"/>
        <v>0</v>
      </c>
      <c r="BY49" s="1757">
        <f t="shared" si="32"/>
        <v>0</v>
      </c>
      <c r="BZ49" s="1757">
        <f t="shared" si="33"/>
        <v>0</v>
      </c>
      <c r="CA49" s="1850">
        <f t="shared" si="34"/>
        <v>0</v>
      </c>
      <c r="CB49" s="1834">
        <f>'[13]3'!CB49</f>
        <v>0</v>
      </c>
      <c r="CC49" s="1834">
        <f>'[13]3'!CC49</f>
        <v>0</v>
      </c>
      <c r="CD49" s="1834">
        <f>'[13]3'!CD49</f>
        <v>0</v>
      </c>
      <c r="CE49" s="1834">
        <f>'[13]3'!CE49</f>
        <v>0</v>
      </c>
      <c r="CF49" s="1834">
        <f>'[13]3'!CF49</f>
        <v>0</v>
      </c>
      <c r="CG49" s="1834">
        <f>'[13]3'!CG49</f>
        <v>0</v>
      </c>
      <c r="CH49" s="1831">
        <f t="shared" si="96"/>
        <v>0</v>
      </c>
      <c r="CI49" s="1831">
        <f t="shared" si="97"/>
        <v>0</v>
      </c>
      <c r="CJ49" s="1757">
        <f t="shared" si="35"/>
        <v>0</v>
      </c>
      <c r="CK49" s="1757">
        <f t="shared" si="36"/>
        <v>0</v>
      </c>
      <c r="CL49" s="1757">
        <f t="shared" si="37"/>
        <v>0</v>
      </c>
      <c r="CM49" s="1831">
        <f t="shared" si="38"/>
        <v>0</v>
      </c>
      <c r="CN49" s="1757">
        <f t="shared" si="39"/>
        <v>0</v>
      </c>
      <c r="CO49" s="1757">
        <f t="shared" si="40"/>
        <v>0</v>
      </c>
      <c r="CP49" s="1850">
        <f t="shared" si="41"/>
        <v>0</v>
      </c>
      <c r="CQ49" s="1837">
        <f>'[13]3'!CQ49</f>
        <v>4.7E-2</v>
      </c>
      <c r="CR49" s="1834">
        <f>'[13]3'!CR49</f>
        <v>0.04</v>
      </c>
      <c r="CS49" s="1834">
        <f>'[13]3'!CS49</f>
        <v>0</v>
      </c>
      <c r="CT49" s="1834">
        <f>'[13]3'!CT49</f>
        <v>0</v>
      </c>
      <c r="CU49" s="1834">
        <f>'[13]3'!CU49</f>
        <v>0</v>
      </c>
      <c r="CV49" s="1834">
        <f>'[13]3'!CV49</f>
        <v>5.0000000000000001E-4</v>
      </c>
      <c r="CW49" s="1831">
        <f t="shared" si="98"/>
        <v>83.66</v>
      </c>
      <c r="CX49" s="1831">
        <f t="shared" si="99"/>
        <v>25.92</v>
      </c>
      <c r="CY49" s="1757">
        <f t="shared" si="42"/>
        <v>0</v>
      </c>
      <c r="CZ49" s="1757">
        <f t="shared" si="43"/>
        <v>0</v>
      </c>
      <c r="DA49" s="1757">
        <f t="shared" si="44"/>
        <v>15524.2</v>
      </c>
      <c r="DB49" s="1831">
        <f t="shared" si="45"/>
        <v>0.21</v>
      </c>
      <c r="DC49" s="1757">
        <f t="shared" si="46"/>
        <v>29.75</v>
      </c>
      <c r="DD49" s="1757">
        <f t="shared" si="47"/>
        <v>109.78999999999999</v>
      </c>
      <c r="DE49" s="1850">
        <f t="shared" si="48"/>
        <v>15553.95</v>
      </c>
      <c r="DF49" s="1837">
        <f>'[13]3'!DF49</f>
        <v>4.7E-2</v>
      </c>
      <c r="DG49" s="1834">
        <f>'[13]3'!DG49</f>
        <v>0.04</v>
      </c>
      <c r="DH49" s="1834">
        <f>'[13]3'!DH49</f>
        <v>0</v>
      </c>
      <c r="DI49" s="1834">
        <f>'[13]3'!DI49</f>
        <v>0</v>
      </c>
      <c r="DJ49" s="1834">
        <f>'[13]3'!DJ49</f>
        <v>0</v>
      </c>
      <c r="DK49" s="1834">
        <f>'[13]3'!DK49</f>
        <v>5.0000000000000001E-4</v>
      </c>
      <c r="DL49" s="1831">
        <f t="shared" si="100"/>
        <v>86.573999999999998</v>
      </c>
      <c r="DM49" s="1831">
        <f t="shared" si="101"/>
        <v>23.92</v>
      </c>
      <c r="DN49" s="1757">
        <f t="shared" si="49"/>
        <v>0</v>
      </c>
      <c r="DO49" s="1757">
        <f t="shared" si="50"/>
        <v>0</v>
      </c>
      <c r="DP49" s="1757">
        <f t="shared" si="51"/>
        <v>15653.68</v>
      </c>
      <c r="DQ49" s="1831">
        <f t="shared" si="52"/>
        <v>0.2205</v>
      </c>
      <c r="DR49" s="1757">
        <f t="shared" si="53"/>
        <v>31.24</v>
      </c>
      <c r="DS49" s="1757">
        <f t="shared" si="54"/>
        <v>110.7145</v>
      </c>
      <c r="DT49" s="1850">
        <f t="shared" si="55"/>
        <v>15684.92</v>
      </c>
      <c r="DU49" s="1837">
        <f>'[13]3'!DU49</f>
        <v>0</v>
      </c>
      <c r="DV49" s="1834">
        <f>'[13]3'!DV49</f>
        <v>0</v>
      </c>
      <c r="DW49" s="1834">
        <f>'[13]3'!DW49</f>
        <v>0</v>
      </c>
      <c r="DX49" s="1834">
        <f>'[13]3'!DX49</f>
        <v>0</v>
      </c>
      <c r="DY49" s="1834">
        <f>'[13]3'!DY49</f>
        <v>0</v>
      </c>
      <c r="DZ49" s="1834">
        <f>'[13]3'!DZ49</f>
        <v>0</v>
      </c>
      <c r="EA49" s="1831">
        <f t="shared" si="102"/>
        <v>0</v>
      </c>
      <c r="EB49" s="1831">
        <f t="shared" si="103"/>
        <v>0</v>
      </c>
      <c r="EC49" s="1757">
        <f t="shared" si="56"/>
        <v>0</v>
      </c>
      <c r="ED49" s="1757">
        <f t="shared" si="57"/>
        <v>0</v>
      </c>
      <c r="EE49" s="1757">
        <f t="shared" si="58"/>
        <v>0</v>
      </c>
      <c r="EF49" s="1757">
        <f t="shared" si="59"/>
        <v>0</v>
      </c>
      <c r="EG49" s="1757">
        <f t="shared" si="60"/>
        <v>0</v>
      </c>
      <c r="EH49" s="1757">
        <f t="shared" si="61"/>
        <v>0</v>
      </c>
      <c r="EI49" s="1850">
        <f t="shared" si="62"/>
        <v>0</v>
      </c>
      <c r="EJ49" s="1837">
        <f>'[13]3'!EJ49</f>
        <v>0</v>
      </c>
      <c r="EK49" s="1834">
        <f>'[13]3'!EK49</f>
        <v>0</v>
      </c>
      <c r="EL49" s="1834">
        <f>'[13]3'!EL49</f>
        <v>0</v>
      </c>
      <c r="EM49" s="1834">
        <f>'[13]3'!EM49</f>
        <v>0</v>
      </c>
      <c r="EN49" s="1834">
        <f>'[13]3'!EN49</f>
        <v>0</v>
      </c>
      <c r="EO49" s="1834">
        <f>'[13]3'!EO49</f>
        <v>0</v>
      </c>
      <c r="EP49" s="1831">
        <f t="shared" si="104"/>
        <v>0</v>
      </c>
      <c r="EQ49" s="1831">
        <f t="shared" si="105"/>
        <v>0</v>
      </c>
      <c r="ER49" s="1757">
        <f t="shared" si="63"/>
        <v>0</v>
      </c>
      <c r="ES49" s="1757">
        <f t="shared" si="64"/>
        <v>0</v>
      </c>
      <c r="ET49" s="1757">
        <f t="shared" si="65"/>
        <v>0</v>
      </c>
      <c r="EU49" s="1757">
        <f t="shared" si="66"/>
        <v>0</v>
      </c>
      <c r="EV49" s="1757">
        <f t="shared" si="67"/>
        <v>0</v>
      </c>
      <c r="EW49" s="1757">
        <f t="shared" si="68"/>
        <v>0</v>
      </c>
      <c r="EX49" s="1850">
        <f t="shared" si="69"/>
        <v>0</v>
      </c>
      <c r="EY49" s="1834">
        <f>'[13]3'!EY49</f>
        <v>0</v>
      </c>
      <c r="EZ49" s="1834">
        <f>'[13]3'!EZ49</f>
        <v>0</v>
      </c>
      <c r="FA49" s="1834">
        <f>'[13]3'!FA49</f>
        <v>0</v>
      </c>
      <c r="FB49" s="1834">
        <f>'[13]3'!FB49</f>
        <v>0</v>
      </c>
      <c r="FC49" s="1834">
        <f>'[13]3'!FC49</f>
        <v>0</v>
      </c>
      <c r="FD49" s="1834">
        <f>'[13]3'!FD49</f>
        <v>0</v>
      </c>
      <c r="FE49" s="1831">
        <f t="shared" si="106"/>
        <v>0</v>
      </c>
      <c r="FF49" s="1831">
        <f t="shared" si="107"/>
        <v>0</v>
      </c>
      <c r="FG49" s="1757">
        <f t="shared" si="70"/>
        <v>0</v>
      </c>
      <c r="FH49" s="1757">
        <f t="shared" si="71"/>
        <v>0</v>
      </c>
      <c r="FI49" s="1757">
        <f t="shared" si="72"/>
        <v>0</v>
      </c>
      <c r="FJ49" s="1757">
        <f t="shared" si="73"/>
        <v>0</v>
      </c>
      <c r="FK49" s="1757">
        <f t="shared" si="74"/>
        <v>0</v>
      </c>
      <c r="FL49" s="1757">
        <f t="shared" si="75"/>
        <v>0</v>
      </c>
      <c r="FM49" s="1850">
        <f t="shared" si="76"/>
        <v>0</v>
      </c>
      <c r="FN49" s="1834">
        <f>'[13]3'!FN49</f>
        <v>0</v>
      </c>
      <c r="FO49" s="1834">
        <f>'[13]3'!FO49</f>
        <v>0</v>
      </c>
      <c r="FP49" s="1834">
        <f>'[13]3'!FP49</f>
        <v>0</v>
      </c>
      <c r="FQ49" s="1834">
        <f>'[13]3'!FQ49</f>
        <v>0</v>
      </c>
      <c r="FR49" s="1834">
        <f>'[13]3'!FR49</f>
        <v>0</v>
      </c>
      <c r="FS49" s="1834">
        <f>'[13]3'!FS49</f>
        <v>0</v>
      </c>
      <c r="FT49" s="1831">
        <f t="shared" si="108"/>
        <v>0</v>
      </c>
      <c r="FU49" s="1831">
        <f t="shared" si="109"/>
        <v>0</v>
      </c>
      <c r="FV49" s="1757">
        <f t="shared" si="77"/>
        <v>0</v>
      </c>
      <c r="FW49" s="1757">
        <f t="shared" si="78"/>
        <v>0</v>
      </c>
      <c r="FX49" s="1757">
        <f t="shared" si="110"/>
        <v>0</v>
      </c>
      <c r="FY49" s="1757">
        <f t="shared" si="79"/>
        <v>0</v>
      </c>
      <c r="FZ49" s="1757">
        <f t="shared" si="80"/>
        <v>0</v>
      </c>
      <c r="GA49" s="1757">
        <f t="shared" si="81"/>
        <v>0</v>
      </c>
      <c r="GB49" s="1850">
        <f t="shared" si="82"/>
        <v>0</v>
      </c>
      <c r="GC49" s="1851">
        <f t="shared" si="114"/>
        <v>0</v>
      </c>
      <c r="GD49" s="1852">
        <f t="shared" si="114"/>
        <v>0</v>
      </c>
      <c r="GE49" s="1853">
        <f t="shared" si="115"/>
        <v>220.50450000000001</v>
      </c>
      <c r="GF49" s="1854">
        <f t="shared" si="115"/>
        <v>31238.870000000003</v>
      </c>
      <c r="GG49" s="1855">
        <f t="shared" si="116"/>
        <v>220.50450000000001</v>
      </c>
      <c r="GH49" s="1856">
        <f t="shared" si="116"/>
        <v>31238.870000000003</v>
      </c>
      <c r="GI49" s="1844">
        <v>2</v>
      </c>
      <c r="GJ49" s="1857">
        <f t="shared" si="113"/>
        <v>220.07400000000001</v>
      </c>
      <c r="GK49" s="1858">
        <f t="shared" si="111"/>
        <v>31177.88</v>
      </c>
      <c r="GL49" s="1859">
        <f t="shared" si="112"/>
        <v>0.430499999999995</v>
      </c>
      <c r="GM49" s="1860">
        <f t="shared" si="112"/>
        <v>60.990000000001601</v>
      </c>
    </row>
    <row r="50" spans="1:195" s="1768" customFormat="1" ht="18" customHeight="1">
      <c r="A50" s="1848">
        <v>36</v>
      </c>
      <c r="B50" s="1861" t="s">
        <v>1569</v>
      </c>
      <c r="C50" s="1849" t="s">
        <v>407</v>
      </c>
      <c r="D50" s="1833">
        <f>[13]цены!D44</f>
        <v>149</v>
      </c>
      <c r="E50" s="1834">
        <f>'[13]3'!E50</f>
        <v>1.2E-2</v>
      </c>
      <c r="F50" s="1834">
        <f>'[13]3'!F50</f>
        <v>0.01</v>
      </c>
      <c r="G50" s="1834">
        <f>'[13]3'!G50</f>
        <v>1.5600000000000002E-3</v>
      </c>
      <c r="H50" s="1834">
        <f>'[13]3'!H50</f>
        <v>0</v>
      </c>
      <c r="I50" s="1834">
        <f>'[13]3'!I50</f>
        <v>0</v>
      </c>
      <c r="J50" s="1834">
        <f>'[13]3'!J50</f>
        <v>5.0000000000000001E-4</v>
      </c>
      <c r="K50" s="1831">
        <f t="shared" si="86"/>
        <v>41.207999999999998</v>
      </c>
      <c r="L50" s="1831">
        <f t="shared" si="87"/>
        <v>6.47</v>
      </c>
      <c r="M50" s="1835">
        <f t="shared" si="0"/>
        <v>0</v>
      </c>
      <c r="N50" s="1835">
        <f t="shared" si="1"/>
        <v>0</v>
      </c>
      <c r="O50" s="1757">
        <f t="shared" si="2"/>
        <v>7104.02</v>
      </c>
      <c r="P50" s="1831">
        <f t="shared" si="3"/>
        <v>0.3</v>
      </c>
      <c r="Q50" s="1757">
        <f t="shared" si="4"/>
        <v>44.7</v>
      </c>
      <c r="R50" s="1757">
        <f t="shared" si="5"/>
        <v>47.977999999999994</v>
      </c>
      <c r="S50" s="1850">
        <f t="shared" si="6"/>
        <v>7148.72</v>
      </c>
      <c r="T50" s="1837">
        <f>'[13]3'!T50</f>
        <v>1.2E-2</v>
      </c>
      <c r="U50" s="1834">
        <f>'[13]3'!U50</f>
        <v>0.01</v>
      </c>
      <c r="V50" s="1834">
        <f>'[13]3'!V50</f>
        <v>1.5600000000000002E-3</v>
      </c>
      <c r="W50" s="1834">
        <f>'[13]3'!W50</f>
        <v>0</v>
      </c>
      <c r="X50" s="1834">
        <f>'[13]3'!X50</f>
        <v>0</v>
      </c>
      <c r="Y50" s="1834">
        <f>'[13]3'!Y50</f>
        <v>5.0000000000000001E-4</v>
      </c>
      <c r="Z50" s="1831">
        <f t="shared" si="88"/>
        <v>40.008000000000003</v>
      </c>
      <c r="AA50" s="1831">
        <f t="shared" si="89"/>
        <v>5.93</v>
      </c>
      <c r="AB50" s="1757">
        <f t="shared" si="7"/>
        <v>0</v>
      </c>
      <c r="AC50" s="1757">
        <f t="shared" si="8"/>
        <v>0</v>
      </c>
      <c r="AD50" s="1757">
        <f t="shared" si="9"/>
        <v>6844.76</v>
      </c>
      <c r="AE50" s="1831">
        <f t="shared" si="10"/>
        <v>0.3145</v>
      </c>
      <c r="AF50" s="1757">
        <f t="shared" si="11"/>
        <v>46.86</v>
      </c>
      <c r="AG50" s="1757">
        <f t="shared" si="12"/>
        <v>46.252500000000005</v>
      </c>
      <c r="AH50" s="1850">
        <f t="shared" si="13"/>
        <v>6891.62</v>
      </c>
      <c r="AI50" s="1837">
        <f>'[13]3'!AI50</f>
        <v>1.2E-2</v>
      </c>
      <c r="AJ50" s="1834">
        <f>'[13]3'!AJ50</f>
        <v>0.01</v>
      </c>
      <c r="AK50" s="1834">
        <f>'[13]3'!AK50</f>
        <v>1.5600000000000002E-3</v>
      </c>
      <c r="AL50" s="1834">
        <f>'[13]3'!AL50</f>
        <v>0</v>
      </c>
      <c r="AM50" s="1834">
        <f>'[13]3'!AM50</f>
        <v>0</v>
      </c>
      <c r="AN50" s="1834">
        <f>'[13]3'!AN50</f>
        <v>5.0000000000000001E-4</v>
      </c>
      <c r="AO50" s="1831">
        <f t="shared" si="90"/>
        <v>47.736000000000004</v>
      </c>
      <c r="AP50" s="1831">
        <f t="shared" si="91"/>
        <v>6.47</v>
      </c>
      <c r="AQ50" s="1757">
        <f t="shared" si="14"/>
        <v>0</v>
      </c>
      <c r="AR50" s="1757">
        <f t="shared" si="15"/>
        <v>0</v>
      </c>
      <c r="AS50" s="1757">
        <f t="shared" si="16"/>
        <v>8076.69</v>
      </c>
      <c r="AT50" s="1831">
        <f t="shared" si="17"/>
        <v>0.28800000000000003</v>
      </c>
      <c r="AU50" s="1757">
        <f t="shared" si="18"/>
        <v>42.91</v>
      </c>
      <c r="AV50" s="1757">
        <f t="shared" si="19"/>
        <v>54.494</v>
      </c>
      <c r="AW50" s="1850">
        <f t="shared" si="20"/>
        <v>8119.5999999999995</v>
      </c>
      <c r="AX50" s="1834">
        <f>'[13]3'!AX50</f>
        <v>1.2E-2</v>
      </c>
      <c r="AY50" s="1834">
        <f>'[13]3'!AY50</f>
        <v>0.01</v>
      </c>
      <c r="AZ50" s="1834">
        <f>'[13]3'!AZ50</f>
        <v>1.5600000000000002E-3</v>
      </c>
      <c r="BA50" s="1834">
        <f>'[13]3'!BA50</f>
        <v>0</v>
      </c>
      <c r="BB50" s="1834">
        <f>'[13]3'!BB50</f>
        <v>0</v>
      </c>
      <c r="BC50" s="1834">
        <f>'[13]3'!BC50</f>
        <v>5.0000000000000001E-4</v>
      </c>
      <c r="BD50" s="1831">
        <f t="shared" si="92"/>
        <v>40.619999999999997</v>
      </c>
      <c r="BE50" s="1831">
        <f t="shared" si="93"/>
        <v>5.8500000000000005</v>
      </c>
      <c r="BF50" s="1757">
        <f t="shared" si="21"/>
        <v>0</v>
      </c>
      <c r="BG50" s="1757">
        <f t="shared" si="22"/>
        <v>0</v>
      </c>
      <c r="BH50" s="1757">
        <f t="shared" si="23"/>
        <v>6924.03</v>
      </c>
      <c r="BI50" s="1831">
        <f t="shared" si="24"/>
        <v>0.30399999999999999</v>
      </c>
      <c r="BJ50" s="1757">
        <f t="shared" si="25"/>
        <v>45.3</v>
      </c>
      <c r="BK50" s="1757">
        <f t="shared" si="26"/>
        <v>46.774000000000001</v>
      </c>
      <c r="BL50" s="1850">
        <f t="shared" si="27"/>
        <v>6969.33</v>
      </c>
      <c r="BM50" s="1837">
        <f>'[13]3'!BM50</f>
        <v>1.2E-2</v>
      </c>
      <c r="BN50" s="1834">
        <f>'[13]3'!BN50</f>
        <v>1.0999999999999999E-2</v>
      </c>
      <c r="BO50" s="1834">
        <f>'[13]3'!BO50</f>
        <v>1.5600000000000002E-3</v>
      </c>
      <c r="BP50" s="1834">
        <f>'[13]3'!BP50</f>
        <v>0</v>
      </c>
      <c r="BQ50" s="1834">
        <f>'[13]3'!BQ50</f>
        <v>0</v>
      </c>
      <c r="BR50" s="1834">
        <f>'[13]3'!BR50</f>
        <v>5.0000000000000001E-4</v>
      </c>
      <c r="BS50" s="1831">
        <f t="shared" si="94"/>
        <v>35.112000000000002</v>
      </c>
      <c r="BT50" s="1831">
        <f t="shared" si="95"/>
        <v>5.9619999999999997</v>
      </c>
      <c r="BU50" s="1757">
        <f t="shared" si="28"/>
        <v>0</v>
      </c>
      <c r="BV50" s="1757">
        <f t="shared" si="29"/>
        <v>0</v>
      </c>
      <c r="BW50" s="1757">
        <f t="shared" si="30"/>
        <v>6120.03</v>
      </c>
      <c r="BX50" s="1831">
        <f t="shared" si="31"/>
        <v>0.29699999999999999</v>
      </c>
      <c r="BY50" s="1757">
        <f t="shared" si="32"/>
        <v>44.25</v>
      </c>
      <c r="BZ50" s="1757">
        <f t="shared" si="33"/>
        <v>41.370999999999995</v>
      </c>
      <c r="CA50" s="1850">
        <f t="shared" si="34"/>
        <v>6164.28</v>
      </c>
      <c r="CB50" s="1834">
        <f>'[13]3'!CB50</f>
        <v>1.2E-2</v>
      </c>
      <c r="CC50" s="1834">
        <f>'[13]3'!CC50</f>
        <v>1.0999999999999999E-2</v>
      </c>
      <c r="CD50" s="1834">
        <f>'[13]3'!CD50</f>
        <v>1.5600000000000002E-3</v>
      </c>
      <c r="CE50" s="1834">
        <f>'[13]3'!CE50</f>
        <v>0</v>
      </c>
      <c r="CF50" s="1834">
        <f>'[13]3'!CF50</f>
        <v>0</v>
      </c>
      <c r="CG50" s="1834">
        <f>'[13]3'!CG50</f>
        <v>5.0000000000000001E-4</v>
      </c>
      <c r="CH50" s="1831">
        <f t="shared" si="96"/>
        <v>32.195999999999998</v>
      </c>
      <c r="CI50" s="1831">
        <f t="shared" si="97"/>
        <v>6.149</v>
      </c>
      <c r="CJ50" s="1757">
        <f t="shared" si="35"/>
        <v>0</v>
      </c>
      <c r="CK50" s="1757">
        <f t="shared" si="36"/>
        <v>0</v>
      </c>
      <c r="CL50" s="1757">
        <f t="shared" si="37"/>
        <v>5713.41</v>
      </c>
      <c r="CM50" s="1831">
        <f t="shared" si="38"/>
        <v>0.24299999999999999</v>
      </c>
      <c r="CN50" s="1757">
        <f t="shared" si="39"/>
        <v>36.21</v>
      </c>
      <c r="CO50" s="1757">
        <f t="shared" si="40"/>
        <v>38.588000000000001</v>
      </c>
      <c r="CP50" s="1850">
        <f t="shared" si="41"/>
        <v>5749.62</v>
      </c>
      <c r="CQ50" s="1837">
        <f>'[13]3'!CQ50</f>
        <v>5.0000000000000001E-3</v>
      </c>
      <c r="CR50" s="1834">
        <f>'[13]3'!CR50</f>
        <v>4.0000000000000001E-3</v>
      </c>
      <c r="CS50" s="1834">
        <f>'[13]3'!CS50</f>
        <v>1.5600000000000002E-3</v>
      </c>
      <c r="CT50" s="1834">
        <f>'[13]3'!CT50</f>
        <v>0</v>
      </c>
      <c r="CU50" s="1834">
        <f>'[13]3'!CU50</f>
        <v>0</v>
      </c>
      <c r="CV50" s="1834">
        <f>'[13]3'!CV50</f>
        <v>5.0000000000000001E-4</v>
      </c>
      <c r="CW50" s="1831">
        <f t="shared" si="98"/>
        <v>8.9</v>
      </c>
      <c r="CX50" s="1831">
        <f t="shared" si="99"/>
        <v>2.5920000000000001</v>
      </c>
      <c r="CY50" s="1757">
        <f t="shared" si="42"/>
        <v>0</v>
      </c>
      <c r="CZ50" s="1757">
        <f t="shared" si="43"/>
        <v>0</v>
      </c>
      <c r="DA50" s="1757">
        <f t="shared" si="44"/>
        <v>1712.31</v>
      </c>
      <c r="DB50" s="1831">
        <f t="shared" si="45"/>
        <v>0.21</v>
      </c>
      <c r="DC50" s="1757">
        <f t="shared" si="46"/>
        <v>31.29</v>
      </c>
      <c r="DD50" s="1757">
        <f t="shared" si="47"/>
        <v>11.702000000000002</v>
      </c>
      <c r="DE50" s="1850">
        <f t="shared" si="48"/>
        <v>1743.6</v>
      </c>
      <c r="DF50" s="1837">
        <f>'[13]3'!DF50</f>
        <v>5.0000000000000001E-3</v>
      </c>
      <c r="DG50" s="1834">
        <f>'[13]3'!DG50</f>
        <v>4.0000000000000001E-3</v>
      </c>
      <c r="DH50" s="1834">
        <f>'[13]3'!DH50</f>
        <v>1.5600000000000002E-3</v>
      </c>
      <c r="DI50" s="1834">
        <f>'[13]3'!DI50</f>
        <v>0</v>
      </c>
      <c r="DJ50" s="1834">
        <f>'[13]3'!DJ50</f>
        <v>0</v>
      </c>
      <c r="DK50" s="1834">
        <f>'[13]3'!DK50</f>
        <v>5.0000000000000001E-4</v>
      </c>
      <c r="DL50" s="1831">
        <f t="shared" si="100"/>
        <v>9.2100000000000009</v>
      </c>
      <c r="DM50" s="1831">
        <f t="shared" si="101"/>
        <v>2.3919999999999999</v>
      </c>
      <c r="DN50" s="1757">
        <f t="shared" si="49"/>
        <v>0</v>
      </c>
      <c r="DO50" s="1757">
        <f t="shared" si="50"/>
        <v>0</v>
      </c>
      <c r="DP50" s="1757">
        <f t="shared" si="51"/>
        <v>1728.7</v>
      </c>
      <c r="DQ50" s="1831">
        <f t="shared" si="52"/>
        <v>0.2205</v>
      </c>
      <c r="DR50" s="1757">
        <f t="shared" si="53"/>
        <v>32.85</v>
      </c>
      <c r="DS50" s="1757">
        <f t="shared" si="54"/>
        <v>11.8225</v>
      </c>
      <c r="DT50" s="1850">
        <f t="shared" si="55"/>
        <v>1761.55</v>
      </c>
      <c r="DU50" s="1837">
        <f>'[13]3'!DU50</f>
        <v>1.4999999999999999E-2</v>
      </c>
      <c r="DV50" s="1834">
        <f>'[13]3'!DV50</f>
        <v>1.2999999999999999E-2</v>
      </c>
      <c r="DW50" s="1834">
        <f>'[13]3'!DW50</f>
        <v>1.5600000000000002E-3</v>
      </c>
      <c r="DX50" s="1834">
        <f>'[13]3'!DX50</f>
        <v>0</v>
      </c>
      <c r="DY50" s="1834">
        <f>'[13]3'!DY50</f>
        <v>0</v>
      </c>
      <c r="DZ50" s="1834">
        <f>'[13]3'!DZ50</f>
        <v>5.0000000000000001E-4</v>
      </c>
      <c r="EA50" s="1831">
        <f t="shared" si="102"/>
        <v>37.199999999999996</v>
      </c>
      <c r="EB50" s="1831">
        <f t="shared" si="103"/>
        <v>7.0459999999999994</v>
      </c>
      <c r="EC50" s="1757">
        <f t="shared" si="56"/>
        <v>0</v>
      </c>
      <c r="ED50" s="1757">
        <f t="shared" si="57"/>
        <v>0</v>
      </c>
      <c r="EE50" s="1757">
        <f t="shared" si="58"/>
        <v>6592.65</v>
      </c>
      <c r="EF50" s="1757">
        <f t="shared" si="59"/>
        <v>0.216</v>
      </c>
      <c r="EG50" s="1757">
        <f t="shared" si="60"/>
        <v>32.18</v>
      </c>
      <c r="EH50" s="1757">
        <f t="shared" si="61"/>
        <v>44.461999999999996</v>
      </c>
      <c r="EI50" s="1850">
        <f t="shared" si="62"/>
        <v>6624.83</v>
      </c>
      <c r="EJ50" s="1837">
        <f>'[13]3'!EJ50</f>
        <v>1.2E-2</v>
      </c>
      <c r="EK50" s="1834">
        <f>'[13]3'!EK50</f>
        <v>0.01</v>
      </c>
      <c r="EL50" s="1834">
        <f>'[13]3'!EL50</f>
        <v>1.5600000000000002E-3</v>
      </c>
      <c r="EM50" s="1834">
        <f>'[13]3'!EM50</f>
        <v>0</v>
      </c>
      <c r="EN50" s="1834">
        <f>'[13]3'!EN50</f>
        <v>0</v>
      </c>
      <c r="EO50" s="1834">
        <f>'[13]3'!EO50</f>
        <v>5.0000000000000001E-4</v>
      </c>
      <c r="EP50" s="1831">
        <f t="shared" si="104"/>
        <v>41.736000000000004</v>
      </c>
      <c r="EQ50" s="1831">
        <f t="shared" si="105"/>
        <v>6.21</v>
      </c>
      <c r="ER50" s="1757">
        <f t="shared" si="63"/>
        <v>0</v>
      </c>
      <c r="ES50" s="1757">
        <f t="shared" si="64"/>
        <v>0</v>
      </c>
      <c r="ET50" s="1757">
        <f t="shared" si="65"/>
        <v>7143.95</v>
      </c>
      <c r="EU50" s="1757">
        <f t="shared" si="66"/>
        <v>0.28350000000000003</v>
      </c>
      <c r="EV50" s="1757">
        <f t="shared" si="67"/>
        <v>42.24</v>
      </c>
      <c r="EW50" s="1757">
        <f t="shared" si="68"/>
        <v>48.229500000000002</v>
      </c>
      <c r="EX50" s="1850">
        <f t="shared" si="69"/>
        <v>7186.19</v>
      </c>
      <c r="EY50" s="1834">
        <f>'[13]3'!EY50</f>
        <v>1.2E-2</v>
      </c>
      <c r="EZ50" s="1834">
        <f>'[13]3'!EZ50</f>
        <v>0.01</v>
      </c>
      <c r="FA50" s="1834">
        <f>'[13]3'!FA50</f>
        <v>1.5600000000000002E-3</v>
      </c>
      <c r="FB50" s="1834">
        <f>'[13]3'!FB50</f>
        <v>0</v>
      </c>
      <c r="FC50" s="1834">
        <f>'[13]3'!FC50</f>
        <v>0</v>
      </c>
      <c r="FD50" s="1834">
        <f>'[13]3'!FD50</f>
        <v>5.0000000000000001E-4</v>
      </c>
      <c r="FE50" s="1831">
        <f t="shared" si="106"/>
        <v>39.432000000000002</v>
      </c>
      <c r="FF50" s="1831">
        <f t="shared" si="107"/>
        <v>5.91</v>
      </c>
      <c r="FG50" s="1757">
        <f t="shared" si="70"/>
        <v>0</v>
      </c>
      <c r="FH50" s="1757">
        <f t="shared" si="71"/>
        <v>0</v>
      </c>
      <c r="FI50" s="1757">
        <f t="shared" si="72"/>
        <v>6755.96</v>
      </c>
      <c r="FJ50" s="1757">
        <f t="shared" si="73"/>
        <v>0.35150000000000003</v>
      </c>
      <c r="FK50" s="1757">
        <f t="shared" si="74"/>
        <v>52.37</v>
      </c>
      <c r="FL50" s="1757">
        <f t="shared" si="75"/>
        <v>45.6935</v>
      </c>
      <c r="FM50" s="1850">
        <f t="shared" si="76"/>
        <v>6808.33</v>
      </c>
      <c r="FN50" s="1834">
        <f>'[13]3'!FN50</f>
        <v>1.2E-2</v>
      </c>
      <c r="FO50" s="1834">
        <f>'[13]3'!FO50</f>
        <v>0.01</v>
      </c>
      <c r="FP50" s="1834">
        <f>'[13]3'!FP50</f>
        <v>1.5600000000000002E-3</v>
      </c>
      <c r="FQ50" s="1834">
        <f>'[13]3'!FQ50</f>
        <v>0</v>
      </c>
      <c r="FR50" s="1834">
        <f>'[13]3'!FR50</f>
        <v>0</v>
      </c>
      <c r="FS50" s="1834">
        <f>'[13]3'!FS50</f>
        <v>5.0000000000000001E-4</v>
      </c>
      <c r="FT50" s="1831">
        <f t="shared" si="108"/>
        <v>38.892000000000003</v>
      </c>
      <c r="FU50" s="1831">
        <f t="shared" si="109"/>
        <v>6.51</v>
      </c>
      <c r="FV50" s="1757">
        <f t="shared" si="77"/>
        <v>0</v>
      </c>
      <c r="FW50" s="1757">
        <f t="shared" si="78"/>
        <v>0</v>
      </c>
      <c r="FX50" s="1757">
        <f t="shared" si="110"/>
        <v>6764.9</v>
      </c>
      <c r="FY50" s="1757">
        <f t="shared" si="79"/>
        <v>0.38</v>
      </c>
      <c r="FZ50" s="1757">
        <f t="shared" si="80"/>
        <v>56.62</v>
      </c>
      <c r="GA50" s="1757">
        <f t="shared" si="81"/>
        <v>45.782000000000004</v>
      </c>
      <c r="GB50" s="1850">
        <f t="shared" si="82"/>
        <v>6821.5199999999995</v>
      </c>
      <c r="GC50" s="1851">
        <f t="shared" si="114"/>
        <v>275.45750000000004</v>
      </c>
      <c r="GD50" s="1852">
        <f t="shared" si="114"/>
        <v>41043.17</v>
      </c>
      <c r="GE50" s="1853">
        <f t="shared" si="115"/>
        <v>207.69150000000002</v>
      </c>
      <c r="GF50" s="1854">
        <f t="shared" si="115"/>
        <v>30946.02</v>
      </c>
      <c r="GG50" s="1855">
        <f t="shared" si="116"/>
        <v>483.14900000000006</v>
      </c>
      <c r="GH50" s="1856">
        <f t="shared" si="116"/>
        <v>71989.19</v>
      </c>
      <c r="GI50" s="1844">
        <v>12</v>
      </c>
      <c r="GJ50" s="1857">
        <f t="shared" si="113"/>
        <v>479.74100000000004</v>
      </c>
      <c r="GK50" s="1858">
        <f t="shared" si="111"/>
        <v>71481.41</v>
      </c>
      <c r="GL50" s="1859">
        <f t="shared" si="112"/>
        <v>3.4080000000000155</v>
      </c>
      <c r="GM50" s="1860">
        <f t="shared" si="112"/>
        <v>507.77999999999884</v>
      </c>
    </row>
    <row r="51" spans="1:195" s="1768" customFormat="1" ht="18" customHeight="1">
      <c r="A51" s="1830">
        <v>37</v>
      </c>
      <c r="B51" s="1861" t="s">
        <v>1570</v>
      </c>
      <c r="C51" s="1849" t="s">
        <v>407</v>
      </c>
      <c r="D51" s="1833">
        <f>[13]цены!D45</f>
        <v>165</v>
      </c>
      <c r="E51" s="1834">
        <f>'[13]3'!E51</f>
        <v>5.0000000000000001E-3</v>
      </c>
      <c r="F51" s="1834">
        <f>'[13]3'!F51</f>
        <v>4.0000000000000001E-3</v>
      </c>
      <c r="G51" s="1834">
        <f>'[13]3'!G51</f>
        <v>0</v>
      </c>
      <c r="H51" s="1834">
        <f>'[13]3'!H51</f>
        <v>0</v>
      </c>
      <c r="I51" s="1834">
        <f>'[13]3'!I51</f>
        <v>0</v>
      </c>
      <c r="J51" s="1834">
        <f>'[13]3'!J51</f>
        <v>3.0000000000000001E-3</v>
      </c>
      <c r="K51" s="1831">
        <f t="shared" si="86"/>
        <v>17.170000000000002</v>
      </c>
      <c r="L51" s="1831">
        <f t="shared" si="87"/>
        <v>2.5880000000000001</v>
      </c>
      <c r="M51" s="1835">
        <f t="shared" si="0"/>
        <v>0</v>
      </c>
      <c r="N51" s="1835">
        <f t="shared" si="1"/>
        <v>0</v>
      </c>
      <c r="O51" s="1757">
        <f t="shared" si="2"/>
        <v>3260.07</v>
      </c>
      <c r="P51" s="1831">
        <f t="shared" si="3"/>
        <v>1.8</v>
      </c>
      <c r="Q51" s="1757">
        <f t="shared" si="4"/>
        <v>297</v>
      </c>
      <c r="R51" s="1757">
        <f t="shared" si="5"/>
        <v>21.558000000000003</v>
      </c>
      <c r="S51" s="1850">
        <f t="shared" si="6"/>
        <v>3557.07</v>
      </c>
      <c r="T51" s="1837">
        <f>'[13]3'!T51</f>
        <v>5.0000000000000001E-3</v>
      </c>
      <c r="U51" s="1834">
        <f>'[13]3'!U51</f>
        <v>4.0000000000000001E-3</v>
      </c>
      <c r="V51" s="1834">
        <f>'[13]3'!V51</f>
        <v>0</v>
      </c>
      <c r="W51" s="1834">
        <f>'[13]3'!W51</f>
        <v>0</v>
      </c>
      <c r="X51" s="1834">
        <f>'[13]3'!X51</f>
        <v>0</v>
      </c>
      <c r="Y51" s="1834">
        <f>'[13]3'!Y51</f>
        <v>3.0000000000000001E-3</v>
      </c>
      <c r="Z51" s="1831">
        <f t="shared" si="88"/>
        <v>16.670000000000002</v>
      </c>
      <c r="AA51" s="1831">
        <f t="shared" si="89"/>
        <v>2.3719999999999999</v>
      </c>
      <c r="AB51" s="1757">
        <f t="shared" si="7"/>
        <v>0</v>
      </c>
      <c r="AC51" s="1757">
        <f t="shared" si="8"/>
        <v>0</v>
      </c>
      <c r="AD51" s="1757">
        <f t="shared" si="9"/>
        <v>3141.93</v>
      </c>
      <c r="AE51" s="1831">
        <f t="shared" si="10"/>
        <v>1.887</v>
      </c>
      <c r="AF51" s="1757">
        <f t="shared" si="11"/>
        <v>311.36</v>
      </c>
      <c r="AG51" s="1757">
        <f t="shared" si="12"/>
        <v>20.929000000000002</v>
      </c>
      <c r="AH51" s="1850">
        <f t="shared" si="13"/>
        <v>3453.29</v>
      </c>
      <c r="AI51" s="1837">
        <f>'[13]3'!AI51</f>
        <v>5.0000000000000001E-3</v>
      </c>
      <c r="AJ51" s="1834">
        <f>'[13]3'!AJ51</f>
        <v>4.0000000000000001E-3</v>
      </c>
      <c r="AK51" s="1834">
        <f>'[13]3'!AK51</f>
        <v>0</v>
      </c>
      <c r="AL51" s="1834">
        <f>'[13]3'!AL51</f>
        <v>0</v>
      </c>
      <c r="AM51" s="1834">
        <f>'[13]3'!AM51</f>
        <v>0</v>
      </c>
      <c r="AN51" s="1834">
        <f>'[13]3'!AN51</f>
        <v>3.0000000000000001E-3</v>
      </c>
      <c r="AO51" s="1831">
        <f t="shared" si="90"/>
        <v>19.89</v>
      </c>
      <c r="AP51" s="1831">
        <f t="shared" si="91"/>
        <v>2.5880000000000001</v>
      </c>
      <c r="AQ51" s="1757">
        <f t="shared" si="14"/>
        <v>0</v>
      </c>
      <c r="AR51" s="1757">
        <f t="shared" si="15"/>
        <v>0</v>
      </c>
      <c r="AS51" s="1757">
        <f t="shared" si="16"/>
        <v>3708.87</v>
      </c>
      <c r="AT51" s="1831">
        <f t="shared" si="17"/>
        <v>1.728</v>
      </c>
      <c r="AU51" s="1757">
        <f t="shared" si="18"/>
        <v>285.12</v>
      </c>
      <c r="AV51" s="1757">
        <f t="shared" si="19"/>
        <v>24.206000000000003</v>
      </c>
      <c r="AW51" s="1850">
        <f t="shared" si="20"/>
        <v>3993.99</v>
      </c>
      <c r="AX51" s="1834">
        <f>'[13]3'!AX51</f>
        <v>5.0000000000000001E-3</v>
      </c>
      <c r="AY51" s="1834">
        <f>'[13]3'!AY51</f>
        <v>4.0000000000000001E-3</v>
      </c>
      <c r="AZ51" s="1834">
        <f>'[13]3'!AZ51</f>
        <v>0</v>
      </c>
      <c r="BA51" s="1834">
        <f>'[13]3'!BA51</f>
        <v>0</v>
      </c>
      <c r="BB51" s="1834">
        <f>'[13]3'!BB51</f>
        <v>0</v>
      </c>
      <c r="BC51" s="1834">
        <f>'[13]3'!BC51</f>
        <v>3.0000000000000001E-3</v>
      </c>
      <c r="BD51" s="1831">
        <f t="shared" si="92"/>
        <v>16.925000000000001</v>
      </c>
      <c r="BE51" s="1831">
        <f t="shared" si="93"/>
        <v>2.34</v>
      </c>
      <c r="BF51" s="1757">
        <f t="shared" si="21"/>
        <v>0</v>
      </c>
      <c r="BG51" s="1757">
        <f t="shared" si="22"/>
        <v>0</v>
      </c>
      <c r="BH51" s="1757">
        <f t="shared" si="23"/>
        <v>3178.73</v>
      </c>
      <c r="BI51" s="1831">
        <f t="shared" si="24"/>
        <v>1.8240000000000001</v>
      </c>
      <c r="BJ51" s="1757">
        <f t="shared" si="25"/>
        <v>300.95999999999998</v>
      </c>
      <c r="BK51" s="1757">
        <f t="shared" si="26"/>
        <v>21.089000000000002</v>
      </c>
      <c r="BL51" s="1850">
        <f t="shared" si="27"/>
        <v>3479.69</v>
      </c>
      <c r="BM51" s="1837">
        <f>'[13]3'!BM51</f>
        <v>5.0000000000000001E-3</v>
      </c>
      <c r="BN51" s="1834">
        <f>'[13]3'!BN51</f>
        <v>3.0000000000000001E-3</v>
      </c>
      <c r="BO51" s="1834">
        <f>'[13]3'!BO51</f>
        <v>0</v>
      </c>
      <c r="BP51" s="1834">
        <f>'[13]3'!BP51</f>
        <v>0</v>
      </c>
      <c r="BQ51" s="1834">
        <f>'[13]3'!BQ51</f>
        <v>0</v>
      </c>
      <c r="BR51" s="1834">
        <f>'[13]3'!BR51</f>
        <v>3.0000000000000001E-3</v>
      </c>
      <c r="BS51" s="1831">
        <f t="shared" si="94"/>
        <v>14.63</v>
      </c>
      <c r="BT51" s="1831">
        <f t="shared" si="95"/>
        <v>1.6260000000000001</v>
      </c>
      <c r="BU51" s="1757">
        <f t="shared" si="28"/>
        <v>0</v>
      </c>
      <c r="BV51" s="1757">
        <f t="shared" si="29"/>
        <v>0</v>
      </c>
      <c r="BW51" s="1757">
        <f t="shared" si="30"/>
        <v>2682.24</v>
      </c>
      <c r="BX51" s="1831">
        <f t="shared" si="31"/>
        <v>1.782</v>
      </c>
      <c r="BY51" s="1757">
        <f t="shared" si="32"/>
        <v>294.02999999999997</v>
      </c>
      <c r="BZ51" s="1757">
        <f t="shared" si="33"/>
        <v>18.038</v>
      </c>
      <c r="CA51" s="1850">
        <f t="shared" si="34"/>
        <v>2976.2699999999995</v>
      </c>
      <c r="CB51" s="1834">
        <f>'[13]3'!CB51</f>
        <v>5.0000000000000001E-3</v>
      </c>
      <c r="CC51" s="1834">
        <f>'[13]3'!CC51</f>
        <v>3.0000000000000001E-3</v>
      </c>
      <c r="CD51" s="1834">
        <f>'[13]3'!CD51</f>
        <v>0</v>
      </c>
      <c r="CE51" s="1834">
        <f>'[13]3'!CE51</f>
        <v>0</v>
      </c>
      <c r="CF51" s="1834">
        <f>'[13]3'!CF51</f>
        <v>0</v>
      </c>
      <c r="CG51" s="1834">
        <f>'[13]3'!CG51</f>
        <v>3.0000000000000001E-3</v>
      </c>
      <c r="CH51" s="1831">
        <f t="shared" si="96"/>
        <v>13.415000000000001</v>
      </c>
      <c r="CI51" s="1831">
        <f t="shared" si="97"/>
        <v>1.677</v>
      </c>
      <c r="CJ51" s="1757">
        <f t="shared" si="35"/>
        <v>0</v>
      </c>
      <c r="CK51" s="1757">
        <f t="shared" si="36"/>
        <v>0</v>
      </c>
      <c r="CL51" s="1757">
        <f t="shared" si="37"/>
        <v>2490.1799999999998</v>
      </c>
      <c r="CM51" s="1831">
        <f t="shared" si="38"/>
        <v>1.458</v>
      </c>
      <c r="CN51" s="1757">
        <f t="shared" si="39"/>
        <v>240.57</v>
      </c>
      <c r="CO51" s="1757">
        <f t="shared" si="40"/>
        <v>16.55</v>
      </c>
      <c r="CP51" s="1850">
        <f t="shared" si="41"/>
        <v>2730.75</v>
      </c>
      <c r="CQ51" s="1837">
        <f>'[13]3'!CQ51</f>
        <v>5.0000000000000001E-3</v>
      </c>
      <c r="CR51" s="1834">
        <f>'[13]3'!CR51</f>
        <v>3.0000000000000001E-3</v>
      </c>
      <c r="CS51" s="1834">
        <f>'[13]3'!CS51</f>
        <v>0</v>
      </c>
      <c r="CT51" s="1834">
        <f>'[13]3'!CT51</f>
        <v>0</v>
      </c>
      <c r="CU51" s="1834">
        <f>'[13]3'!CU51</f>
        <v>0</v>
      </c>
      <c r="CV51" s="1834">
        <f>'[13]3'!CV51</f>
        <v>3.0000000000000001E-3</v>
      </c>
      <c r="CW51" s="1831">
        <f t="shared" si="98"/>
        <v>8.9</v>
      </c>
      <c r="CX51" s="1831">
        <f t="shared" si="99"/>
        <v>1.944</v>
      </c>
      <c r="CY51" s="1757">
        <f t="shared" si="42"/>
        <v>0</v>
      </c>
      <c r="CZ51" s="1757">
        <f t="shared" si="43"/>
        <v>0</v>
      </c>
      <c r="DA51" s="1757">
        <f t="shared" si="44"/>
        <v>1789.26</v>
      </c>
      <c r="DB51" s="1831">
        <f t="shared" si="45"/>
        <v>1.26</v>
      </c>
      <c r="DC51" s="1757">
        <f t="shared" si="46"/>
        <v>207.9</v>
      </c>
      <c r="DD51" s="1757">
        <f t="shared" si="47"/>
        <v>12.104000000000001</v>
      </c>
      <c r="DE51" s="1850">
        <f t="shared" si="48"/>
        <v>1997.16</v>
      </c>
      <c r="DF51" s="1837">
        <f>'[13]3'!DF51</f>
        <v>5.0000000000000001E-3</v>
      </c>
      <c r="DG51" s="1834">
        <f>'[13]3'!DG51</f>
        <v>3.0000000000000001E-3</v>
      </c>
      <c r="DH51" s="1834">
        <f>'[13]3'!DH51</f>
        <v>0</v>
      </c>
      <c r="DI51" s="1834">
        <f>'[13]3'!DI51</f>
        <v>0</v>
      </c>
      <c r="DJ51" s="1834">
        <f>'[13]3'!DJ51</f>
        <v>0</v>
      </c>
      <c r="DK51" s="1834">
        <f>'[13]3'!DK51</f>
        <v>3.0000000000000001E-3</v>
      </c>
      <c r="DL51" s="1831">
        <f t="shared" si="100"/>
        <v>9.2100000000000009</v>
      </c>
      <c r="DM51" s="1831">
        <f t="shared" si="101"/>
        <v>1.794</v>
      </c>
      <c r="DN51" s="1757">
        <f t="shared" si="49"/>
        <v>0</v>
      </c>
      <c r="DO51" s="1757">
        <f t="shared" si="50"/>
        <v>0</v>
      </c>
      <c r="DP51" s="1757">
        <f t="shared" si="51"/>
        <v>1815.66</v>
      </c>
      <c r="DQ51" s="1831">
        <f t="shared" si="52"/>
        <v>1.323</v>
      </c>
      <c r="DR51" s="1757">
        <f t="shared" si="53"/>
        <v>218.3</v>
      </c>
      <c r="DS51" s="1757">
        <f t="shared" si="54"/>
        <v>12.327000000000002</v>
      </c>
      <c r="DT51" s="1850">
        <f t="shared" si="55"/>
        <v>2033.96</v>
      </c>
      <c r="DU51" s="1837">
        <f>'[13]3'!DU51</f>
        <v>5.0000000000000001E-3</v>
      </c>
      <c r="DV51" s="1834">
        <f>'[13]3'!DV51</f>
        <v>3.0000000000000001E-3</v>
      </c>
      <c r="DW51" s="1834">
        <f>'[13]3'!DW51</f>
        <v>0</v>
      </c>
      <c r="DX51" s="1834">
        <f>'[13]3'!DX51</f>
        <v>0</v>
      </c>
      <c r="DY51" s="1834">
        <f>'[13]3'!DY51</f>
        <v>0</v>
      </c>
      <c r="DZ51" s="1834">
        <f>'[13]3'!DZ51</f>
        <v>3.0000000000000001E-3</v>
      </c>
      <c r="EA51" s="1831">
        <f t="shared" si="102"/>
        <v>12.4</v>
      </c>
      <c r="EB51" s="1831">
        <f t="shared" si="103"/>
        <v>1.6260000000000001</v>
      </c>
      <c r="EC51" s="1757">
        <f t="shared" si="56"/>
        <v>0</v>
      </c>
      <c r="ED51" s="1757">
        <f t="shared" si="57"/>
        <v>0</v>
      </c>
      <c r="EE51" s="1757">
        <f t="shared" si="58"/>
        <v>2314.29</v>
      </c>
      <c r="EF51" s="1757">
        <f t="shared" si="59"/>
        <v>1.296</v>
      </c>
      <c r="EG51" s="1757">
        <f t="shared" si="60"/>
        <v>213.84</v>
      </c>
      <c r="EH51" s="1757">
        <f t="shared" si="61"/>
        <v>15.321999999999999</v>
      </c>
      <c r="EI51" s="1850">
        <f t="shared" si="62"/>
        <v>2528.13</v>
      </c>
      <c r="EJ51" s="1837">
        <f>'[13]3'!EJ51</f>
        <v>5.0000000000000001E-3</v>
      </c>
      <c r="EK51" s="1834">
        <f>'[13]3'!EK51</f>
        <v>2E-3</v>
      </c>
      <c r="EL51" s="1834">
        <f>'[13]3'!EL51</f>
        <v>0</v>
      </c>
      <c r="EM51" s="1834">
        <f>'[13]3'!EM51</f>
        <v>0</v>
      </c>
      <c r="EN51" s="1834">
        <f>'[13]3'!EN51</f>
        <v>0</v>
      </c>
      <c r="EO51" s="1834">
        <f>'[13]3'!EO51</f>
        <v>3.0000000000000001E-3</v>
      </c>
      <c r="EP51" s="1831">
        <f t="shared" si="104"/>
        <v>17.39</v>
      </c>
      <c r="EQ51" s="1831">
        <f t="shared" si="105"/>
        <v>1.242</v>
      </c>
      <c r="ER51" s="1757">
        <f t="shared" si="63"/>
        <v>0</v>
      </c>
      <c r="ES51" s="1757">
        <f t="shared" si="64"/>
        <v>0</v>
      </c>
      <c r="ET51" s="1757">
        <f t="shared" si="65"/>
        <v>3074.28</v>
      </c>
      <c r="EU51" s="1757">
        <f t="shared" si="66"/>
        <v>1.7010000000000001</v>
      </c>
      <c r="EV51" s="1757">
        <f t="shared" si="67"/>
        <v>280.67</v>
      </c>
      <c r="EW51" s="1757">
        <f t="shared" si="68"/>
        <v>20.333000000000002</v>
      </c>
      <c r="EX51" s="1850">
        <f t="shared" si="69"/>
        <v>3354.9500000000003</v>
      </c>
      <c r="EY51" s="1834">
        <f>'[13]3'!EY51</f>
        <v>5.0000000000000001E-3</v>
      </c>
      <c r="EZ51" s="1834">
        <f>'[13]3'!EZ51</f>
        <v>3.0000000000000001E-3</v>
      </c>
      <c r="FA51" s="1834">
        <f>'[13]3'!FA51</f>
        <v>0</v>
      </c>
      <c r="FB51" s="1834">
        <f>'[13]3'!FB51</f>
        <v>0</v>
      </c>
      <c r="FC51" s="1834">
        <f>'[13]3'!FC51</f>
        <v>0</v>
      </c>
      <c r="FD51" s="1834">
        <f>'[13]3'!FD51</f>
        <v>3.0000000000000001E-3</v>
      </c>
      <c r="FE51" s="1831">
        <f t="shared" si="106"/>
        <v>16.43</v>
      </c>
      <c r="FF51" s="1831">
        <f t="shared" si="107"/>
        <v>1.7730000000000001</v>
      </c>
      <c r="FG51" s="1757">
        <f t="shared" si="70"/>
        <v>0</v>
      </c>
      <c r="FH51" s="1757">
        <f t="shared" si="71"/>
        <v>0</v>
      </c>
      <c r="FI51" s="1757">
        <f t="shared" si="72"/>
        <v>3003.5</v>
      </c>
      <c r="FJ51" s="1757">
        <f t="shared" si="73"/>
        <v>2.109</v>
      </c>
      <c r="FK51" s="1757">
        <f t="shared" si="74"/>
        <v>347.99</v>
      </c>
      <c r="FL51" s="1757">
        <f t="shared" si="75"/>
        <v>20.311999999999998</v>
      </c>
      <c r="FM51" s="1850">
        <f t="shared" si="76"/>
        <v>3351.49</v>
      </c>
      <c r="FN51" s="1834">
        <f>'[13]3'!FN51</f>
        <v>5.0000000000000001E-3</v>
      </c>
      <c r="FO51" s="1834">
        <f>'[13]3'!FO51</f>
        <v>3.0000000000000001E-3</v>
      </c>
      <c r="FP51" s="1834">
        <f>'[13]3'!FP51</f>
        <v>0</v>
      </c>
      <c r="FQ51" s="1834">
        <f>'[13]3'!FQ51</f>
        <v>0</v>
      </c>
      <c r="FR51" s="1834">
        <f>'[13]3'!FR51</f>
        <v>0</v>
      </c>
      <c r="FS51" s="1834">
        <f>'[13]3'!FS51</f>
        <v>3.0000000000000001E-3</v>
      </c>
      <c r="FT51" s="1831">
        <f t="shared" si="108"/>
        <v>16.205000000000002</v>
      </c>
      <c r="FU51" s="1831">
        <f t="shared" si="109"/>
        <v>1.9530000000000001</v>
      </c>
      <c r="FV51" s="1757">
        <f t="shared" si="77"/>
        <v>0</v>
      </c>
      <c r="FW51" s="1757">
        <f t="shared" si="78"/>
        <v>0</v>
      </c>
      <c r="FX51" s="1757">
        <f t="shared" si="110"/>
        <v>2996.07</v>
      </c>
      <c r="FY51" s="1757">
        <f t="shared" si="79"/>
        <v>2.2800000000000002</v>
      </c>
      <c r="FZ51" s="1757">
        <f t="shared" si="80"/>
        <v>376.2</v>
      </c>
      <c r="GA51" s="1757">
        <f t="shared" si="81"/>
        <v>20.438000000000002</v>
      </c>
      <c r="GB51" s="1850">
        <f t="shared" si="82"/>
        <v>3372.27</v>
      </c>
      <c r="GC51" s="1851">
        <f t="shared" si="114"/>
        <v>122.37</v>
      </c>
      <c r="GD51" s="1852">
        <f t="shared" si="114"/>
        <v>20191.060000000001</v>
      </c>
      <c r="GE51" s="1853">
        <f t="shared" si="115"/>
        <v>100.836</v>
      </c>
      <c r="GF51" s="1854">
        <f t="shared" si="115"/>
        <v>16637.96</v>
      </c>
      <c r="GG51" s="1855">
        <f t="shared" si="116"/>
        <v>223.20600000000002</v>
      </c>
      <c r="GH51" s="1856">
        <f t="shared" si="116"/>
        <v>36829.020000000004</v>
      </c>
      <c r="GI51" s="1844">
        <v>12</v>
      </c>
      <c r="GJ51" s="1857">
        <f t="shared" si="113"/>
        <v>202.75799999999998</v>
      </c>
      <c r="GK51" s="1858">
        <f t="shared" si="111"/>
        <v>33455.080000000009</v>
      </c>
      <c r="GL51" s="1859">
        <f t="shared" si="112"/>
        <v>20.448000000000036</v>
      </c>
      <c r="GM51" s="1860">
        <f t="shared" si="112"/>
        <v>3373.9399999999951</v>
      </c>
    </row>
    <row r="52" spans="1:195" s="1768" customFormat="1" ht="18" customHeight="1">
      <c r="A52" s="1848">
        <v>38</v>
      </c>
      <c r="B52" s="1861" t="s">
        <v>1571</v>
      </c>
      <c r="C52" s="1849" t="s">
        <v>407</v>
      </c>
      <c r="D52" s="1833">
        <f>[13]цены!D46</f>
        <v>265</v>
      </c>
      <c r="E52" s="1834">
        <f>'[13]3'!E52</f>
        <v>3.0000000000000001E-3</v>
      </c>
      <c r="F52" s="1834">
        <f>'[13]3'!F52</f>
        <v>3.0000000000000001E-3</v>
      </c>
      <c r="G52" s="1834">
        <f>'[13]3'!G52</f>
        <v>0</v>
      </c>
      <c r="H52" s="1834">
        <f>'[13]3'!H52</f>
        <v>0</v>
      </c>
      <c r="I52" s="1834">
        <f>'[13]3'!I52</f>
        <v>0</v>
      </c>
      <c r="J52" s="1834">
        <f>'[13]3'!J52</f>
        <v>1E-3</v>
      </c>
      <c r="K52" s="1831">
        <f t="shared" si="86"/>
        <v>10.302</v>
      </c>
      <c r="L52" s="1831">
        <f t="shared" si="87"/>
        <v>1.9410000000000001</v>
      </c>
      <c r="M52" s="1835">
        <f t="shared" si="0"/>
        <v>0</v>
      </c>
      <c r="N52" s="1835">
        <f t="shared" si="1"/>
        <v>0</v>
      </c>
      <c r="O52" s="1757">
        <f t="shared" si="2"/>
        <v>3244.4</v>
      </c>
      <c r="P52" s="1831">
        <f t="shared" si="3"/>
        <v>0.6</v>
      </c>
      <c r="Q52" s="1757">
        <f t="shared" si="4"/>
        <v>159</v>
      </c>
      <c r="R52" s="1757">
        <f t="shared" si="5"/>
        <v>12.843</v>
      </c>
      <c r="S52" s="1850">
        <f t="shared" si="6"/>
        <v>3403.4</v>
      </c>
      <c r="T52" s="1837">
        <f>'[13]3'!T52</f>
        <v>3.0000000000000001E-3</v>
      </c>
      <c r="U52" s="1834">
        <f>'[13]3'!U52</f>
        <v>3.0000000000000001E-3</v>
      </c>
      <c r="V52" s="1834">
        <f>'[13]3'!V52</f>
        <v>0</v>
      </c>
      <c r="W52" s="1834">
        <f>'[13]3'!W52</f>
        <v>0</v>
      </c>
      <c r="X52" s="1834">
        <f>'[13]3'!X52</f>
        <v>0</v>
      </c>
      <c r="Y52" s="1834">
        <f>'[13]3'!Y52</f>
        <v>1E-3</v>
      </c>
      <c r="Z52" s="1831">
        <f t="shared" si="88"/>
        <v>10.002000000000001</v>
      </c>
      <c r="AA52" s="1831">
        <f t="shared" si="89"/>
        <v>1.7790000000000001</v>
      </c>
      <c r="AB52" s="1757">
        <f t="shared" si="7"/>
        <v>0</v>
      </c>
      <c r="AC52" s="1757">
        <f t="shared" si="8"/>
        <v>0</v>
      </c>
      <c r="AD52" s="1757">
        <f t="shared" si="9"/>
        <v>3121.97</v>
      </c>
      <c r="AE52" s="1831">
        <f t="shared" si="10"/>
        <v>0.629</v>
      </c>
      <c r="AF52" s="1757">
        <f t="shared" si="11"/>
        <v>166.69</v>
      </c>
      <c r="AG52" s="1757">
        <f t="shared" si="12"/>
        <v>12.41</v>
      </c>
      <c r="AH52" s="1850">
        <f t="shared" si="13"/>
        <v>3288.66</v>
      </c>
      <c r="AI52" s="1837">
        <f>'[13]3'!AI52</f>
        <v>3.0000000000000001E-3</v>
      </c>
      <c r="AJ52" s="1834">
        <f>'[13]3'!AJ52</f>
        <v>3.0000000000000001E-3</v>
      </c>
      <c r="AK52" s="1834">
        <f>'[13]3'!AK52</f>
        <v>0</v>
      </c>
      <c r="AL52" s="1834">
        <f>'[13]3'!AL52</f>
        <v>0</v>
      </c>
      <c r="AM52" s="1834">
        <f>'[13]3'!AM52</f>
        <v>0</v>
      </c>
      <c r="AN52" s="1834">
        <f>'[13]3'!AN52</f>
        <v>1E-3</v>
      </c>
      <c r="AO52" s="1831">
        <f t="shared" si="90"/>
        <v>11.934000000000001</v>
      </c>
      <c r="AP52" s="1831">
        <f t="shared" si="91"/>
        <v>1.9410000000000001</v>
      </c>
      <c r="AQ52" s="1757">
        <f t="shared" si="14"/>
        <v>0</v>
      </c>
      <c r="AR52" s="1757">
        <f t="shared" si="15"/>
        <v>0</v>
      </c>
      <c r="AS52" s="1757">
        <f t="shared" si="16"/>
        <v>3676.88</v>
      </c>
      <c r="AT52" s="1831">
        <f t="shared" si="17"/>
        <v>0.57600000000000007</v>
      </c>
      <c r="AU52" s="1757">
        <f t="shared" si="18"/>
        <v>152.63999999999999</v>
      </c>
      <c r="AV52" s="1757">
        <f t="shared" si="19"/>
        <v>14.451000000000002</v>
      </c>
      <c r="AW52" s="1850">
        <f t="shared" si="20"/>
        <v>3829.52</v>
      </c>
      <c r="AX52" s="1834">
        <f>'[13]3'!AX52</f>
        <v>3.0000000000000001E-3</v>
      </c>
      <c r="AY52" s="1834">
        <f>'[13]3'!AY52</f>
        <v>3.0000000000000001E-3</v>
      </c>
      <c r="AZ52" s="1834">
        <f>'[13]3'!AZ52</f>
        <v>0</v>
      </c>
      <c r="BA52" s="1834">
        <f>'[13]3'!BA52</f>
        <v>0</v>
      </c>
      <c r="BB52" s="1834">
        <f>'[13]3'!BB52</f>
        <v>0</v>
      </c>
      <c r="BC52" s="1834">
        <f>'[13]3'!BC52</f>
        <v>1E-3</v>
      </c>
      <c r="BD52" s="1831">
        <f t="shared" si="92"/>
        <v>10.154999999999999</v>
      </c>
      <c r="BE52" s="1831">
        <f t="shared" si="93"/>
        <v>1.7550000000000001</v>
      </c>
      <c r="BF52" s="1757">
        <f t="shared" si="21"/>
        <v>0</v>
      </c>
      <c r="BG52" s="1757">
        <f t="shared" si="22"/>
        <v>0</v>
      </c>
      <c r="BH52" s="1757">
        <f t="shared" si="23"/>
        <v>3156.15</v>
      </c>
      <c r="BI52" s="1831">
        <f t="shared" si="24"/>
        <v>0.60799999999999998</v>
      </c>
      <c r="BJ52" s="1757">
        <f t="shared" si="25"/>
        <v>161.12</v>
      </c>
      <c r="BK52" s="1757">
        <f t="shared" si="26"/>
        <v>12.518000000000001</v>
      </c>
      <c r="BL52" s="1850">
        <f t="shared" si="27"/>
        <v>3317.27</v>
      </c>
      <c r="BM52" s="1837">
        <f>'[13]3'!BM52</f>
        <v>3.0000000000000001E-3</v>
      </c>
      <c r="BN52" s="1834">
        <f>'[13]3'!BN52</f>
        <v>3.0000000000000001E-3</v>
      </c>
      <c r="BO52" s="1834">
        <f>'[13]3'!BO52</f>
        <v>0</v>
      </c>
      <c r="BP52" s="1834">
        <f>'[13]3'!BP52</f>
        <v>0</v>
      </c>
      <c r="BQ52" s="1834">
        <f>'[13]3'!BQ52</f>
        <v>0</v>
      </c>
      <c r="BR52" s="1834">
        <f>'[13]3'!BR52</f>
        <v>1E-3</v>
      </c>
      <c r="BS52" s="1831">
        <f t="shared" si="94"/>
        <v>8.7780000000000005</v>
      </c>
      <c r="BT52" s="1831">
        <f t="shared" si="95"/>
        <v>1.6260000000000001</v>
      </c>
      <c r="BU52" s="1757">
        <f t="shared" si="28"/>
        <v>0</v>
      </c>
      <c r="BV52" s="1757">
        <f t="shared" si="29"/>
        <v>0</v>
      </c>
      <c r="BW52" s="1757">
        <f t="shared" si="30"/>
        <v>2757.06</v>
      </c>
      <c r="BX52" s="1831">
        <f t="shared" si="31"/>
        <v>0.59399999999999997</v>
      </c>
      <c r="BY52" s="1757">
        <f t="shared" si="32"/>
        <v>157.41</v>
      </c>
      <c r="BZ52" s="1757">
        <f t="shared" si="33"/>
        <v>10.997999999999999</v>
      </c>
      <c r="CA52" s="1850">
        <f t="shared" si="34"/>
        <v>2914.47</v>
      </c>
      <c r="CB52" s="1834">
        <f>'[13]3'!CB52</f>
        <v>3.0000000000000001E-3</v>
      </c>
      <c r="CC52" s="1834">
        <f>'[13]3'!CC52</f>
        <v>3.0000000000000001E-3</v>
      </c>
      <c r="CD52" s="1834">
        <f>'[13]3'!CD52</f>
        <v>0</v>
      </c>
      <c r="CE52" s="1834">
        <f>'[13]3'!CE52</f>
        <v>0</v>
      </c>
      <c r="CF52" s="1834">
        <f>'[13]3'!CF52</f>
        <v>0</v>
      </c>
      <c r="CG52" s="1834">
        <f>'[13]3'!CG52</f>
        <v>1E-3</v>
      </c>
      <c r="CH52" s="1831">
        <f t="shared" si="96"/>
        <v>8.0489999999999995</v>
      </c>
      <c r="CI52" s="1831">
        <f t="shared" si="97"/>
        <v>1.677</v>
      </c>
      <c r="CJ52" s="1757">
        <f t="shared" si="35"/>
        <v>0</v>
      </c>
      <c r="CK52" s="1757">
        <f t="shared" si="36"/>
        <v>0</v>
      </c>
      <c r="CL52" s="1757">
        <f t="shared" si="37"/>
        <v>2577.39</v>
      </c>
      <c r="CM52" s="1831">
        <f t="shared" si="38"/>
        <v>0.48599999999999999</v>
      </c>
      <c r="CN52" s="1757">
        <f t="shared" si="39"/>
        <v>128.79</v>
      </c>
      <c r="CO52" s="1757">
        <f t="shared" si="40"/>
        <v>10.212</v>
      </c>
      <c r="CP52" s="1850">
        <f t="shared" si="41"/>
        <v>2706.18</v>
      </c>
      <c r="CQ52" s="1837">
        <f>'[13]3'!CQ52</f>
        <v>2E-3</v>
      </c>
      <c r="CR52" s="1834">
        <f>'[13]3'!CR52</f>
        <v>2E-3</v>
      </c>
      <c r="CS52" s="1834">
        <f>'[13]3'!CS52</f>
        <v>0</v>
      </c>
      <c r="CT52" s="1834">
        <f>'[13]3'!CT52</f>
        <v>0</v>
      </c>
      <c r="CU52" s="1834">
        <f>'[13]3'!CU52</f>
        <v>0</v>
      </c>
      <c r="CV52" s="1834">
        <f>'[13]3'!CV52</f>
        <v>1E-3</v>
      </c>
      <c r="CW52" s="1831">
        <f t="shared" si="98"/>
        <v>3.56</v>
      </c>
      <c r="CX52" s="1831">
        <f t="shared" si="99"/>
        <v>1.296</v>
      </c>
      <c r="CY52" s="1757">
        <f t="shared" si="42"/>
        <v>0</v>
      </c>
      <c r="CZ52" s="1757">
        <f t="shared" si="43"/>
        <v>0</v>
      </c>
      <c r="DA52" s="1757">
        <f t="shared" si="44"/>
        <v>1286.8399999999999</v>
      </c>
      <c r="DB52" s="1831">
        <f t="shared" si="45"/>
        <v>0.42</v>
      </c>
      <c r="DC52" s="1757">
        <f t="shared" si="46"/>
        <v>111.3</v>
      </c>
      <c r="DD52" s="1757">
        <f t="shared" si="47"/>
        <v>5.2759999999999998</v>
      </c>
      <c r="DE52" s="1850">
        <f t="shared" si="48"/>
        <v>1398.1399999999999</v>
      </c>
      <c r="DF52" s="1837">
        <f>'[13]3'!DF52</f>
        <v>2E-3</v>
      </c>
      <c r="DG52" s="1834">
        <f>'[13]3'!DG52</f>
        <v>2E-3</v>
      </c>
      <c r="DH52" s="1834">
        <f>'[13]3'!DH52</f>
        <v>0</v>
      </c>
      <c r="DI52" s="1834">
        <f>'[13]3'!DI52</f>
        <v>0</v>
      </c>
      <c r="DJ52" s="1834">
        <f>'[13]3'!DJ52</f>
        <v>0</v>
      </c>
      <c r="DK52" s="1834">
        <f>'[13]3'!DK52</f>
        <v>1E-3</v>
      </c>
      <c r="DL52" s="1831">
        <f t="shared" si="100"/>
        <v>3.6840000000000002</v>
      </c>
      <c r="DM52" s="1831">
        <f t="shared" si="101"/>
        <v>1.196</v>
      </c>
      <c r="DN52" s="1757">
        <f t="shared" si="49"/>
        <v>0</v>
      </c>
      <c r="DO52" s="1757">
        <f t="shared" si="50"/>
        <v>0</v>
      </c>
      <c r="DP52" s="1757">
        <f t="shared" si="51"/>
        <v>1293.2</v>
      </c>
      <c r="DQ52" s="1831">
        <f t="shared" si="52"/>
        <v>0.441</v>
      </c>
      <c r="DR52" s="1757">
        <f t="shared" si="53"/>
        <v>116.87</v>
      </c>
      <c r="DS52" s="1757">
        <f t="shared" si="54"/>
        <v>5.3209999999999997</v>
      </c>
      <c r="DT52" s="1850">
        <f t="shared" si="55"/>
        <v>1410.0700000000002</v>
      </c>
      <c r="DU52" s="1837">
        <f>'[13]3'!DU52</f>
        <v>2E-3</v>
      </c>
      <c r="DV52" s="1834">
        <f>'[13]3'!DV52</f>
        <v>2E-3</v>
      </c>
      <c r="DW52" s="1834">
        <f>'[13]3'!DW52</f>
        <v>0</v>
      </c>
      <c r="DX52" s="1834">
        <f>'[13]3'!DX52</f>
        <v>0</v>
      </c>
      <c r="DY52" s="1834">
        <f>'[13]3'!DY52</f>
        <v>0</v>
      </c>
      <c r="DZ52" s="1834">
        <f>'[13]3'!DZ52</f>
        <v>1E-3</v>
      </c>
      <c r="EA52" s="1831">
        <f t="shared" si="102"/>
        <v>4.96</v>
      </c>
      <c r="EB52" s="1831">
        <f t="shared" si="103"/>
        <v>1.0840000000000001</v>
      </c>
      <c r="EC52" s="1757">
        <f t="shared" si="56"/>
        <v>0</v>
      </c>
      <c r="ED52" s="1757">
        <f t="shared" si="57"/>
        <v>0</v>
      </c>
      <c r="EE52" s="1757">
        <f t="shared" si="58"/>
        <v>1601.66</v>
      </c>
      <c r="EF52" s="1757">
        <f t="shared" si="59"/>
        <v>0.432</v>
      </c>
      <c r="EG52" s="1757">
        <f t="shared" si="60"/>
        <v>114.48</v>
      </c>
      <c r="EH52" s="1757">
        <f t="shared" si="61"/>
        <v>6.4760000000000009</v>
      </c>
      <c r="EI52" s="1850">
        <f t="shared" si="62"/>
        <v>1716.14</v>
      </c>
      <c r="EJ52" s="1837">
        <f>'[13]3'!EJ52</f>
        <v>4.0000000000000001E-3</v>
      </c>
      <c r="EK52" s="1834">
        <f>'[13]3'!EK52</f>
        <v>4.0000000000000001E-3</v>
      </c>
      <c r="EL52" s="1834">
        <f>'[13]3'!EL52</f>
        <v>0</v>
      </c>
      <c r="EM52" s="1834">
        <f>'[13]3'!EM52</f>
        <v>0</v>
      </c>
      <c r="EN52" s="1834">
        <f>'[13]3'!EN52</f>
        <v>0</v>
      </c>
      <c r="EO52" s="1834">
        <f>'[13]3'!EO52</f>
        <v>1E-3</v>
      </c>
      <c r="EP52" s="1831">
        <f t="shared" si="104"/>
        <v>13.912000000000001</v>
      </c>
      <c r="EQ52" s="1831">
        <f t="shared" si="105"/>
        <v>2.484</v>
      </c>
      <c r="ER52" s="1757">
        <f t="shared" si="63"/>
        <v>0</v>
      </c>
      <c r="ES52" s="1757">
        <f t="shared" si="64"/>
        <v>0</v>
      </c>
      <c r="ET52" s="1757">
        <f t="shared" si="65"/>
        <v>4344.9399999999996</v>
      </c>
      <c r="EU52" s="1757">
        <f t="shared" si="66"/>
        <v>0.56700000000000006</v>
      </c>
      <c r="EV52" s="1757">
        <f t="shared" si="67"/>
        <v>150.26</v>
      </c>
      <c r="EW52" s="1757">
        <f t="shared" si="68"/>
        <v>16.963000000000001</v>
      </c>
      <c r="EX52" s="1850">
        <f t="shared" si="69"/>
        <v>4495.2</v>
      </c>
      <c r="EY52" s="1834">
        <f>'[13]3'!EY52</f>
        <v>4.0000000000000001E-3</v>
      </c>
      <c r="EZ52" s="1834">
        <f>'[13]3'!EZ52</f>
        <v>4.0000000000000001E-3</v>
      </c>
      <c r="FA52" s="1834">
        <f>'[13]3'!FA52</f>
        <v>0</v>
      </c>
      <c r="FB52" s="1834">
        <f>'[13]3'!FB52</f>
        <v>0</v>
      </c>
      <c r="FC52" s="1834">
        <f>'[13]3'!FC52</f>
        <v>0</v>
      </c>
      <c r="FD52" s="1834">
        <f>'[13]3'!FD52</f>
        <v>1E-3</v>
      </c>
      <c r="FE52" s="1831">
        <f t="shared" si="106"/>
        <v>13.144</v>
      </c>
      <c r="FF52" s="1831">
        <f t="shared" si="107"/>
        <v>2.3639999999999999</v>
      </c>
      <c r="FG52" s="1757">
        <f t="shared" si="70"/>
        <v>0</v>
      </c>
      <c r="FH52" s="1757">
        <f t="shared" si="71"/>
        <v>0</v>
      </c>
      <c r="FI52" s="1757">
        <f t="shared" si="72"/>
        <v>4109.62</v>
      </c>
      <c r="FJ52" s="1757">
        <f t="shared" si="73"/>
        <v>0.70300000000000007</v>
      </c>
      <c r="FK52" s="1757">
        <f t="shared" si="74"/>
        <v>186.3</v>
      </c>
      <c r="FL52" s="1757">
        <f t="shared" si="75"/>
        <v>16.210999999999999</v>
      </c>
      <c r="FM52" s="1850">
        <f t="shared" si="76"/>
        <v>4295.92</v>
      </c>
      <c r="FN52" s="1834">
        <f>'[13]3'!FN52</f>
        <v>4.0000000000000001E-3</v>
      </c>
      <c r="FO52" s="1834">
        <f>'[13]3'!FO52</f>
        <v>4.0000000000000001E-3</v>
      </c>
      <c r="FP52" s="1834">
        <f>'[13]3'!FP52</f>
        <v>0</v>
      </c>
      <c r="FQ52" s="1834">
        <f>'[13]3'!FQ52</f>
        <v>0</v>
      </c>
      <c r="FR52" s="1834">
        <f>'[13]3'!FR52</f>
        <v>0</v>
      </c>
      <c r="FS52" s="1834">
        <f>'[13]3'!FS52</f>
        <v>1E-3</v>
      </c>
      <c r="FT52" s="1831">
        <f t="shared" si="108"/>
        <v>12.964</v>
      </c>
      <c r="FU52" s="1831">
        <f t="shared" si="109"/>
        <v>2.6040000000000001</v>
      </c>
      <c r="FV52" s="1757">
        <f t="shared" si="77"/>
        <v>0</v>
      </c>
      <c r="FW52" s="1757">
        <f t="shared" si="78"/>
        <v>0</v>
      </c>
      <c r="FX52" s="1757">
        <f t="shared" si="110"/>
        <v>4125.5200000000004</v>
      </c>
      <c r="FY52" s="1757">
        <f t="shared" si="79"/>
        <v>0.76</v>
      </c>
      <c r="FZ52" s="1757">
        <f t="shared" si="80"/>
        <v>201.4</v>
      </c>
      <c r="GA52" s="1757">
        <f t="shared" si="81"/>
        <v>16.328000000000003</v>
      </c>
      <c r="GB52" s="1850">
        <f t="shared" si="82"/>
        <v>4326.92</v>
      </c>
      <c r="GC52" s="1851">
        <f t="shared" si="114"/>
        <v>73.432000000000002</v>
      </c>
      <c r="GD52" s="1852">
        <f t="shared" si="114"/>
        <v>19459.5</v>
      </c>
      <c r="GE52" s="1853">
        <f t="shared" si="115"/>
        <v>66.575000000000003</v>
      </c>
      <c r="GF52" s="1854">
        <f t="shared" si="115"/>
        <v>17642.39</v>
      </c>
      <c r="GG52" s="1855">
        <f t="shared" si="116"/>
        <v>140.00700000000001</v>
      </c>
      <c r="GH52" s="1856">
        <f t="shared" si="116"/>
        <v>37101.89</v>
      </c>
      <c r="GI52" s="1844">
        <v>12</v>
      </c>
      <c r="GJ52" s="1857">
        <f t="shared" si="113"/>
        <v>133.19100000000006</v>
      </c>
      <c r="GK52" s="1858">
        <f t="shared" si="111"/>
        <v>35295.629999999976</v>
      </c>
      <c r="GL52" s="1859">
        <f t="shared" si="112"/>
        <v>6.8159999999999457</v>
      </c>
      <c r="GM52" s="1860">
        <f t="shared" si="112"/>
        <v>1806.2600000000239</v>
      </c>
    </row>
    <row r="53" spans="1:195" s="1768" customFormat="1" ht="18" customHeight="1">
      <c r="A53" s="1830">
        <v>39</v>
      </c>
      <c r="B53" s="1861" t="s">
        <v>1572</v>
      </c>
      <c r="C53" s="1849" t="s">
        <v>407</v>
      </c>
      <c r="D53" s="1833">
        <f>[13]цены!D47</f>
        <v>290</v>
      </c>
      <c r="E53" s="1834">
        <f>'[13]3'!E53</f>
        <v>2E-3</v>
      </c>
      <c r="F53" s="1834">
        <f>'[13]3'!F53</f>
        <v>2E-3</v>
      </c>
      <c r="G53" s="1834">
        <f>'[13]3'!G53</f>
        <v>2.6000000000000003E-4</v>
      </c>
      <c r="H53" s="1834">
        <f>'[13]3'!H53</f>
        <v>0</v>
      </c>
      <c r="I53" s="1834">
        <f>'[13]3'!I53</f>
        <v>0</v>
      </c>
      <c r="J53" s="1834">
        <f>'[13]3'!J53</f>
        <v>1E-3</v>
      </c>
      <c r="K53" s="1831">
        <f t="shared" si="86"/>
        <v>6.8680000000000003</v>
      </c>
      <c r="L53" s="1831">
        <f t="shared" si="87"/>
        <v>1.294</v>
      </c>
      <c r="M53" s="1835">
        <f t="shared" si="0"/>
        <v>0</v>
      </c>
      <c r="N53" s="1835">
        <f t="shared" si="1"/>
        <v>0</v>
      </c>
      <c r="O53" s="1757">
        <f t="shared" si="2"/>
        <v>2366.98</v>
      </c>
      <c r="P53" s="1831">
        <f t="shared" si="3"/>
        <v>0.6</v>
      </c>
      <c r="Q53" s="1757">
        <f t="shared" si="4"/>
        <v>174</v>
      </c>
      <c r="R53" s="1757">
        <f t="shared" si="5"/>
        <v>8.7620000000000005</v>
      </c>
      <c r="S53" s="1850">
        <f t="shared" si="6"/>
        <v>2540.98</v>
      </c>
      <c r="T53" s="1837">
        <f>'[13]3'!T53</f>
        <v>2E-3</v>
      </c>
      <c r="U53" s="1834">
        <f>'[13]3'!U53</f>
        <v>2E-3</v>
      </c>
      <c r="V53" s="1834">
        <f>'[13]3'!V53</f>
        <v>2.6000000000000003E-4</v>
      </c>
      <c r="W53" s="1834">
        <f>'[13]3'!W53</f>
        <v>0</v>
      </c>
      <c r="X53" s="1834">
        <f>'[13]3'!X53</f>
        <v>0</v>
      </c>
      <c r="Y53" s="1834">
        <f>'[13]3'!Y53</f>
        <v>1E-3</v>
      </c>
      <c r="Z53" s="1831">
        <f t="shared" si="88"/>
        <v>6.6680000000000001</v>
      </c>
      <c r="AA53" s="1831">
        <f t="shared" si="89"/>
        <v>1.1859999999999999</v>
      </c>
      <c r="AB53" s="1757">
        <f t="shared" si="7"/>
        <v>0</v>
      </c>
      <c r="AC53" s="1757">
        <f t="shared" si="8"/>
        <v>0</v>
      </c>
      <c r="AD53" s="1757">
        <f t="shared" si="9"/>
        <v>2277.66</v>
      </c>
      <c r="AE53" s="1831">
        <f t="shared" si="10"/>
        <v>0.629</v>
      </c>
      <c r="AF53" s="1757">
        <f t="shared" si="11"/>
        <v>182.41</v>
      </c>
      <c r="AG53" s="1757">
        <f t="shared" si="12"/>
        <v>8.4830000000000005</v>
      </c>
      <c r="AH53" s="1850">
        <f t="shared" si="13"/>
        <v>2460.0699999999997</v>
      </c>
      <c r="AI53" s="1837">
        <f>'[13]3'!AI53</f>
        <v>2E-3</v>
      </c>
      <c r="AJ53" s="1834">
        <f>'[13]3'!AJ53</f>
        <v>2E-3</v>
      </c>
      <c r="AK53" s="1834">
        <f>'[13]3'!AK53</f>
        <v>2.6000000000000003E-4</v>
      </c>
      <c r="AL53" s="1834">
        <f>'[13]3'!AL53</f>
        <v>0</v>
      </c>
      <c r="AM53" s="1834">
        <f>'[13]3'!AM53</f>
        <v>0</v>
      </c>
      <c r="AN53" s="1834">
        <f>'[13]3'!AN53</f>
        <v>1E-3</v>
      </c>
      <c r="AO53" s="1831">
        <f t="shared" si="90"/>
        <v>7.9560000000000004</v>
      </c>
      <c r="AP53" s="1831">
        <f t="shared" si="91"/>
        <v>1.294</v>
      </c>
      <c r="AQ53" s="1757">
        <f t="shared" si="14"/>
        <v>0</v>
      </c>
      <c r="AR53" s="1757">
        <f t="shared" si="15"/>
        <v>0</v>
      </c>
      <c r="AS53" s="1757">
        <f t="shared" si="16"/>
        <v>2682.5</v>
      </c>
      <c r="AT53" s="1831">
        <f t="shared" si="17"/>
        <v>0.57600000000000007</v>
      </c>
      <c r="AU53" s="1757">
        <f t="shared" si="18"/>
        <v>167.04</v>
      </c>
      <c r="AV53" s="1757">
        <f t="shared" si="19"/>
        <v>9.8260000000000005</v>
      </c>
      <c r="AW53" s="1850">
        <f t="shared" si="20"/>
        <v>2849.54</v>
      </c>
      <c r="AX53" s="1834">
        <f>'[13]3'!AX53</f>
        <v>2E-3</v>
      </c>
      <c r="AY53" s="1834">
        <f>'[13]3'!AY53</f>
        <v>2E-3</v>
      </c>
      <c r="AZ53" s="1834">
        <f>'[13]3'!AZ53</f>
        <v>2.6000000000000003E-4</v>
      </c>
      <c r="BA53" s="1834">
        <f>'[13]3'!BA53</f>
        <v>0</v>
      </c>
      <c r="BB53" s="1834">
        <f>'[13]3'!BB53</f>
        <v>0</v>
      </c>
      <c r="BC53" s="1834">
        <f>'[13]3'!BC53</f>
        <v>1E-3</v>
      </c>
      <c r="BD53" s="1831">
        <f t="shared" si="92"/>
        <v>6.7700000000000005</v>
      </c>
      <c r="BE53" s="1831">
        <f t="shared" si="93"/>
        <v>1.17</v>
      </c>
      <c r="BF53" s="1757">
        <f t="shared" si="21"/>
        <v>0</v>
      </c>
      <c r="BG53" s="1757">
        <f t="shared" si="22"/>
        <v>0</v>
      </c>
      <c r="BH53" s="1757">
        <f t="shared" si="23"/>
        <v>2302.6</v>
      </c>
      <c r="BI53" s="1831">
        <f t="shared" si="24"/>
        <v>0.60799999999999998</v>
      </c>
      <c r="BJ53" s="1757">
        <f t="shared" si="25"/>
        <v>176.32</v>
      </c>
      <c r="BK53" s="1757">
        <f t="shared" si="26"/>
        <v>8.548</v>
      </c>
      <c r="BL53" s="1850">
        <f t="shared" si="27"/>
        <v>2478.92</v>
      </c>
      <c r="BM53" s="1837">
        <f>'[13]3'!BM53</f>
        <v>2E-3</v>
      </c>
      <c r="BN53" s="1834">
        <f>'[13]3'!BN53</f>
        <v>2E-3</v>
      </c>
      <c r="BO53" s="1834">
        <f>'[13]3'!BO53</f>
        <v>2.6000000000000003E-4</v>
      </c>
      <c r="BP53" s="1834">
        <f>'[13]3'!BP53</f>
        <v>0</v>
      </c>
      <c r="BQ53" s="1834">
        <f>'[13]3'!BQ53</f>
        <v>0</v>
      </c>
      <c r="BR53" s="1834">
        <f>'[13]3'!BR53</f>
        <v>1E-3</v>
      </c>
      <c r="BS53" s="1831">
        <f t="shared" si="94"/>
        <v>5.8520000000000003</v>
      </c>
      <c r="BT53" s="1831">
        <f t="shared" si="95"/>
        <v>1.0840000000000001</v>
      </c>
      <c r="BU53" s="1757">
        <f t="shared" si="28"/>
        <v>0</v>
      </c>
      <c r="BV53" s="1757">
        <f t="shared" si="29"/>
        <v>0</v>
      </c>
      <c r="BW53" s="1757">
        <f t="shared" si="30"/>
        <v>2011.44</v>
      </c>
      <c r="BX53" s="1831">
        <f t="shared" si="31"/>
        <v>0.59399999999999997</v>
      </c>
      <c r="BY53" s="1757">
        <f t="shared" si="32"/>
        <v>172.26</v>
      </c>
      <c r="BZ53" s="1757">
        <f t="shared" si="33"/>
        <v>7.53</v>
      </c>
      <c r="CA53" s="1850">
        <f t="shared" si="34"/>
        <v>2183.6999999999998</v>
      </c>
      <c r="CB53" s="1834">
        <f>'[13]3'!CB53</f>
        <v>0</v>
      </c>
      <c r="CC53" s="1834">
        <f>'[13]3'!CC53</f>
        <v>0</v>
      </c>
      <c r="CD53" s="1834">
        <f>'[13]3'!CD53</f>
        <v>2.6000000000000003E-4</v>
      </c>
      <c r="CE53" s="1834">
        <f>'[13]3'!CE53</f>
        <v>0</v>
      </c>
      <c r="CF53" s="1834">
        <f>'[13]3'!CF53</f>
        <v>0</v>
      </c>
      <c r="CG53" s="1834">
        <f>'[13]3'!CG53</f>
        <v>0</v>
      </c>
      <c r="CH53" s="1831">
        <f t="shared" si="96"/>
        <v>0</v>
      </c>
      <c r="CI53" s="1831">
        <f t="shared" si="97"/>
        <v>0</v>
      </c>
      <c r="CJ53" s="1757">
        <f t="shared" si="35"/>
        <v>0</v>
      </c>
      <c r="CK53" s="1757">
        <f t="shared" si="36"/>
        <v>0</v>
      </c>
      <c r="CL53" s="1757">
        <f t="shared" si="37"/>
        <v>0</v>
      </c>
      <c r="CM53" s="1831">
        <f t="shared" si="38"/>
        <v>0</v>
      </c>
      <c r="CN53" s="1757">
        <f t="shared" si="39"/>
        <v>0</v>
      </c>
      <c r="CO53" s="1757">
        <f t="shared" si="40"/>
        <v>0</v>
      </c>
      <c r="CP53" s="1850">
        <f t="shared" si="41"/>
        <v>0</v>
      </c>
      <c r="CQ53" s="1837">
        <f>'[13]3'!CQ53</f>
        <v>0</v>
      </c>
      <c r="CR53" s="1834">
        <f>'[13]3'!CR53</f>
        <v>0</v>
      </c>
      <c r="CS53" s="1834">
        <f>'[13]3'!CS53</f>
        <v>2.6000000000000003E-4</v>
      </c>
      <c r="CT53" s="1834">
        <f>'[13]3'!CT53</f>
        <v>0</v>
      </c>
      <c r="CU53" s="1834">
        <f>'[13]3'!CU53</f>
        <v>0</v>
      </c>
      <c r="CV53" s="1834">
        <f>'[13]3'!CV53</f>
        <v>0</v>
      </c>
      <c r="CW53" s="1831">
        <f t="shared" si="98"/>
        <v>0</v>
      </c>
      <c r="CX53" s="1831">
        <f t="shared" si="99"/>
        <v>0</v>
      </c>
      <c r="CY53" s="1757">
        <f t="shared" si="42"/>
        <v>0</v>
      </c>
      <c r="CZ53" s="1757">
        <f t="shared" si="43"/>
        <v>0</v>
      </c>
      <c r="DA53" s="1757">
        <f t="shared" si="44"/>
        <v>0</v>
      </c>
      <c r="DB53" s="1831">
        <f t="shared" si="45"/>
        <v>0</v>
      </c>
      <c r="DC53" s="1757">
        <f t="shared" si="46"/>
        <v>0</v>
      </c>
      <c r="DD53" s="1757">
        <f t="shared" si="47"/>
        <v>0</v>
      </c>
      <c r="DE53" s="1850">
        <f t="shared" si="48"/>
        <v>0</v>
      </c>
      <c r="DF53" s="1837">
        <f>'[13]3'!DF53</f>
        <v>0</v>
      </c>
      <c r="DG53" s="1834">
        <f>'[13]3'!DG53</f>
        <v>0</v>
      </c>
      <c r="DH53" s="1834">
        <f>'[13]3'!DH53</f>
        <v>2.6000000000000003E-4</v>
      </c>
      <c r="DI53" s="1834">
        <f>'[13]3'!DI53</f>
        <v>0</v>
      </c>
      <c r="DJ53" s="1834">
        <f>'[13]3'!DJ53</f>
        <v>0</v>
      </c>
      <c r="DK53" s="1834">
        <f>'[13]3'!DK53</f>
        <v>0</v>
      </c>
      <c r="DL53" s="1831">
        <f t="shared" si="100"/>
        <v>0</v>
      </c>
      <c r="DM53" s="1831">
        <f t="shared" si="101"/>
        <v>0</v>
      </c>
      <c r="DN53" s="1757">
        <f t="shared" si="49"/>
        <v>0</v>
      </c>
      <c r="DO53" s="1757">
        <f t="shared" si="50"/>
        <v>0</v>
      </c>
      <c r="DP53" s="1757">
        <f t="shared" si="51"/>
        <v>0</v>
      </c>
      <c r="DQ53" s="1831">
        <f t="shared" si="52"/>
        <v>0</v>
      </c>
      <c r="DR53" s="1757">
        <f t="shared" si="53"/>
        <v>0</v>
      </c>
      <c r="DS53" s="1757">
        <f t="shared" si="54"/>
        <v>0</v>
      </c>
      <c r="DT53" s="1850">
        <f t="shared" si="55"/>
        <v>0</v>
      </c>
      <c r="DU53" s="1837">
        <f>'[13]3'!DU53</f>
        <v>2E-3</v>
      </c>
      <c r="DV53" s="1834">
        <f>'[13]3'!DV53</f>
        <v>2E-3</v>
      </c>
      <c r="DW53" s="1834">
        <f>'[13]3'!DW53</f>
        <v>2.6000000000000003E-4</v>
      </c>
      <c r="DX53" s="1834">
        <f>'[13]3'!DX53</f>
        <v>0</v>
      </c>
      <c r="DY53" s="1834">
        <f>'[13]3'!DY53</f>
        <v>0</v>
      </c>
      <c r="DZ53" s="1834">
        <f>'[13]3'!DZ53</f>
        <v>1E-3</v>
      </c>
      <c r="EA53" s="1831">
        <f t="shared" si="102"/>
        <v>4.96</v>
      </c>
      <c r="EB53" s="1831">
        <f t="shared" si="103"/>
        <v>1.0840000000000001</v>
      </c>
      <c r="EC53" s="1757">
        <f t="shared" si="56"/>
        <v>0</v>
      </c>
      <c r="ED53" s="1757">
        <f t="shared" si="57"/>
        <v>0</v>
      </c>
      <c r="EE53" s="1757">
        <f t="shared" si="58"/>
        <v>1752.76</v>
      </c>
      <c r="EF53" s="1757">
        <f t="shared" si="59"/>
        <v>0.432</v>
      </c>
      <c r="EG53" s="1757">
        <f t="shared" si="60"/>
        <v>125.28</v>
      </c>
      <c r="EH53" s="1757">
        <f t="shared" si="61"/>
        <v>6.4760000000000009</v>
      </c>
      <c r="EI53" s="1850">
        <f t="shared" si="62"/>
        <v>1878.04</v>
      </c>
      <c r="EJ53" s="1837">
        <f>'[13]3'!EJ53</f>
        <v>2E-3</v>
      </c>
      <c r="EK53" s="1834">
        <f>'[13]3'!EK53</f>
        <v>2E-3</v>
      </c>
      <c r="EL53" s="1834">
        <f>'[13]3'!EL53</f>
        <v>2.6000000000000003E-4</v>
      </c>
      <c r="EM53" s="1834">
        <f>'[13]3'!EM53</f>
        <v>0</v>
      </c>
      <c r="EN53" s="1834">
        <f>'[13]3'!EN53</f>
        <v>0</v>
      </c>
      <c r="EO53" s="1834">
        <f>'[13]3'!EO53</f>
        <v>1E-3</v>
      </c>
      <c r="EP53" s="1831">
        <f t="shared" si="104"/>
        <v>6.9560000000000004</v>
      </c>
      <c r="EQ53" s="1831">
        <f t="shared" si="105"/>
        <v>1.242</v>
      </c>
      <c r="ER53" s="1757">
        <f t="shared" si="63"/>
        <v>0</v>
      </c>
      <c r="ES53" s="1757">
        <f t="shared" si="64"/>
        <v>0</v>
      </c>
      <c r="ET53" s="1757">
        <f t="shared" si="65"/>
        <v>2377.42</v>
      </c>
      <c r="EU53" s="1757">
        <f t="shared" si="66"/>
        <v>0.56700000000000006</v>
      </c>
      <c r="EV53" s="1757">
        <f t="shared" si="67"/>
        <v>164.43</v>
      </c>
      <c r="EW53" s="1757">
        <f t="shared" si="68"/>
        <v>8.7650000000000006</v>
      </c>
      <c r="EX53" s="1850">
        <f t="shared" si="69"/>
        <v>2541.85</v>
      </c>
      <c r="EY53" s="1834">
        <f>'[13]3'!EY53</f>
        <v>2E-3</v>
      </c>
      <c r="EZ53" s="1834">
        <f>'[13]3'!EZ53</f>
        <v>2E-3</v>
      </c>
      <c r="FA53" s="1834">
        <f>'[13]3'!FA53</f>
        <v>2.6000000000000003E-4</v>
      </c>
      <c r="FB53" s="1834">
        <f>'[13]3'!FB53</f>
        <v>0</v>
      </c>
      <c r="FC53" s="1834">
        <f>'[13]3'!FC53</f>
        <v>0</v>
      </c>
      <c r="FD53" s="1834">
        <f>'[13]3'!FD53</f>
        <v>1E-3</v>
      </c>
      <c r="FE53" s="1831">
        <f t="shared" si="106"/>
        <v>6.5720000000000001</v>
      </c>
      <c r="FF53" s="1831">
        <f t="shared" si="107"/>
        <v>1.1819999999999999</v>
      </c>
      <c r="FG53" s="1757">
        <f t="shared" si="70"/>
        <v>0</v>
      </c>
      <c r="FH53" s="1757">
        <f t="shared" si="71"/>
        <v>0</v>
      </c>
      <c r="FI53" s="1757">
        <f t="shared" si="72"/>
        <v>2248.66</v>
      </c>
      <c r="FJ53" s="1757">
        <f t="shared" si="73"/>
        <v>0.70300000000000007</v>
      </c>
      <c r="FK53" s="1757">
        <f t="shared" si="74"/>
        <v>203.87</v>
      </c>
      <c r="FL53" s="1757">
        <f t="shared" si="75"/>
        <v>8.456999999999999</v>
      </c>
      <c r="FM53" s="1850">
        <f t="shared" si="76"/>
        <v>2452.5299999999997</v>
      </c>
      <c r="FN53" s="1834">
        <f>'[13]3'!FN53</f>
        <v>2E-3</v>
      </c>
      <c r="FO53" s="1834">
        <f>'[13]3'!FO53</f>
        <v>2E-3</v>
      </c>
      <c r="FP53" s="1834">
        <f>'[13]3'!FP53</f>
        <v>2.6000000000000003E-4</v>
      </c>
      <c r="FQ53" s="1834">
        <f>'[13]3'!FQ53</f>
        <v>0</v>
      </c>
      <c r="FR53" s="1834">
        <f>'[13]3'!FR53</f>
        <v>0</v>
      </c>
      <c r="FS53" s="1834">
        <f>'[13]3'!FS53</f>
        <v>1E-3</v>
      </c>
      <c r="FT53" s="1831">
        <f t="shared" si="108"/>
        <v>6.4820000000000002</v>
      </c>
      <c r="FU53" s="1831">
        <f t="shared" si="109"/>
        <v>1.302</v>
      </c>
      <c r="FV53" s="1757">
        <f t="shared" si="77"/>
        <v>0</v>
      </c>
      <c r="FW53" s="1757">
        <f t="shared" si="78"/>
        <v>0</v>
      </c>
      <c r="FX53" s="1757">
        <f t="shared" si="110"/>
        <v>2257.36</v>
      </c>
      <c r="FY53" s="1757">
        <f t="shared" si="79"/>
        <v>0.76</v>
      </c>
      <c r="FZ53" s="1757">
        <f t="shared" si="80"/>
        <v>220.4</v>
      </c>
      <c r="GA53" s="1757">
        <f t="shared" si="81"/>
        <v>8.5440000000000005</v>
      </c>
      <c r="GB53" s="1850">
        <f t="shared" si="82"/>
        <v>2477.7600000000002</v>
      </c>
      <c r="GC53" s="1851">
        <f t="shared" si="114"/>
        <v>43.149000000000001</v>
      </c>
      <c r="GD53" s="1852">
        <f t="shared" si="114"/>
        <v>12513.21</v>
      </c>
      <c r="GE53" s="1853">
        <f t="shared" si="115"/>
        <v>32.242000000000004</v>
      </c>
      <c r="GF53" s="1854">
        <f t="shared" si="115"/>
        <v>9350.18</v>
      </c>
      <c r="GG53" s="1855">
        <f t="shared" si="116"/>
        <v>75.391000000000005</v>
      </c>
      <c r="GH53" s="1856">
        <f t="shared" si="116"/>
        <v>21863.39</v>
      </c>
      <c r="GI53" s="1844">
        <v>12</v>
      </c>
      <c r="GJ53" s="1857">
        <f t="shared" si="113"/>
        <v>69.922000000000011</v>
      </c>
      <c r="GK53" s="1858">
        <f t="shared" si="111"/>
        <v>20277.38</v>
      </c>
      <c r="GL53" s="1859">
        <f t="shared" si="112"/>
        <v>5.4689999999999941</v>
      </c>
      <c r="GM53" s="1860">
        <f t="shared" si="112"/>
        <v>1586.0099999999984</v>
      </c>
    </row>
    <row r="54" spans="1:195" s="1768" customFormat="1" ht="18" customHeight="1">
      <c r="A54" s="1848">
        <v>40</v>
      </c>
      <c r="B54" s="1861" t="s">
        <v>1573</v>
      </c>
      <c r="C54" s="1849" t="s">
        <v>407</v>
      </c>
      <c r="D54" s="1833">
        <f>[13]цены!D48</f>
        <v>308</v>
      </c>
      <c r="E54" s="1834">
        <f>'[13]3'!E54</f>
        <v>2E-3</v>
      </c>
      <c r="F54" s="1834">
        <f>'[13]3'!F54</f>
        <v>2E-3</v>
      </c>
      <c r="G54" s="1834">
        <f>'[13]3'!G54</f>
        <v>2.6000000000000003E-4</v>
      </c>
      <c r="H54" s="1834">
        <f>'[13]3'!H54</f>
        <v>0</v>
      </c>
      <c r="I54" s="1834">
        <f>'[13]3'!I54</f>
        <v>0</v>
      </c>
      <c r="J54" s="1834">
        <f>'[13]3'!J54</f>
        <v>1E-3</v>
      </c>
      <c r="K54" s="1831">
        <f t="shared" si="86"/>
        <v>6.8680000000000003</v>
      </c>
      <c r="L54" s="1831">
        <f t="shared" si="87"/>
        <v>1.294</v>
      </c>
      <c r="M54" s="1835">
        <f t="shared" si="0"/>
        <v>0</v>
      </c>
      <c r="N54" s="1835">
        <f t="shared" si="1"/>
        <v>0</v>
      </c>
      <c r="O54" s="1757">
        <f t="shared" si="2"/>
        <v>2513.9</v>
      </c>
      <c r="P54" s="1831">
        <f t="shared" si="3"/>
        <v>0.6</v>
      </c>
      <c r="Q54" s="1757">
        <f t="shared" si="4"/>
        <v>184.8</v>
      </c>
      <c r="R54" s="1757">
        <f t="shared" si="5"/>
        <v>8.7620000000000005</v>
      </c>
      <c r="S54" s="1850">
        <f t="shared" si="6"/>
        <v>2698.7000000000003</v>
      </c>
      <c r="T54" s="1837">
        <f>'[13]3'!T54</f>
        <v>2E-3</v>
      </c>
      <c r="U54" s="1834">
        <f>'[13]3'!U54</f>
        <v>2E-3</v>
      </c>
      <c r="V54" s="1834">
        <f>'[13]3'!V54</f>
        <v>2.6000000000000003E-4</v>
      </c>
      <c r="W54" s="1834">
        <f>'[13]3'!W54</f>
        <v>0</v>
      </c>
      <c r="X54" s="1834">
        <f>'[13]3'!X54</f>
        <v>0</v>
      </c>
      <c r="Y54" s="1834">
        <f>'[13]3'!Y54</f>
        <v>1E-3</v>
      </c>
      <c r="Z54" s="1831">
        <f t="shared" si="88"/>
        <v>6.6680000000000001</v>
      </c>
      <c r="AA54" s="1831">
        <f t="shared" si="89"/>
        <v>1.1859999999999999</v>
      </c>
      <c r="AB54" s="1757">
        <f t="shared" si="7"/>
        <v>0</v>
      </c>
      <c r="AC54" s="1757">
        <f t="shared" si="8"/>
        <v>0</v>
      </c>
      <c r="AD54" s="1757">
        <f t="shared" si="9"/>
        <v>2419.0300000000002</v>
      </c>
      <c r="AE54" s="1831">
        <f t="shared" si="10"/>
        <v>0.629</v>
      </c>
      <c r="AF54" s="1757">
        <f t="shared" si="11"/>
        <v>193.73</v>
      </c>
      <c r="AG54" s="1757">
        <f t="shared" si="12"/>
        <v>8.4830000000000005</v>
      </c>
      <c r="AH54" s="1850">
        <f t="shared" si="13"/>
        <v>2612.7600000000002</v>
      </c>
      <c r="AI54" s="1837">
        <f>'[13]3'!AI54</f>
        <v>2E-3</v>
      </c>
      <c r="AJ54" s="1834">
        <f>'[13]3'!AJ54</f>
        <v>2E-3</v>
      </c>
      <c r="AK54" s="1834">
        <f>'[13]3'!AK54</f>
        <v>2.6000000000000003E-4</v>
      </c>
      <c r="AL54" s="1834">
        <f>'[13]3'!AL54</f>
        <v>0</v>
      </c>
      <c r="AM54" s="1834">
        <f>'[13]3'!AM54</f>
        <v>0</v>
      </c>
      <c r="AN54" s="1834">
        <f>'[13]3'!AN54</f>
        <v>1E-3</v>
      </c>
      <c r="AO54" s="1831">
        <f t="shared" si="90"/>
        <v>7.9560000000000004</v>
      </c>
      <c r="AP54" s="1831">
        <f t="shared" si="91"/>
        <v>1.294</v>
      </c>
      <c r="AQ54" s="1757">
        <f t="shared" si="14"/>
        <v>0</v>
      </c>
      <c r="AR54" s="1757">
        <f t="shared" si="15"/>
        <v>0</v>
      </c>
      <c r="AS54" s="1757">
        <f t="shared" si="16"/>
        <v>2849</v>
      </c>
      <c r="AT54" s="1831">
        <f t="shared" si="17"/>
        <v>0.57600000000000007</v>
      </c>
      <c r="AU54" s="1757">
        <f t="shared" si="18"/>
        <v>177.41</v>
      </c>
      <c r="AV54" s="1757">
        <f t="shared" si="19"/>
        <v>9.8260000000000005</v>
      </c>
      <c r="AW54" s="1850">
        <f t="shared" si="20"/>
        <v>3026.41</v>
      </c>
      <c r="AX54" s="1834">
        <f>'[13]3'!AX54</f>
        <v>2E-3</v>
      </c>
      <c r="AY54" s="1834">
        <f>'[13]3'!AY54</f>
        <v>2E-3</v>
      </c>
      <c r="AZ54" s="1834">
        <f>'[13]3'!AZ54</f>
        <v>2.6000000000000003E-4</v>
      </c>
      <c r="BA54" s="1834">
        <f>'[13]3'!BA54</f>
        <v>0</v>
      </c>
      <c r="BB54" s="1834">
        <f>'[13]3'!BB54</f>
        <v>0</v>
      </c>
      <c r="BC54" s="1834">
        <f>'[13]3'!BC54</f>
        <v>1E-3</v>
      </c>
      <c r="BD54" s="1831">
        <f t="shared" si="92"/>
        <v>6.7700000000000005</v>
      </c>
      <c r="BE54" s="1831">
        <f t="shared" si="93"/>
        <v>1.17</v>
      </c>
      <c r="BF54" s="1757">
        <f t="shared" si="21"/>
        <v>0</v>
      </c>
      <c r="BG54" s="1757">
        <f t="shared" si="22"/>
        <v>0</v>
      </c>
      <c r="BH54" s="1757">
        <f t="shared" si="23"/>
        <v>2445.52</v>
      </c>
      <c r="BI54" s="1831">
        <f t="shared" si="24"/>
        <v>0.60799999999999998</v>
      </c>
      <c r="BJ54" s="1757">
        <f t="shared" si="25"/>
        <v>187.26</v>
      </c>
      <c r="BK54" s="1757">
        <f t="shared" si="26"/>
        <v>8.548</v>
      </c>
      <c r="BL54" s="1850">
        <f t="shared" si="27"/>
        <v>2632.7799999999997</v>
      </c>
      <c r="BM54" s="1837">
        <f>'[13]3'!BM54</f>
        <v>2E-3</v>
      </c>
      <c r="BN54" s="1834">
        <f>'[13]3'!BN54</f>
        <v>2E-3</v>
      </c>
      <c r="BO54" s="1834">
        <f>'[13]3'!BO54</f>
        <v>2.6000000000000003E-4</v>
      </c>
      <c r="BP54" s="1834">
        <f>'[13]3'!BP54</f>
        <v>0</v>
      </c>
      <c r="BQ54" s="1834">
        <f>'[13]3'!BQ54</f>
        <v>0</v>
      </c>
      <c r="BR54" s="1834">
        <f>'[13]3'!BR54</f>
        <v>1E-3</v>
      </c>
      <c r="BS54" s="1831">
        <f t="shared" si="94"/>
        <v>5.8520000000000003</v>
      </c>
      <c r="BT54" s="1831">
        <f t="shared" si="95"/>
        <v>1.0840000000000001</v>
      </c>
      <c r="BU54" s="1757">
        <f t="shared" si="28"/>
        <v>0</v>
      </c>
      <c r="BV54" s="1757">
        <f t="shared" si="29"/>
        <v>0</v>
      </c>
      <c r="BW54" s="1757">
        <f t="shared" si="30"/>
        <v>2136.29</v>
      </c>
      <c r="BX54" s="1831">
        <f t="shared" si="31"/>
        <v>0.59399999999999997</v>
      </c>
      <c r="BY54" s="1757">
        <f t="shared" si="32"/>
        <v>182.95</v>
      </c>
      <c r="BZ54" s="1757">
        <f t="shared" si="33"/>
        <v>7.53</v>
      </c>
      <c r="CA54" s="1850">
        <f t="shared" si="34"/>
        <v>2319.2399999999998</v>
      </c>
      <c r="CB54" s="1834">
        <f>'[13]3'!CB54</f>
        <v>0</v>
      </c>
      <c r="CC54" s="1834">
        <f>'[13]3'!CC54</f>
        <v>0</v>
      </c>
      <c r="CD54" s="1834">
        <f>'[13]3'!CD54</f>
        <v>2.6000000000000003E-4</v>
      </c>
      <c r="CE54" s="1834">
        <f>'[13]3'!CE54</f>
        <v>0</v>
      </c>
      <c r="CF54" s="1834">
        <f>'[13]3'!CF54</f>
        <v>0</v>
      </c>
      <c r="CG54" s="1834">
        <f>'[13]3'!CG54</f>
        <v>0</v>
      </c>
      <c r="CH54" s="1831">
        <f t="shared" si="96"/>
        <v>0</v>
      </c>
      <c r="CI54" s="1831">
        <f t="shared" si="97"/>
        <v>0</v>
      </c>
      <c r="CJ54" s="1757">
        <f t="shared" si="35"/>
        <v>0</v>
      </c>
      <c r="CK54" s="1757">
        <f t="shared" si="36"/>
        <v>0</v>
      </c>
      <c r="CL54" s="1757">
        <f t="shared" si="37"/>
        <v>0</v>
      </c>
      <c r="CM54" s="1831">
        <f t="shared" si="38"/>
        <v>0</v>
      </c>
      <c r="CN54" s="1757">
        <f t="shared" si="39"/>
        <v>0</v>
      </c>
      <c r="CO54" s="1757">
        <f t="shared" si="40"/>
        <v>0</v>
      </c>
      <c r="CP54" s="1850">
        <f t="shared" si="41"/>
        <v>0</v>
      </c>
      <c r="CQ54" s="1837">
        <f>'[13]3'!CQ54</f>
        <v>0</v>
      </c>
      <c r="CR54" s="1834">
        <f>'[13]3'!CR54</f>
        <v>0</v>
      </c>
      <c r="CS54" s="1834">
        <f>'[13]3'!CS54</f>
        <v>2.6000000000000003E-4</v>
      </c>
      <c r="CT54" s="1834">
        <f>'[13]3'!CT54</f>
        <v>0</v>
      </c>
      <c r="CU54" s="1834">
        <f>'[13]3'!CU54</f>
        <v>0</v>
      </c>
      <c r="CV54" s="1834">
        <f>'[13]3'!CV54</f>
        <v>0</v>
      </c>
      <c r="CW54" s="1831">
        <f t="shared" si="98"/>
        <v>0</v>
      </c>
      <c r="CX54" s="1831">
        <f t="shared" si="99"/>
        <v>0</v>
      </c>
      <c r="CY54" s="1757">
        <f t="shared" si="42"/>
        <v>0</v>
      </c>
      <c r="CZ54" s="1757">
        <f t="shared" si="43"/>
        <v>0</v>
      </c>
      <c r="DA54" s="1757">
        <f t="shared" si="44"/>
        <v>0</v>
      </c>
      <c r="DB54" s="1831">
        <f t="shared" si="45"/>
        <v>0</v>
      </c>
      <c r="DC54" s="1757">
        <f t="shared" si="46"/>
        <v>0</v>
      </c>
      <c r="DD54" s="1757">
        <f t="shared" si="47"/>
        <v>0</v>
      </c>
      <c r="DE54" s="1850">
        <f t="shared" si="48"/>
        <v>0</v>
      </c>
      <c r="DF54" s="1837">
        <f>'[13]3'!DF54</f>
        <v>0</v>
      </c>
      <c r="DG54" s="1834">
        <f>'[13]3'!DG54</f>
        <v>0</v>
      </c>
      <c r="DH54" s="1834">
        <f>'[13]3'!DH54</f>
        <v>2.6000000000000003E-4</v>
      </c>
      <c r="DI54" s="1834">
        <f>'[13]3'!DI54</f>
        <v>0</v>
      </c>
      <c r="DJ54" s="1834">
        <f>'[13]3'!DJ54</f>
        <v>0</v>
      </c>
      <c r="DK54" s="1834">
        <f>'[13]3'!DK54</f>
        <v>0</v>
      </c>
      <c r="DL54" s="1831">
        <f t="shared" si="100"/>
        <v>0</v>
      </c>
      <c r="DM54" s="1831">
        <f t="shared" si="101"/>
        <v>0</v>
      </c>
      <c r="DN54" s="1757">
        <f t="shared" si="49"/>
        <v>0</v>
      </c>
      <c r="DO54" s="1757">
        <f t="shared" si="50"/>
        <v>0</v>
      </c>
      <c r="DP54" s="1757">
        <f t="shared" si="51"/>
        <v>0</v>
      </c>
      <c r="DQ54" s="1831">
        <f t="shared" si="52"/>
        <v>0</v>
      </c>
      <c r="DR54" s="1757">
        <f t="shared" si="53"/>
        <v>0</v>
      </c>
      <c r="DS54" s="1757">
        <f t="shared" si="54"/>
        <v>0</v>
      </c>
      <c r="DT54" s="1850">
        <f t="shared" si="55"/>
        <v>0</v>
      </c>
      <c r="DU54" s="1837">
        <f>'[13]3'!DU54</f>
        <v>0</v>
      </c>
      <c r="DV54" s="1834">
        <f>'[13]3'!DV54</f>
        <v>0</v>
      </c>
      <c r="DW54" s="1834">
        <f>'[13]3'!DW54</f>
        <v>2.6000000000000003E-4</v>
      </c>
      <c r="DX54" s="1834">
        <f>'[13]3'!DX54</f>
        <v>0</v>
      </c>
      <c r="DY54" s="1834">
        <f>'[13]3'!DY54</f>
        <v>0</v>
      </c>
      <c r="DZ54" s="1834">
        <f>'[13]3'!DZ54</f>
        <v>0</v>
      </c>
      <c r="EA54" s="1831">
        <f t="shared" si="102"/>
        <v>0</v>
      </c>
      <c r="EB54" s="1831">
        <f t="shared" si="103"/>
        <v>0</v>
      </c>
      <c r="EC54" s="1757">
        <f t="shared" si="56"/>
        <v>0</v>
      </c>
      <c r="ED54" s="1757">
        <f t="shared" si="57"/>
        <v>0</v>
      </c>
      <c r="EE54" s="1757">
        <f t="shared" si="58"/>
        <v>0</v>
      </c>
      <c r="EF54" s="1757">
        <f t="shared" si="59"/>
        <v>0</v>
      </c>
      <c r="EG54" s="1757">
        <f t="shared" si="60"/>
        <v>0</v>
      </c>
      <c r="EH54" s="1757">
        <f t="shared" si="61"/>
        <v>0</v>
      </c>
      <c r="EI54" s="1850">
        <f t="shared" si="62"/>
        <v>0</v>
      </c>
      <c r="EJ54" s="1837">
        <f>'[13]3'!EJ54</f>
        <v>3.0000000000000001E-3</v>
      </c>
      <c r="EK54" s="1834">
        <f>'[13]3'!EK54</f>
        <v>3.0000000000000001E-3</v>
      </c>
      <c r="EL54" s="1834">
        <f>'[13]3'!EL54</f>
        <v>2.6000000000000003E-4</v>
      </c>
      <c r="EM54" s="1834">
        <f>'[13]3'!EM54</f>
        <v>0</v>
      </c>
      <c r="EN54" s="1834">
        <f>'[13]3'!EN54</f>
        <v>0</v>
      </c>
      <c r="EO54" s="1834">
        <f>'[13]3'!EO54</f>
        <v>0</v>
      </c>
      <c r="EP54" s="1831">
        <f t="shared" si="104"/>
        <v>10.434000000000001</v>
      </c>
      <c r="EQ54" s="1831">
        <f t="shared" si="105"/>
        <v>1.863</v>
      </c>
      <c r="ER54" s="1757">
        <f t="shared" si="63"/>
        <v>0</v>
      </c>
      <c r="ES54" s="1757">
        <f t="shared" si="64"/>
        <v>0</v>
      </c>
      <c r="ET54" s="1757">
        <f t="shared" si="65"/>
        <v>3787.48</v>
      </c>
      <c r="EU54" s="1757">
        <f t="shared" si="66"/>
        <v>0</v>
      </c>
      <c r="EV54" s="1757">
        <f t="shared" si="67"/>
        <v>0</v>
      </c>
      <c r="EW54" s="1757">
        <f t="shared" si="68"/>
        <v>12.297000000000001</v>
      </c>
      <c r="EX54" s="1850">
        <f t="shared" si="69"/>
        <v>3787.48</v>
      </c>
      <c r="EY54" s="1834">
        <f>'[13]3'!EY54</f>
        <v>3.0000000000000001E-3</v>
      </c>
      <c r="EZ54" s="1834">
        <f>'[13]3'!EZ54</f>
        <v>3.0000000000000001E-3</v>
      </c>
      <c r="FA54" s="1834">
        <f>'[13]3'!FA54</f>
        <v>2.6000000000000003E-4</v>
      </c>
      <c r="FB54" s="1834">
        <f>'[13]3'!FB54</f>
        <v>0</v>
      </c>
      <c r="FC54" s="1834">
        <f>'[13]3'!FC54</f>
        <v>0</v>
      </c>
      <c r="FD54" s="1834">
        <f>'[13]3'!FD54</f>
        <v>0</v>
      </c>
      <c r="FE54" s="1831">
        <f t="shared" si="106"/>
        <v>9.8580000000000005</v>
      </c>
      <c r="FF54" s="1831">
        <f t="shared" si="107"/>
        <v>1.7730000000000001</v>
      </c>
      <c r="FG54" s="1757">
        <f t="shared" si="70"/>
        <v>0</v>
      </c>
      <c r="FH54" s="1757">
        <f t="shared" si="71"/>
        <v>0</v>
      </c>
      <c r="FI54" s="1757">
        <f t="shared" si="72"/>
        <v>3582.35</v>
      </c>
      <c r="FJ54" s="1757">
        <f t="shared" si="73"/>
        <v>0</v>
      </c>
      <c r="FK54" s="1757">
        <f t="shared" si="74"/>
        <v>0</v>
      </c>
      <c r="FL54" s="1757">
        <f t="shared" si="75"/>
        <v>11.631</v>
      </c>
      <c r="FM54" s="1850">
        <f t="shared" si="76"/>
        <v>3582.35</v>
      </c>
      <c r="FN54" s="1834">
        <f>'[13]3'!FN54</f>
        <v>3.0000000000000001E-3</v>
      </c>
      <c r="FO54" s="1834">
        <f>'[13]3'!FO54</f>
        <v>3.0000000000000001E-3</v>
      </c>
      <c r="FP54" s="1834">
        <f>'[13]3'!FP54</f>
        <v>2.6000000000000003E-4</v>
      </c>
      <c r="FQ54" s="1834">
        <f>'[13]3'!FQ54</f>
        <v>0</v>
      </c>
      <c r="FR54" s="1834">
        <f>'[13]3'!FR54</f>
        <v>0</v>
      </c>
      <c r="FS54" s="1834">
        <f>'[13]3'!FS54</f>
        <v>0</v>
      </c>
      <c r="FT54" s="1831">
        <f t="shared" si="108"/>
        <v>9.7230000000000008</v>
      </c>
      <c r="FU54" s="1831">
        <f t="shared" si="109"/>
        <v>1.9530000000000001</v>
      </c>
      <c r="FV54" s="1757">
        <f t="shared" si="77"/>
        <v>0</v>
      </c>
      <c r="FW54" s="1757">
        <f t="shared" si="78"/>
        <v>0</v>
      </c>
      <c r="FX54" s="1757">
        <f t="shared" si="110"/>
        <v>3596.21</v>
      </c>
      <c r="FY54" s="1757">
        <f t="shared" si="79"/>
        <v>0</v>
      </c>
      <c r="FZ54" s="1757">
        <f t="shared" si="80"/>
        <v>0</v>
      </c>
      <c r="GA54" s="1757">
        <f t="shared" si="81"/>
        <v>11.676</v>
      </c>
      <c r="GB54" s="1850">
        <f t="shared" si="82"/>
        <v>3596.21</v>
      </c>
      <c r="GC54" s="1851">
        <f t="shared" si="114"/>
        <v>43.149000000000001</v>
      </c>
      <c r="GD54" s="1852">
        <f t="shared" si="114"/>
        <v>13289.890000000001</v>
      </c>
      <c r="GE54" s="1853">
        <f t="shared" si="115"/>
        <v>35.603999999999999</v>
      </c>
      <c r="GF54" s="1854">
        <f t="shared" si="115"/>
        <v>10966.04</v>
      </c>
      <c r="GG54" s="1855">
        <f t="shared" si="116"/>
        <v>78.753</v>
      </c>
      <c r="GH54" s="1856">
        <f t="shared" si="116"/>
        <v>24255.93</v>
      </c>
      <c r="GI54" s="1844">
        <v>12</v>
      </c>
      <c r="GJ54" s="1857">
        <f t="shared" si="113"/>
        <v>75.746000000000009</v>
      </c>
      <c r="GK54" s="1858">
        <f t="shared" si="111"/>
        <v>23329.780000000002</v>
      </c>
      <c r="GL54" s="1859">
        <f t="shared" si="112"/>
        <v>3.0069999999999908</v>
      </c>
      <c r="GM54" s="1860">
        <f t="shared" si="112"/>
        <v>926.14999999999782</v>
      </c>
    </row>
    <row r="55" spans="1:195" s="1768" customFormat="1" ht="18" customHeight="1">
      <c r="A55" s="1830">
        <v>41</v>
      </c>
      <c r="B55" s="1861" t="s">
        <v>1574</v>
      </c>
      <c r="C55" s="1849" t="s">
        <v>407</v>
      </c>
      <c r="D55" s="1833">
        <f>[13]цены!D49</f>
        <v>178.33</v>
      </c>
      <c r="E55" s="1834">
        <f>'[13]3'!E55</f>
        <v>0.02</v>
      </c>
      <c r="F55" s="1834">
        <f>'[13]3'!F55</f>
        <v>0.02</v>
      </c>
      <c r="G55" s="1834">
        <f>'[13]3'!G55</f>
        <v>0</v>
      </c>
      <c r="H55" s="1834">
        <f>'[13]3'!H55</f>
        <v>0</v>
      </c>
      <c r="I55" s="1834">
        <f>'[13]3'!I55</f>
        <v>0</v>
      </c>
      <c r="J55" s="1834">
        <f>'[13]3'!J55</f>
        <v>5.0000000000000001E-4</v>
      </c>
      <c r="K55" s="1831">
        <f t="shared" si="86"/>
        <v>68.680000000000007</v>
      </c>
      <c r="L55" s="1831">
        <f t="shared" si="87"/>
        <v>12.94</v>
      </c>
      <c r="M55" s="1835">
        <f t="shared" si="0"/>
        <v>0</v>
      </c>
      <c r="N55" s="1835">
        <f t="shared" si="1"/>
        <v>0</v>
      </c>
      <c r="O55" s="1757">
        <f t="shared" si="2"/>
        <v>14555.29</v>
      </c>
      <c r="P55" s="1831">
        <f t="shared" si="3"/>
        <v>0.3</v>
      </c>
      <c r="Q55" s="1757">
        <f t="shared" si="4"/>
        <v>53.5</v>
      </c>
      <c r="R55" s="1757">
        <f t="shared" si="5"/>
        <v>81.92</v>
      </c>
      <c r="S55" s="1850">
        <f t="shared" si="6"/>
        <v>14608.79</v>
      </c>
      <c r="T55" s="1837">
        <f>'[13]3'!T55</f>
        <v>0.02</v>
      </c>
      <c r="U55" s="1834">
        <f>'[13]3'!U55</f>
        <v>0.02</v>
      </c>
      <c r="V55" s="1834">
        <f>'[13]3'!V55</f>
        <v>0</v>
      </c>
      <c r="W55" s="1834">
        <f>'[13]3'!W55</f>
        <v>0</v>
      </c>
      <c r="X55" s="1834">
        <f>'[13]3'!X55</f>
        <v>0</v>
      </c>
      <c r="Y55" s="1834">
        <f>'[13]3'!Y55</f>
        <v>5.0000000000000001E-4</v>
      </c>
      <c r="Z55" s="1831">
        <f t="shared" si="88"/>
        <v>66.680000000000007</v>
      </c>
      <c r="AA55" s="1831">
        <f t="shared" si="89"/>
        <v>11.86</v>
      </c>
      <c r="AB55" s="1757">
        <f t="shared" si="7"/>
        <v>0</v>
      </c>
      <c r="AC55" s="1757">
        <f t="shared" si="8"/>
        <v>0</v>
      </c>
      <c r="AD55" s="1757">
        <f t="shared" si="9"/>
        <v>14006.04</v>
      </c>
      <c r="AE55" s="1831">
        <f t="shared" si="10"/>
        <v>0.3145</v>
      </c>
      <c r="AF55" s="1757">
        <f t="shared" si="11"/>
        <v>56.08</v>
      </c>
      <c r="AG55" s="1757">
        <f t="shared" si="12"/>
        <v>78.854500000000002</v>
      </c>
      <c r="AH55" s="1850">
        <f t="shared" si="13"/>
        <v>14062.12</v>
      </c>
      <c r="AI55" s="1837">
        <f>'[13]3'!AI55</f>
        <v>0.02</v>
      </c>
      <c r="AJ55" s="1834">
        <f>'[13]3'!AJ55</f>
        <v>0.02</v>
      </c>
      <c r="AK55" s="1834">
        <f>'[13]3'!AK55</f>
        <v>0</v>
      </c>
      <c r="AL55" s="1834">
        <f>'[13]3'!AL55</f>
        <v>0</v>
      </c>
      <c r="AM55" s="1834">
        <f>'[13]3'!AM55</f>
        <v>0</v>
      </c>
      <c r="AN55" s="1834">
        <f>'[13]3'!AN55</f>
        <v>5.0000000000000001E-4</v>
      </c>
      <c r="AO55" s="1831">
        <f t="shared" si="90"/>
        <v>79.56</v>
      </c>
      <c r="AP55" s="1831">
        <f t="shared" si="91"/>
        <v>12.94</v>
      </c>
      <c r="AQ55" s="1757">
        <f t="shared" si="14"/>
        <v>0</v>
      </c>
      <c r="AR55" s="1757">
        <f t="shared" si="15"/>
        <v>0</v>
      </c>
      <c r="AS55" s="1757">
        <f t="shared" si="16"/>
        <v>16495.53</v>
      </c>
      <c r="AT55" s="1831">
        <f t="shared" si="17"/>
        <v>0.28800000000000003</v>
      </c>
      <c r="AU55" s="1757">
        <f t="shared" si="18"/>
        <v>51.36</v>
      </c>
      <c r="AV55" s="1757">
        <f t="shared" si="19"/>
        <v>92.787999999999997</v>
      </c>
      <c r="AW55" s="1850">
        <f t="shared" si="20"/>
        <v>16546.89</v>
      </c>
      <c r="AX55" s="1834">
        <f>'[13]3'!AX55</f>
        <v>0.02</v>
      </c>
      <c r="AY55" s="1834">
        <f>'[13]3'!AY55</f>
        <v>0.02</v>
      </c>
      <c r="AZ55" s="1834">
        <f>'[13]3'!AZ55</f>
        <v>0</v>
      </c>
      <c r="BA55" s="1834">
        <f>'[13]3'!BA55</f>
        <v>0</v>
      </c>
      <c r="BB55" s="1834">
        <f>'[13]3'!BB55</f>
        <v>0</v>
      </c>
      <c r="BC55" s="1834">
        <f>'[13]3'!BC55</f>
        <v>5.0000000000000001E-4</v>
      </c>
      <c r="BD55" s="1831">
        <f t="shared" si="92"/>
        <v>67.7</v>
      </c>
      <c r="BE55" s="1831">
        <f t="shared" si="93"/>
        <v>11.700000000000001</v>
      </c>
      <c r="BF55" s="1757">
        <f t="shared" si="21"/>
        <v>0</v>
      </c>
      <c r="BG55" s="1757">
        <f t="shared" si="22"/>
        <v>0</v>
      </c>
      <c r="BH55" s="1757">
        <f t="shared" si="23"/>
        <v>14159.4</v>
      </c>
      <c r="BI55" s="1831">
        <f t="shared" si="24"/>
        <v>0.30399999999999999</v>
      </c>
      <c r="BJ55" s="1757">
        <f t="shared" si="25"/>
        <v>54.21</v>
      </c>
      <c r="BK55" s="1757">
        <f t="shared" si="26"/>
        <v>79.704000000000008</v>
      </c>
      <c r="BL55" s="1850">
        <f t="shared" si="27"/>
        <v>14213.609999999999</v>
      </c>
      <c r="BM55" s="1837">
        <f>'[13]3'!BM55</f>
        <v>0.02</v>
      </c>
      <c r="BN55" s="1834">
        <f>'[13]3'!BN55</f>
        <v>0.02</v>
      </c>
      <c r="BO55" s="1834">
        <f>'[13]3'!BO55</f>
        <v>0</v>
      </c>
      <c r="BP55" s="1834">
        <f>'[13]3'!BP55</f>
        <v>0</v>
      </c>
      <c r="BQ55" s="1834">
        <f>'[13]3'!BQ55</f>
        <v>0</v>
      </c>
      <c r="BR55" s="1834">
        <f>'[13]3'!BR55</f>
        <v>5.0000000000000001E-4</v>
      </c>
      <c r="BS55" s="1831">
        <f t="shared" si="94"/>
        <v>58.52</v>
      </c>
      <c r="BT55" s="1831">
        <f t="shared" si="95"/>
        <v>10.84</v>
      </c>
      <c r="BU55" s="1757">
        <f t="shared" si="28"/>
        <v>0</v>
      </c>
      <c r="BV55" s="1757">
        <f t="shared" si="29"/>
        <v>0</v>
      </c>
      <c r="BW55" s="1757">
        <f t="shared" si="30"/>
        <v>12368.97</v>
      </c>
      <c r="BX55" s="1831">
        <f t="shared" si="31"/>
        <v>0.29699999999999999</v>
      </c>
      <c r="BY55" s="1757">
        <f t="shared" si="32"/>
        <v>52.96</v>
      </c>
      <c r="BZ55" s="1757">
        <f t="shared" si="33"/>
        <v>69.656999999999996</v>
      </c>
      <c r="CA55" s="1850">
        <f t="shared" si="34"/>
        <v>12421.929999999998</v>
      </c>
      <c r="CB55" s="1834">
        <f>'[13]3'!CB55</f>
        <v>0.02</v>
      </c>
      <c r="CC55" s="1834">
        <f>'[13]3'!CC55</f>
        <v>0.02</v>
      </c>
      <c r="CD55" s="1834">
        <f>'[13]3'!CD55</f>
        <v>0</v>
      </c>
      <c r="CE55" s="1834">
        <f>'[13]3'!CE55</f>
        <v>0</v>
      </c>
      <c r="CF55" s="1834">
        <f>'[13]3'!CF55</f>
        <v>0</v>
      </c>
      <c r="CG55" s="1834">
        <f>'[13]3'!CG55</f>
        <v>5.0000000000000001E-4</v>
      </c>
      <c r="CH55" s="1831">
        <f t="shared" si="96"/>
        <v>53.660000000000004</v>
      </c>
      <c r="CI55" s="1831">
        <f t="shared" si="97"/>
        <v>11.18</v>
      </c>
      <c r="CJ55" s="1757">
        <f t="shared" si="35"/>
        <v>0</v>
      </c>
      <c r="CK55" s="1757">
        <f t="shared" si="36"/>
        <v>0</v>
      </c>
      <c r="CL55" s="1757">
        <f t="shared" si="37"/>
        <v>11562.92</v>
      </c>
      <c r="CM55" s="1831">
        <f t="shared" si="38"/>
        <v>0.24299999999999999</v>
      </c>
      <c r="CN55" s="1757">
        <f t="shared" si="39"/>
        <v>43.33</v>
      </c>
      <c r="CO55" s="1757">
        <f t="shared" si="40"/>
        <v>65.082999999999998</v>
      </c>
      <c r="CP55" s="1850">
        <f t="shared" si="41"/>
        <v>11606.25</v>
      </c>
      <c r="CQ55" s="1837">
        <f>'[13]3'!CQ55</f>
        <v>5.0000000000000001E-3</v>
      </c>
      <c r="CR55" s="1834">
        <f>'[13]3'!CR55</f>
        <v>5.0000000000000001E-3</v>
      </c>
      <c r="CS55" s="1834">
        <f>'[13]3'!CS55</f>
        <v>0</v>
      </c>
      <c r="CT55" s="1834">
        <f>'[13]3'!CT55</f>
        <v>0</v>
      </c>
      <c r="CU55" s="1834">
        <f>'[13]3'!CU55</f>
        <v>0</v>
      </c>
      <c r="CV55" s="1834">
        <f>'[13]3'!CV55</f>
        <v>5.0000000000000001E-4</v>
      </c>
      <c r="CW55" s="1831">
        <f t="shared" si="98"/>
        <v>8.9</v>
      </c>
      <c r="CX55" s="1831">
        <f t="shared" si="99"/>
        <v>3.24</v>
      </c>
      <c r="CY55" s="1757">
        <f t="shared" si="42"/>
        <v>0</v>
      </c>
      <c r="CZ55" s="1757">
        <f t="shared" si="43"/>
        <v>0</v>
      </c>
      <c r="DA55" s="1757">
        <f t="shared" si="44"/>
        <v>2164.9299999999998</v>
      </c>
      <c r="DB55" s="1831">
        <f t="shared" si="45"/>
        <v>0.21</v>
      </c>
      <c r="DC55" s="1757">
        <f t="shared" si="46"/>
        <v>37.450000000000003</v>
      </c>
      <c r="DD55" s="1757">
        <f t="shared" si="47"/>
        <v>12.350000000000001</v>
      </c>
      <c r="DE55" s="1850">
        <f t="shared" si="48"/>
        <v>2202.3799999999997</v>
      </c>
      <c r="DF55" s="1837">
        <f>'[13]3'!DF55</f>
        <v>1.4999999999999999E-2</v>
      </c>
      <c r="DG55" s="1834">
        <f>'[13]3'!DG55</f>
        <v>1.4999999999999999E-2</v>
      </c>
      <c r="DH55" s="1834">
        <f>'[13]3'!DH55</f>
        <v>0</v>
      </c>
      <c r="DI55" s="1834">
        <f>'[13]3'!DI55</f>
        <v>0</v>
      </c>
      <c r="DJ55" s="1834">
        <f>'[13]3'!DJ55</f>
        <v>0</v>
      </c>
      <c r="DK55" s="1834">
        <f>'[13]3'!DK55</f>
        <v>5.0000000000000001E-4</v>
      </c>
      <c r="DL55" s="1831">
        <f t="shared" si="100"/>
        <v>27.63</v>
      </c>
      <c r="DM55" s="1831">
        <f t="shared" si="101"/>
        <v>8.9699999999999989</v>
      </c>
      <c r="DN55" s="1757">
        <f t="shared" si="49"/>
        <v>0</v>
      </c>
      <c r="DO55" s="1757">
        <f t="shared" si="50"/>
        <v>0</v>
      </c>
      <c r="DP55" s="1757">
        <f t="shared" si="51"/>
        <v>6526.88</v>
      </c>
      <c r="DQ55" s="1831">
        <f t="shared" si="52"/>
        <v>0.2205</v>
      </c>
      <c r="DR55" s="1757">
        <f t="shared" si="53"/>
        <v>39.32</v>
      </c>
      <c r="DS55" s="1757">
        <f t="shared" si="54"/>
        <v>36.820499999999996</v>
      </c>
      <c r="DT55" s="1850">
        <f t="shared" si="55"/>
        <v>6566.2</v>
      </c>
      <c r="DU55" s="1837">
        <f>'[13]3'!DU55</f>
        <v>0.01</v>
      </c>
      <c r="DV55" s="1834">
        <f>'[13]3'!DV55</f>
        <v>0.01</v>
      </c>
      <c r="DW55" s="1834">
        <f>'[13]3'!DW55</f>
        <v>0</v>
      </c>
      <c r="DX55" s="1834">
        <f>'[13]3'!DX55</f>
        <v>0</v>
      </c>
      <c r="DY55" s="1834">
        <f>'[13]3'!DY55</f>
        <v>0</v>
      </c>
      <c r="DZ55" s="1834">
        <f>'[13]3'!DZ55</f>
        <v>1E-3</v>
      </c>
      <c r="EA55" s="1831">
        <f t="shared" si="102"/>
        <v>24.8</v>
      </c>
      <c r="EB55" s="1831">
        <f t="shared" si="103"/>
        <v>5.42</v>
      </c>
      <c r="EC55" s="1757">
        <f t="shared" si="56"/>
        <v>0</v>
      </c>
      <c r="ED55" s="1757">
        <f t="shared" si="57"/>
        <v>0</v>
      </c>
      <c r="EE55" s="1757">
        <f t="shared" si="58"/>
        <v>5389.13</v>
      </c>
      <c r="EF55" s="1757">
        <f t="shared" si="59"/>
        <v>0.432</v>
      </c>
      <c r="EG55" s="1757">
        <f t="shared" si="60"/>
        <v>77.040000000000006</v>
      </c>
      <c r="EH55" s="1757">
        <f t="shared" si="61"/>
        <v>30.651999999999997</v>
      </c>
      <c r="EI55" s="1850">
        <f t="shared" si="62"/>
        <v>5466.17</v>
      </c>
      <c r="EJ55" s="1837">
        <f>'[13]3'!EJ55</f>
        <v>1.4999999999999999E-2</v>
      </c>
      <c r="EK55" s="1834">
        <f>'[13]3'!EK55</f>
        <v>1.4999999999999999E-2</v>
      </c>
      <c r="EL55" s="1834">
        <f>'[13]3'!EL55</f>
        <v>0</v>
      </c>
      <c r="EM55" s="1834">
        <f>'[13]3'!EM55</f>
        <v>0</v>
      </c>
      <c r="EN55" s="1834">
        <f>'[13]3'!EN55</f>
        <v>0</v>
      </c>
      <c r="EO55" s="1834">
        <f>'[13]3'!EO55</f>
        <v>1E-3</v>
      </c>
      <c r="EP55" s="1831">
        <f t="shared" si="104"/>
        <v>52.169999999999995</v>
      </c>
      <c r="EQ55" s="1831">
        <f t="shared" si="105"/>
        <v>9.3149999999999995</v>
      </c>
      <c r="ER55" s="1757">
        <f t="shared" si="63"/>
        <v>0</v>
      </c>
      <c r="ES55" s="1757">
        <f t="shared" si="64"/>
        <v>0</v>
      </c>
      <c r="ET55" s="1757">
        <f t="shared" si="65"/>
        <v>10964.62</v>
      </c>
      <c r="EU55" s="1757">
        <f t="shared" si="66"/>
        <v>0.56700000000000006</v>
      </c>
      <c r="EV55" s="1757">
        <f t="shared" si="67"/>
        <v>101.11</v>
      </c>
      <c r="EW55" s="1757">
        <f t="shared" si="68"/>
        <v>62.051999999999992</v>
      </c>
      <c r="EX55" s="1850">
        <f t="shared" si="69"/>
        <v>11065.730000000001</v>
      </c>
      <c r="EY55" s="1834">
        <f>'[13]3'!EY55</f>
        <v>0.02</v>
      </c>
      <c r="EZ55" s="1834">
        <f>'[13]3'!EZ55</f>
        <v>0.02</v>
      </c>
      <c r="FA55" s="1834">
        <f>'[13]3'!FA55</f>
        <v>0</v>
      </c>
      <c r="FB55" s="1834">
        <f>'[13]3'!FB55</f>
        <v>0</v>
      </c>
      <c r="FC55" s="1834">
        <f>'[13]3'!FC55</f>
        <v>0</v>
      </c>
      <c r="FD55" s="1834">
        <f>'[13]3'!FD55</f>
        <v>1E-3</v>
      </c>
      <c r="FE55" s="1831">
        <f t="shared" si="106"/>
        <v>65.72</v>
      </c>
      <c r="FF55" s="1831">
        <f t="shared" si="107"/>
        <v>11.82</v>
      </c>
      <c r="FG55" s="1757">
        <f t="shared" si="70"/>
        <v>0</v>
      </c>
      <c r="FH55" s="1757">
        <f t="shared" si="71"/>
        <v>0</v>
      </c>
      <c r="FI55" s="1757">
        <f t="shared" si="72"/>
        <v>13827.71</v>
      </c>
      <c r="FJ55" s="1757">
        <f t="shared" si="73"/>
        <v>0.70300000000000007</v>
      </c>
      <c r="FK55" s="1757">
        <f t="shared" si="74"/>
        <v>125.37</v>
      </c>
      <c r="FL55" s="1757">
        <f t="shared" si="75"/>
        <v>78.242999999999995</v>
      </c>
      <c r="FM55" s="1850">
        <f t="shared" si="76"/>
        <v>13953.08</v>
      </c>
      <c r="FN55" s="1834">
        <f>'[13]3'!FN55</f>
        <v>0.02</v>
      </c>
      <c r="FO55" s="1834">
        <f>'[13]3'!FO55</f>
        <v>0.02</v>
      </c>
      <c r="FP55" s="1834">
        <f>'[13]3'!FP55</f>
        <v>0</v>
      </c>
      <c r="FQ55" s="1834">
        <f>'[13]3'!FQ55</f>
        <v>0</v>
      </c>
      <c r="FR55" s="1834">
        <f>'[13]3'!FR55</f>
        <v>0</v>
      </c>
      <c r="FS55" s="1834">
        <f>'[13]3'!FS55</f>
        <v>1E-3</v>
      </c>
      <c r="FT55" s="1831">
        <f t="shared" si="108"/>
        <v>64.820000000000007</v>
      </c>
      <c r="FU55" s="1831">
        <f t="shared" si="109"/>
        <v>13.02</v>
      </c>
      <c r="FV55" s="1757">
        <f t="shared" si="77"/>
        <v>0</v>
      </c>
      <c r="FW55" s="1757">
        <f t="shared" si="78"/>
        <v>0</v>
      </c>
      <c r="FX55" s="1757">
        <f t="shared" si="110"/>
        <v>13881.21</v>
      </c>
      <c r="FY55" s="1757">
        <f t="shared" si="79"/>
        <v>0.76</v>
      </c>
      <c r="FZ55" s="1757">
        <f t="shared" si="80"/>
        <v>135.53</v>
      </c>
      <c r="GA55" s="1757">
        <f t="shared" si="81"/>
        <v>78.600000000000009</v>
      </c>
      <c r="GB55" s="1850">
        <f t="shared" si="82"/>
        <v>14016.74</v>
      </c>
      <c r="GC55" s="1851">
        <f t="shared" si="114"/>
        <v>468.00649999999996</v>
      </c>
      <c r="GD55" s="1852">
        <f t="shared" si="114"/>
        <v>83459.59</v>
      </c>
      <c r="GE55" s="1853">
        <f t="shared" si="115"/>
        <v>298.71749999999997</v>
      </c>
      <c r="GF55" s="1854">
        <f t="shared" si="115"/>
        <v>53270.3</v>
      </c>
      <c r="GG55" s="1855">
        <f t="shared" si="116"/>
        <v>766.72399999999993</v>
      </c>
      <c r="GH55" s="1856">
        <f t="shared" si="116"/>
        <v>136729.89000000001</v>
      </c>
      <c r="GI55" s="1844">
        <v>1</v>
      </c>
      <c r="GJ55" s="1857">
        <f t="shared" si="113"/>
        <v>762.08499999999992</v>
      </c>
      <c r="GK55" s="1858">
        <f t="shared" si="111"/>
        <v>135902.63000000006</v>
      </c>
      <c r="GL55" s="1859">
        <f t="shared" si="112"/>
        <v>4.63900000000001</v>
      </c>
      <c r="GM55" s="1860">
        <f t="shared" si="112"/>
        <v>827.25999999995111</v>
      </c>
    </row>
    <row r="56" spans="1:195" s="1768" customFormat="1" ht="18" customHeight="1">
      <c r="A56" s="1848">
        <v>42</v>
      </c>
      <c r="B56" s="1861" t="s">
        <v>1575</v>
      </c>
      <c r="C56" s="1849" t="s">
        <v>407</v>
      </c>
      <c r="D56" s="1833">
        <f>[13]цены!D50</f>
        <v>128.33000000000001</v>
      </c>
      <c r="E56" s="1834">
        <f>'[13]3'!E56</f>
        <v>0.04</v>
      </c>
      <c r="F56" s="1834">
        <f>'[13]3'!F56</f>
        <v>0.04</v>
      </c>
      <c r="G56" s="1834">
        <f>'[13]3'!G56</f>
        <v>0</v>
      </c>
      <c r="H56" s="1834">
        <f>'[13]3'!H56</f>
        <v>0</v>
      </c>
      <c r="I56" s="1834">
        <f>'[13]3'!I56</f>
        <v>0</v>
      </c>
      <c r="J56" s="1834">
        <f>'[13]3'!J56</f>
        <v>1E-3</v>
      </c>
      <c r="K56" s="1831">
        <f t="shared" si="86"/>
        <v>137.36000000000001</v>
      </c>
      <c r="L56" s="1831">
        <f t="shared" si="87"/>
        <v>25.88</v>
      </c>
      <c r="M56" s="1835">
        <f t="shared" si="0"/>
        <v>0</v>
      </c>
      <c r="N56" s="1835">
        <f t="shared" si="1"/>
        <v>0</v>
      </c>
      <c r="O56" s="1757">
        <f t="shared" si="2"/>
        <v>20948.59</v>
      </c>
      <c r="P56" s="1831">
        <f t="shared" si="3"/>
        <v>0.6</v>
      </c>
      <c r="Q56" s="1757">
        <f t="shared" si="4"/>
        <v>77</v>
      </c>
      <c r="R56" s="1757">
        <f t="shared" si="5"/>
        <v>163.84</v>
      </c>
      <c r="S56" s="1850">
        <f t="shared" si="6"/>
        <v>21025.59</v>
      </c>
      <c r="T56" s="1837">
        <f>'[13]3'!T56</f>
        <v>0.04</v>
      </c>
      <c r="U56" s="1834">
        <f>'[13]3'!U56</f>
        <v>0.04</v>
      </c>
      <c r="V56" s="1834">
        <f>'[13]3'!V56</f>
        <v>0</v>
      </c>
      <c r="W56" s="1834">
        <f>'[13]3'!W56</f>
        <v>0</v>
      </c>
      <c r="X56" s="1834">
        <f>'[13]3'!X56</f>
        <v>0</v>
      </c>
      <c r="Y56" s="1834">
        <f>'[13]3'!Y56</f>
        <v>1E-3</v>
      </c>
      <c r="Z56" s="1831">
        <f t="shared" si="88"/>
        <v>133.36000000000001</v>
      </c>
      <c r="AA56" s="1831">
        <f t="shared" si="89"/>
        <v>23.72</v>
      </c>
      <c r="AB56" s="1757">
        <f t="shared" si="7"/>
        <v>0</v>
      </c>
      <c r="AC56" s="1757">
        <f t="shared" si="8"/>
        <v>0</v>
      </c>
      <c r="AD56" s="1757">
        <f t="shared" si="9"/>
        <v>20158.080000000002</v>
      </c>
      <c r="AE56" s="1831">
        <f t="shared" si="10"/>
        <v>0.629</v>
      </c>
      <c r="AF56" s="1757">
        <f t="shared" si="11"/>
        <v>80.72</v>
      </c>
      <c r="AG56" s="1757">
        <f t="shared" si="12"/>
        <v>157.709</v>
      </c>
      <c r="AH56" s="1850">
        <f t="shared" si="13"/>
        <v>20238.800000000003</v>
      </c>
      <c r="AI56" s="1837">
        <f>'[13]3'!AI56</f>
        <v>0.04</v>
      </c>
      <c r="AJ56" s="1834">
        <f>'[13]3'!AJ56</f>
        <v>0.04</v>
      </c>
      <c r="AK56" s="1834">
        <f>'[13]3'!AK56</f>
        <v>0</v>
      </c>
      <c r="AL56" s="1834">
        <f>'[13]3'!AL56</f>
        <v>0</v>
      </c>
      <c r="AM56" s="1834">
        <f>'[13]3'!AM56</f>
        <v>0</v>
      </c>
      <c r="AN56" s="1834">
        <f>'[13]3'!AN56</f>
        <v>1E-3</v>
      </c>
      <c r="AO56" s="1831">
        <f t="shared" si="90"/>
        <v>159.12</v>
      </c>
      <c r="AP56" s="1831">
        <f t="shared" si="91"/>
        <v>25.88</v>
      </c>
      <c r="AQ56" s="1757">
        <f t="shared" si="14"/>
        <v>0</v>
      </c>
      <c r="AR56" s="1757">
        <f t="shared" si="15"/>
        <v>0</v>
      </c>
      <c r="AS56" s="1757">
        <f t="shared" si="16"/>
        <v>23741.05</v>
      </c>
      <c r="AT56" s="1831">
        <f t="shared" si="17"/>
        <v>0.57600000000000007</v>
      </c>
      <c r="AU56" s="1757">
        <f t="shared" si="18"/>
        <v>73.92</v>
      </c>
      <c r="AV56" s="1757">
        <f t="shared" si="19"/>
        <v>185.57599999999999</v>
      </c>
      <c r="AW56" s="1850">
        <f t="shared" si="20"/>
        <v>23814.969999999998</v>
      </c>
      <c r="AX56" s="1834">
        <f>'[13]3'!AX56</f>
        <v>0.04</v>
      </c>
      <c r="AY56" s="1834">
        <f>'[13]3'!AY56</f>
        <v>0.04</v>
      </c>
      <c r="AZ56" s="1834">
        <f>'[13]3'!AZ56</f>
        <v>0</v>
      </c>
      <c r="BA56" s="1834">
        <f>'[13]3'!BA56</f>
        <v>0</v>
      </c>
      <c r="BB56" s="1834">
        <f>'[13]3'!BB56</f>
        <v>0</v>
      </c>
      <c r="BC56" s="1834">
        <f>'[13]3'!BC56</f>
        <v>1E-3</v>
      </c>
      <c r="BD56" s="1831">
        <f t="shared" si="92"/>
        <v>135.4</v>
      </c>
      <c r="BE56" s="1831">
        <f t="shared" si="93"/>
        <v>23.400000000000002</v>
      </c>
      <c r="BF56" s="1757">
        <f t="shared" si="21"/>
        <v>0</v>
      </c>
      <c r="BG56" s="1757">
        <f t="shared" si="22"/>
        <v>0</v>
      </c>
      <c r="BH56" s="1757">
        <f t="shared" si="23"/>
        <v>20378.8</v>
      </c>
      <c r="BI56" s="1831">
        <f t="shared" si="24"/>
        <v>0.60799999999999998</v>
      </c>
      <c r="BJ56" s="1757">
        <f t="shared" si="25"/>
        <v>78.02</v>
      </c>
      <c r="BK56" s="1757">
        <f t="shared" si="26"/>
        <v>159.40800000000002</v>
      </c>
      <c r="BL56" s="1850">
        <f t="shared" si="27"/>
        <v>20456.82</v>
      </c>
      <c r="BM56" s="1837">
        <f>'[13]3'!BM56</f>
        <v>0.04</v>
      </c>
      <c r="BN56" s="1834">
        <f>'[13]3'!BN56</f>
        <v>0.04</v>
      </c>
      <c r="BO56" s="1834">
        <f>'[13]3'!BO56</f>
        <v>0</v>
      </c>
      <c r="BP56" s="1834">
        <f>'[13]3'!BP56</f>
        <v>0</v>
      </c>
      <c r="BQ56" s="1834">
        <f>'[13]3'!BQ56</f>
        <v>0</v>
      </c>
      <c r="BR56" s="1834">
        <f>'[13]3'!BR56</f>
        <v>1E-3</v>
      </c>
      <c r="BS56" s="1831">
        <f t="shared" si="94"/>
        <v>117.04</v>
      </c>
      <c r="BT56" s="1831">
        <f t="shared" si="95"/>
        <v>21.68</v>
      </c>
      <c r="BU56" s="1757">
        <f t="shared" si="28"/>
        <v>0</v>
      </c>
      <c r="BV56" s="1757">
        <f t="shared" si="29"/>
        <v>0</v>
      </c>
      <c r="BW56" s="1757">
        <f t="shared" si="30"/>
        <v>17801.939999999999</v>
      </c>
      <c r="BX56" s="1831">
        <f t="shared" si="31"/>
        <v>0.59399999999999997</v>
      </c>
      <c r="BY56" s="1757">
        <f t="shared" si="32"/>
        <v>76.23</v>
      </c>
      <c r="BZ56" s="1757">
        <f t="shared" si="33"/>
        <v>139.31399999999999</v>
      </c>
      <c r="CA56" s="1850">
        <f t="shared" si="34"/>
        <v>17878.169999999998</v>
      </c>
      <c r="CB56" s="1834">
        <f>'[13]3'!CB56</f>
        <v>0.03</v>
      </c>
      <c r="CC56" s="1834">
        <f>'[13]3'!CC56</f>
        <v>0.03</v>
      </c>
      <c r="CD56" s="1834">
        <f>'[13]3'!CD56</f>
        <v>0</v>
      </c>
      <c r="CE56" s="1834">
        <f>'[13]3'!CE56</f>
        <v>0</v>
      </c>
      <c r="CF56" s="1834">
        <f>'[13]3'!CF56</f>
        <v>0</v>
      </c>
      <c r="CG56" s="1834">
        <f>'[13]3'!CG56</f>
        <v>1E-3</v>
      </c>
      <c r="CH56" s="1831">
        <f t="shared" si="96"/>
        <v>80.489999999999995</v>
      </c>
      <c r="CI56" s="1831">
        <f t="shared" si="97"/>
        <v>16.77</v>
      </c>
      <c r="CJ56" s="1757">
        <f t="shared" si="35"/>
        <v>0</v>
      </c>
      <c r="CK56" s="1757">
        <f t="shared" si="36"/>
        <v>0</v>
      </c>
      <c r="CL56" s="1757">
        <f t="shared" si="37"/>
        <v>12481.38</v>
      </c>
      <c r="CM56" s="1831">
        <f t="shared" si="38"/>
        <v>0.48599999999999999</v>
      </c>
      <c r="CN56" s="1757">
        <f t="shared" si="39"/>
        <v>62.37</v>
      </c>
      <c r="CO56" s="1757">
        <f t="shared" si="40"/>
        <v>97.745999999999995</v>
      </c>
      <c r="CP56" s="1850">
        <f t="shared" si="41"/>
        <v>12543.75</v>
      </c>
      <c r="CQ56" s="1837">
        <f>'[13]3'!CQ56</f>
        <v>0.03</v>
      </c>
      <c r="CR56" s="1834">
        <f>'[13]3'!CR56</f>
        <v>0.03</v>
      </c>
      <c r="CS56" s="1834">
        <f>'[13]3'!CS56</f>
        <v>0</v>
      </c>
      <c r="CT56" s="1834">
        <f>'[13]3'!CT56</f>
        <v>0</v>
      </c>
      <c r="CU56" s="1834">
        <f>'[13]3'!CU56</f>
        <v>0</v>
      </c>
      <c r="CV56" s="1834">
        <f>'[13]3'!CV56</f>
        <v>1E-3</v>
      </c>
      <c r="CW56" s="1831">
        <f t="shared" si="98"/>
        <v>53.4</v>
      </c>
      <c r="CX56" s="1831">
        <f t="shared" si="99"/>
        <v>19.439999999999998</v>
      </c>
      <c r="CY56" s="1757">
        <f t="shared" si="42"/>
        <v>0</v>
      </c>
      <c r="CZ56" s="1757">
        <f t="shared" si="43"/>
        <v>0</v>
      </c>
      <c r="DA56" s="1757">
        <f t="shared" si="44"/>
        <v>9347.56</v>
      </c>
      <c r="DB56" s="1831">
        <f t="shared" si="45"/>
        <v>0.42</v>
      </c>
      <c r="DC56" s="1757">
        <f t="shared" si="46"/>
        <v>53.9</v>
      </c>
      <c r="DD56" s="1757">
        <f t="shared" si="47"/>
        <v>73.260000000000005</v>
      </c>
      <c r="DE56" s="1850">
        <f t="shared" si="48"/>
        <v>9401.4599999999991</v>
      </c>
      <c r="DF56" s="1837">
        <f>'[13]3'!DF56</f>
        <v>2.3E-2</v>
      </c>
      <c r="DG56" s="1834">
        <f>'[13]3'!DG56</f>
        <v>2.3E-2</v>
      </c>
      <c r="DH56" s="1834">
        <f>'[13]3'!DH56</f>
        <v>0</v>
      </c>
      <c r="DI56" s="1834">
        <f>'[13]3'!DI56</f>
        <v>0</v>
      </c>
      <c r="DJ56" s="1834">
        <f>'[13]3'!DJ56</f>
        <v>0</v>
      </c>
      <c r="DK56" s="1834">
        <f>'[13]3'!DK56</f>
        <v>1E-3</v>
      </c>
      <c r="DL56" s="1831">
        <f t="shared" si="100"/>
        <v>42.366</v>
      </c>
      <c r="DM56" s="1831">
        <f t="shared" si="101"/>
        <v>13.754</v>
      </c>
      <c r="DN56" s="1757">
        <f t="shared" si="49"/>
        <v>0</v>
      </c>
      <c r="DO56" s="1757">
        <f t="shared" si="50"/>
        <v>0</v>
      </c>
      <c r="DP56" s="1757">
        <f t="shared" si="51"/>
        <v>7201.88</v>
      </c>
      <c r="DQ56" s="1831">
        <f t="shared" si="52"/>
        <v>0.441</v>
      </c>
      <c r="DR56" s="1757">
        <f t="shared" si="53"/>
        <v>56.59</v>
      </c>
      <c r="DS56" s="1757">
        <f t="shared" si="54"/>
        <v>56.561</v>
      </c>
      <c r="DT56" s="1850">
        <f t="shared" si="55"/>
        <v>7258.47</v>
      </c>
      <c r="DU56" s="1837">
        <f>'[13]3'!DU56</f>
        <v>3.5000000000000003E-2</v>
      </c>
      <c r="DV56" s="1834">
        <f>'[13]3'!DV56</f>
        <v>3.5000000000000003E-2</v>
      </c>
      <c r="DW56" s="1834">
        <f>'[13]3'!DW56</f>
        <v>0</v>
      </c>
      <c r="DX56" s="1834">
        <f>'[13]3'!DX56</f>
        <v>0</v>
      </c>
      <c r="DY56" s="1834">
        <f>'[13]3'!DY56</f>
        <v>0</v>
      </c>
      <c r="DZ56" s="1834">
        <f>'[13]3'!DZ56</f>
        <v>1E-3</v>
      </c>
      <c r="EA56" s="1831">
        <f t="shared" si="102"/>
        <v>86.800000000000011</v>
      </c>
      <c r="EB56" s="1831">
        <f t="shared" si="103"/>
        <v>18.970000000000002</v>
      </c>
      <c r="EC56" s="1757">
        <f t="shared" si="56"/>
        <v>0</v>
      </c>
      <c r="ED56" s="1757">
        <f t="shared" si="57"/>
        <v>0</v>
      </c>
      <c r="EE56" s="1757">
        <f t="shared" si="58"/>
        <v>13573.46</v>
      </c>
      <c r="EF56" s="1757">
        <f t="shared" si="59"/>
        <v>0.432</v>
      </c>
      <c r="EG56" s="1757">
        <f t="shared" si="60"/>
        <v>55.44</v>
      </c>
      <c r="EH56" s="1757">
        <f t="shared" si="61"/>
        <v>106.20200000000001</v>
      </c>
      <c r="EI56" s="1850">
        <f t="shared" si="62"/>
        <v>13628.9</v>
      </c>
      <c r="EJ56" s="1837">
        <f>'[13]3'!EJ56</f>
        <v>3.5000000000000003E-2</v>
      </c>
      <c r="EK56" s="1834">
        <f>'[13]3'!EK56</f>
        <v>3.5000000000000003E-2</v>
      </c>
      <c r="EL56" s="1834">
        <f>'[13]3'!EL56</f>
        <v>0</v>
      </c>
      <c r="EM56" s="1834">
        <f>'[13]3'!EM56</f>
        <v>0</v>
      </c>
      <c r="EN56" s="1834">
        <f>'[13]3'!EN56</f>
        <v>0</v>
      </c>
      <c r="EO56" s="1834">
        <f>'[13]3'!EO56</f>
        <v>1E-3</v>
      </c>
      <c r="EP56" s="1831">
        <f t="shared" si="104"/>
        <v>121.73000000000002</v>
      </c>
      <c r="EQ56" s="1831">
        <f t="shared" si="105"/>
        <v>21.735000000000003</v>
      </c>
      <c r="ER56" s="1757">
        <f t="shared" si="63"/>
        <v>0</v>
      </c>
      <c r="ES56" s="1757">
        <f t="shared" si="64"/>
        <v>0</v>
      </c>
      <c r="ET56" s="1757">
        <f t="shared" si="65"/>
        <v>18410.86</v>
      </c>
      <c r="EU56" s="1757">
        <f t="shared" si="66"/>
        <v>0.56700000000000006</v>
      </c>
      <c r="EV56" s="1757">
        <f t="shared" si="67"/>
        <v>72.760000000000005</v>
      </c>
      <c r="EW56" s="1757">
        <f t="shared" si="68"/>
        <v>144.03200000000004</v>
      </c>
      <c r="EX56" s="1850">
        <f t="shared" si="69"/>
        <v>18483.62</v>
      </c>
      <c r="EY56" s="1834">
        <f>'[13]3'!EY56</f>
        <v>3.4000000000000002E-2</v>
      </c>
      <c r="EZ56" s="1834">
        <f>'[13]3'!EZ56</f>
        <v>3.4000000000000002E-2</v>
      </c>
      <c r="FA56" s="1834">
        <f>'[13]3'!FA56</f>
        <v>0</v>
      </c>
      <c r="FB56" s="1834">
        <f>'[13]3'!FB56</f>
        <v>0</v>
      </c>
      <c r="FC56" s="1834">
        <f>'[13]3'!FC56</f>
        <v>0</v>
      </c>
      <c r="FD56" s="1834">
        <f>'[13]3'!FD56</f>
        <v>1E-3</v>
      </c>
      <c r="FE56" s="1831">
        <f t="shared" si="106"/>
        <v>111.724</v>
      </c>
      <c r="FF56" s="1831">
        <f t="shared" si="107"/>
        <v>20.094000000000001</v>
      </c>
      <c r="FG56" s="1757">
        <f t="shared" si="70"/>
        <v>0</v>
      </c>
      <c r="FH56" s="1757">
        <f t="shared" si="71"/>
        <v>0</v>
      </c>
      <c r="FI56" s="1757">
        <f t="shared" si="72"/>
        <v>16916.2</v>
      </c>
      <c r="FJ56" s="1757">
        <f t="shared" si="73"/>
        <v>0.70300000000000007</v>
      </c>
      <c r="FK56" s="1757">
        <f t="shared" si="74"/>
        <v>90.22</v>
      </c>
      <c r="FL56" s="1757">
        <f t="shared" si="75"/>
        <v>132.52100000000002</v>
      </c>
      <c r="FM56" s="1850">
        <f t="shared" si="76"/>
        <v>17006.420000000002</v>
      </c>
      <c r="FN56" s="1834">
        <f>'[13]3'!FN56</f>
        <v>3.4000000000000002E-2</v>
      </c>
      <c r="FO56" s="1834">
        <f>'[13]3'!FO56</f>
        <v>3.4000000000000002E-2</v>
      </c>
      <c r="FP56" s="1834">
        <f>'[13]3'!FP56</f>
        <v>0</v>
      </c>
      <c r="FQ56" s="1834">
        <f>'[13]3'!FQ56</f>
        <v>0</v>
      </c>
      <c r="FR56" s="1834">
        <f>'[13]3'!FR56</f>
        <v>0</v>
      </c>
      <c r="FS56" s="1834">
        <f>'[13]3'!FS56</f>
        <v>1E-3</v>
      </c>
      <c r="FT56" s="1831">
        <f t="shared" si="108"/>
        <v>110.194</v>
      </c>
      <c r="FU56" s="1831">
        <f t="shared" si="109"/>
        <v>22.134</v>
      </c>
      <c r="FV56" s="1757">
        <f t="shared" si="77"/>
        <v>0</v>
      </c>
      <c r="FW56" s="1757">
        <f t="shared" si="78"/>
        <v>0</v>
      </c>
      <c r="FX56" s="1757">
        <f t="shared" si="110"/>
        <v>16981.650000000001</v>
      </c>
      <c r="FY56" s="1757">
        <f t="shared" si="79"/>
        <v>0.76</v>
      </c>
      <c r="FZ56" s="1757">
        <f t="shared" si="80"/>
        <v>97.53</v>
      </c>
      <c r="GA56" s="1757">
        <f t="shared" si="81"/>
        <v>133.08799999999999</v>
      </c>
      <c r="GB56" s="1850">
        <f t="shared" si="82"/>
        <v>17079.18</v>
      </c>
      <c r="GC56" s="1851">
        <f t="shared" si="114"/>
        <v>903.59299999999996</v>
      </c>
      <c r="GD56" s="1852">
        <f t="shared" si="114"/>
        <v>115958.09999999999</v>
      </c>
      <c r="GE56" s="1853">
        <f t="shared" si="115"/>
        <v>645.66399999999999</v>
      </c>
      <c r="GF56" s="1854">
        <f t="shared" si="115"/>
        <v>82858.049999999988</v>
      </c>
      <c r="GG56" s="1855">
        <f t="shared" si="116"/>
        <v>1549.2570000000001</v>
      </c>
      <c r="GH56" s="1856">
        <f t="shared" si="116"/>
        <v>198816.14999999997</v>
      </c>
      <c r="GI56" s="1844">
        <v>1</v>
      </c>
      <c r="GJ56" s="1857">
        <f t="shared" si="113"/>
        <v>1542.441</v>
      </c>
      <c r="GK56" s="1858">
        <f t="shared" si="111"/>
        <v>197941.44999999995</v>
      </c>
      <c r="GL56" s="1859">
        <f t="shared" si="112"/>
        <v>6.8160000000000309</v>
      </c>
      <c r="GM56" s="1860">
        <f t="shared" si="112"/>
        <v>874.70000000001164</v>
      </c>
    </row>
    <row r="57" spans="1:195" s="1768" customFormat="1" ht="18" customHeight="1">
      <c r="A57" s="1830">
        <v>43</v>
      </c>
      <c r="B57" s="1861" t="s">
        <v>1576</v>
      </c>
      <c r="C57" s="1849" t="s">
        <v>407</v>
      </c>
      <c r="D57" s="1833">
        <f>[13]цены!D51</f>
        <v>175</v>
      </c>
      <c r="E57" s="1834">
        <f>'[13]3'!E57</f>
        <v>2.5000000000000001E-2</v>
      </c>
      <c r="F57" s="1834">
        <f>'[13]3'!F57</f>
        <v>2.5000000000000001E-2</v>
      </c>
      <c r="G57" s="1834">
        <f>'[13]3'!G57</f>
        <v>0</v>
      </c>
      <c r="H57" s="1834">
        <f>'[13]3'!H57</f>
        <v>0</v>
      </c>
      <c r="I57" s="1834">
        <f>'[13]3'!I57</f>
        <v>0</v>
      </c>
      <c r="J57" s="1834">
        <f>'[13]3'!J57</f>
        <v>1E-3</v>
      </c>
      <c r="K57" s="1831">
        <f t="shared" si="86"/>
        <v>85.850000000000009</v>
      </c>
      <c r="L57" s="1831">
        <f t="shared" si="87"/>
        <v>16.175000000000001</v>
      </c>
      <c r="M57" s="1835">
        <f t="shared" si="0"/>
        <v>0</v>
      </c>
      <c r="N57" s="1835">
        <f t="shared" si="1"/>
        <v>0</v>
      </c>
      <c r="O57" s="1757">
        <f t="shared" si="2"/>
        <v>17854.38</v>
      </c>
      <c r="P57" s="1831">
        <f t="shared" si="3"/>
        <v>0.6</v>
      </c>
      <c r="Q57" s="1757">
        <f t="shared" si="4"/>
        <v>105</v>
      </c>
      <c r="R57" s="1757">
        <f t="shared" si="5"/>
        <v>102.625</v>
      </c>
      <c r="S57" s="1850">
        <f t="shared" si="6"/>
        <v>17959.38</v>
      </c>
      <c r="T57" s="1837">
        <f>'[13]3'!T57</f>
        <v>2.5000000000000001E-2</v>
      </c>
      <c r="U57" s="1834">
        <f>'[13]3'!U57</f>
        <v>2.5000000000000001E-2</v>
      </c>
      <c r="V57" s="1834">
        <f>'[13]3'!V57</f>
        <v>0</v>
      </c>
      <c r="W57" s="1834">
        <f>'[13]3'!W57</f>
        <v>0</v>
      </c>
      <c r="X57" s="1834">
        <f>'[13]3'!X57</f>
        <v>0</v>
      </c>
      <c r="Y57" s="1834">
        <f>'[13]3'!Y57</f>
        <v>1E-3</v>
      </c>
      <c r="Z57" s="1831">
        <f t="shared" si="88"/>
        <v>83.350000000000009</v>
      </c>
      <c r="AA57" s="1831">
        <f t="shared" si="89"/>
        <v>14.825000000000001</v>
      </c>
      <c r="AB57" s="1757">
        <f t="shared" si="7"/>
        <v>0</v>
      </c>
      <c r="AC57" s="1757">
        <f t="shared" si="8"/>
        <v>0</v>
      </c>
      <c r="AD57" s="1757">
        <f t="shared" si="9"/>
        <v>17180.63</v>
      </c>
      <c r="AE57" s="1831">
        <f t="shared" si="10"/>
        <v>0.629</v>
      </c>
      <c r="AF57" s="1757">
        <f t="shared" si="11"/>
        <v>110.08</v>
      </c>
      <c r="AG57" s="1757">
        <f t="shared" si="12"/>
        <v>98.804000000000016</v>
      </c>
      <c r="AH57" s="1850">
        <f t="shared" si="13"/>
        <v>17290.710000000003</v>
      </c>
      <c r="AI57" s="1837">
        <f>'[13]3'!AI57</f>
        <v>2.5000000000000001E-2</v>
      </c>
      <c r="AJ57" s="1834">
        <f>'[13]3'!AJ57</f>
        <v>2.5000000000000001E-2</v>
      </c>
      <c r="AK57" s="1834">
        <f>'[13]3'!AK57</f>
        <v>0</v>
      </c>
      <c r="AL57" s="1834">
        <f>'[13]3'!AL57</f>
        <v>0</v>
      </c>
      <c r="AM57" s="1834">
        <f>'[13]3'!AM57</f>
        <v>0</v>
      </c>
      <c r="AN57" s="1834">
        <f>'[13]3'!AN57</f>
        <v>1E-3</v>
      </c>
      <c r="AO57" s="1831">
        <f t="shared" si="90"/>
        <v>99.45</v>
      </c>
      <c r="AP57" s="1831">
        <f t="shared" si="91"/>
        <v>16.175000000000001</v>
      </c>
      <c r="AQ57" s="1757">
        <f t="shared" si="14"/>
        <v>0</v>
      </c>
      <c r="AR57" s="1757">
        <f t="shared" si="15"/>
        <v>0</v>
      </c>
      <c r="AS57" s="1757">
        <f t="shared" si="16"/>
        <v>20234.38</v>
      </c>
      <c r="AT57" s="1831">
        <f t="shared" si="17"/>
        <v>0.57600000000000007</v>
      </c>
      <c r="AU57" s="1757">
        <f t="shared" si="18"/>
        <v>100.8</v>
      </c>
      <c r="AV57" s="1757">
        <f t="shared" si="19"/>
        <v>116.20099999999999</v>
      </c>
      <c r="AW57" s="1850">
        <f t="shared" si="20"/>
        <v>20335.18</v>
      </c>
      <c r="AX57" s="1834">
        <f>'[13]3'!AX57</f>
        <v>2.5000000000000001E-2</v>
      </c>
      <c r="AY57" s="1834">
        <f>'[13]3'!AY57</f>
        <v>2.5000000000000001E-2</v>
      </c>
      <c r="AZ57" s="1834">
        <f>'[13]3'!AZ57</f>
        <v>0</v>
      </c>
      <c r="BA57" s="1834">
        <f>'[13]3'!BA57</f>
        <v>0</v>
      </c>
      <c r="BB57" s="1834">
        <f>'[13]3'!BB57</f>
        <v>0</v>
      </c>
      <c r="BC57" s="1834">
        <f>'[13]3'!BC57</f>
        <v>1E-3</v>
      </c>
      <c r="BD57" s="1831">
        <f t="shared" si="92"/>
        <v>84.625</v>
      </c>
      <c r="BE57" s="1831">
        <f t="shared" si="93"/>
        <v>14.625</v>
      </c>
      <c r="BF57" s="1757">
        <f t="shared" si="21"/>
        <v>0</v>
      </c>
      <c r="BG57" s="1757">
        <f t="shared" si="22"/>
        <v>0</v>
      </c>
      <c r="BH57" s="1757">
        <f t="shared" si="23"/>
        <v>17368.75</v>
      </c>
      <c r="BI57" s="1831">
        <f t="shared" si="24"/>
        <v>0.60799999999999998</v>
      </c>
      <c r="BJ57" s="1757">
        <f t="shared" si="25"/>
        <v>106.4</v>
      </c>
      <c r="BK57" s="1757">
        <f t="shared" si="26"/>
        <v>99.858000000000004</v>
      </c>
      <c r="BL57" s="1850">
        <f t="shared" si="27"/>
        <v>17475.150000000001</v>
      </c>
      <c r="BM57" s="1837">
        <f>'[13]3'!BM57</f>
        <v>2.3E-2</v>
      </c>
      <c r="BN57" s="1834">
        <f>'[13]3'!BN57</f>
        <v>2.3E-2</v>
      </c>
      <c r="BO57" s="1834">
        <f>'[13]3'!BO57</f>
        <v>0</v>
      </c>
      <c r="BP57" s="1834">
        <f>'[13]3'!BP57</f>
        <v>0</v>
      </c>
      <c r="BQ57" s="1834">
        <f>'[13]3'!BQ57</f>
        <v>0</v>
      </c>
      <c r="BR57" s="1834">
        <f>'[13]3'!BR57</f>
        <v>1E-3</v>
      </c>
      <c r="BS57" s="1831">
        <f t="shared" si="94"/>
        <v>67.298000000000002</v>
      </c>
      <c r="BT57" s="1831">
        <f t="shared" si="95"/>
        <v>12.465999999999999</v>
      </c>
      <c r="BU57" s="1757">
        <f t="shared" si="28"/>
        <v>0</v>
      </c>
      <c r="BV57" s="1757">
        <f t="shared" si="29"/>
        <v>0</v>
      </c>
      <c r="BW57" s="1757">
        <f t="shared" si="30"/>
        <v>13958.7</v>
      </c>
      <c r="BX57" s="1831">
        <f t="shared" si="31"/>
        <v>0.59399999999999997</v>
      </c>
      <c r="BY57" s="1757">
        <f t="shared" si="32"/>
        <v>103.95</v>
      </c>
      <c r="BZ57" s="1757">
        <f t="shared" si="33"/>
        <v>80.35799999999999</v>
      </c>
      <c r="CA57" s="1850">
        <f t="shared" si="34"/>
        <v>14062.650000000001</v>
      </c>
      <c r="CB57" s="1834">
        <f>'[13]3'!CB57</f>
        <v>2.7E-2</v>
      </c>
      <c r="CC57" s="1834">
        <f>'[13]3'!CC57</f>
        <v>2.7E-2</v>
      </c>
      <c r="CD57" s="1834">
        <f>'[13]3'!CD57</f>
        <v>0</v>
      </c>
      <c r="CE57" s="1834">
        <f>'[13]3'!CE57</f>
        <v>0</v>
      </c>
      <c r="CF57" s="1834">
        <f>'[13]3'!CF57</f>
        <v>0</v>
      </c>
      <c r="CG57" s="1834">
        <f>'[13]3'!CG57</f>
        <v>1E-3</v>
      </c>
      <c r="CH57" s="1831">
        <f t="shared" si="96"/>
        <v>72.441000000000003</v>
      </c>
      <c r="CI57" s="1831">
        <f t="shared" si="97"/>
        <v>15.093</v>
      </c>
      <c r="CJ57" s="1757">
        <f t="shared" si="35"/>
        <v>0</v>
      </c>
      <c r="CK57" s="1757">
        <f t="shared" si="36"/>
        <v>0</v>
      </c>
      <c r="CL57" s="1757">
        <f t="shared" si="37"/>
        <v>15318.45</v>
      </c>
      <c r="CM57" s="1831">
        <f t="shared" si="38"/>
        <v>0.48599999999999999</v>
      </c>
      <c r="CN57" s="1757">
        <f t="shared" si="39"/>
        <v>85.05</v>
      </c>
      <c r="CO57" s="1757">
        <f t="shared" si="40"/>
        <v>88.02000000000001</v>
      </c>
      <c r="CP57" s="1850">
        <f t="shared" si="41"/>
        <v>15403.5</v>
      </c>
      <c r="CQ57" s="1837">
        <f>'[13]3'!CQ57</f>
        <v>1.2999999999999999E-2</v>
      </c>
      <c r="CR57" s="1834">
        <f>'[13]3'!CR57</f>
        <v>1.2999999999999999E-2</v>
      </c>
      <c r="CS57" s="1834">
        <f>'[13]3'!CS57</f>
        <v>0</v>
      </c>
      <c r="CT57" s="1834">
        <f>'[13]3'!CT57</f>
        <v>0</v>
      </c>
      <c r="CU57" s="1834">
        <f>'[13]3'!CU57</f>
        <v>0</v>
      </c>
      <c r="CV57" s="1834">
        <f>'[13]3'!CV57</f>
        <v>1E-3</v>
      </c>
      <c r="CW57" s="1831">
        <f t="shared" si="98"/>
        <v>23.14</v>
      </c>
      <c r="CX57" s="1831">
        <f t="shared" si="99"/>
        <v>8.4239999999999995</v>
      </c>
      <c r="CY57" s="1757">
        <f t="shared" si="42"/>
        <v>0</v>
      </c>
      <c r="CZ57" s="1757">
        <f t="shared" si="43"/>
        <v>0</v>
      </c>
      <c r="DA57" s="1757">
        <f t="shared" si="44"/>
        <v>5523.7</v>
      </c>
      <c r="DB57" s="1831">
        <f t="shared" si="45"/>
        <v>0.42</v>
      </c>
      <c r="DC57" s="1757">
        <f t="shared" si="46"/>
        <v>73.5</v>
      </c>
      <c r="DD57" s="1757">
        <f t="shared" si="47"/>
        <v>31.984000000000002</v>
      </c>
      <c r="DE57" s="1850">
        <f t="shared" si="48"/>
        <v>5597.2</v>
      </c>
      <c r="DF57" s="1837">
        <f>'[13]3'!DF57</f>
        <v>0.02</v>
      </c>
      <c r="DG57" s="1834">
        <f>'[13]3'!DG57</f>
        <v>0.02</v>
      </c>
      <c r="DH57" s="1834">
        <f>'[13]3'!DH57</f>
        <v>0</v>
      </c>
      <c r="DI57" s="1834">
        <f>'[13]3'!DI57</f>
        <v>0</v>
      </c>
      <c r="DJ57" s="1834">
        <f>'[13]3'!DJ57</f>
        <v>0</v>
      </c>
      <c r="DK57" s="1834">
        <f>'[13]3'!DK57</f>
        <v>1E-3</v>
      </c>
      <c r="DL57" s="1831">
        <f t="shared" si="100"/>
        <v>36.840000000000003</v>
      </c>
      <c r="DM57" s="1831">
        <f t="shared" si="101"/>
        <v>11.96</v>
      </c>
      <c r="DN57" s="1757">
        <f t="shared" si="49"/>
        <v>0</v>
      </c>
      <c r="DO57" s="1757">
        <f t="shared" si="50"/>
        <v>0</v>
      </c>
      <c r="DP57" s="1757">
        <f t="shared" si="51"/>
        <v>8540</v>
      </c>
      <c r="DQ57" s="1831">
        <f t="shared" si="52"/>
        <v>0.441</v>
      </c>
      <c r="DR57" s="1757">
        <f t="shared" si="53"/>
        <v>77.180000000000007</v>
      </c>
      <c r="DS57" s="1757">
        <f t="shared" si="54"/>
        <v>49.241000000000007</v>
      </c>
      <c r="DT57" s="1850">
        <f t="shared" si="55"/>
        <v>8617.18</v>
      </c>
      <c r="DU57" s="1837">
        <f>'[13]3'!DU57</f>
        <v>2.5000000000000001E-2</v>
      </c>
      <c r="DV57" s="1834">
        <f>'[13]3'!DV57</f>
        <v>2.5000000000000001E-2</v>
      </c>
      <c r="DW57" s="1834">
        <f>'[13]3'!DW57</f>
        <v>0</v>
      </c>
      <c r="DX57" s="1834">
        <f>'[13]3'!DX57</f>
        <v>0</v>
      </c>
      <c r="DY57" s="1834">
        <f>'[13]3'!DY57</f>
        <v>0</v>
      </c>
      <c r="DZ57" s="1834">
        <f>'[13]3'!DZ57</f>
        <v>1E-3</v>
      </c>
      <c r="EA57" s="1831">
        <f t="shared" si="102"/>
        <v>62</v>
      </c>
      <c r="EB57" s="1831">
        <f t="shared" si="103"/>
        <v>13.55</v>
      </c>
      <c r="EC57" s="1757">
        <f t="shared" si="56"/>
        <v>0</v>
      </c>
      <c r="ED57" s="1757">
        <f t="shared" si="57"/>
        <v>0</v>
      </c>
      <c r="EE57" s="1757">
        <f t="shared" si="58"/>
        <v>13221.25</v>
      </c>
      <c r="EF57" s="1757">
        <f t="shared" si="59"/>
        <v>0.432</v>
      </c>
      <c r="EG57" s="1757">
        <f t="shared" si="60"/>
        <v>75.599999999999994</v>
      </c>
      <c r="EH57" s="1757">
        <f t="shared" si="61"/>
        <v>75.981999999999999</v>
      </c>
      <c r="EI57" s="1850">
        <f t="shared" si="62"/>
        <v>13296.85</v>
      </c>
      <c r="EJ57" s="1837">
        <f>'[13]3'!EJ57</f>
        <v>0.01</v>
      </c>
      <c r="EK57" s="1834">
        <f>'[13]3'!EK57</f>
        <v>0.01</v>
      </c>
      <c r="EL57" s="1834">
        <f>'[13]3'!EL57</f>
        <v>0</v>
      </c>
      <c r="EM57" s="1834">
        <f>'[13]3'!EM57</f>
        <v>0</v>
      </c>
      <c r="EN57" s="1834">
        <f>'[13]3'!EN57</f>
        <v>0</v>
      </c>
      <c r="EO57" s="1834">
        <f>'[13]3'!EO57</f>
        <v>1E-3</v>
      </c>
      <c r="EP57" s="1831">
        <f t="shared" si="104"/>
        <v>34.78</v>
      </c>
      <c r="EQ57" s="1831">
        <f t="shared" si="105"/>
        <v>6.21</v>
      </c>
      <c r="ER57" s="1757">
        <f t="shared" si="63"/>
        <v>0</v>
      </c>
      <c r="ES57" s="1757">
        <f t="shared" si="64"/>
        <v>0</v>
      </c>
      <c r="ET57" s="1757">
        <f t="shared" si="65"/>
        <v>7173.25</v>
      </c>
      <c r="EU57" s="1757">
        <f t="shared" si="66"/>
        <v>0.56700000000000006</v>
      </c>
      <c r="EV57" s="1757">
        <f t="shared" si="67"/>
        <v>99.23</v>
      </c>
      <c r="EW57" s="1757">
        <f t="shared" si="68"/>
        <v>41.557000000000002</v>
      </c>
      <c r="EX57" s="1850">
        <f t="shared" si="69"/>
        <v>7272.48</v>
      </c>
      <c r="EY57" s="1834">
        <f>'[13]3'!EY57</f>
        <v>1.7000000000000001E-2</v>
      </c>
      <c r="EZ57" s="1834">
        <f>'[13]3'!EZ57</f>
        <v>1.7000000000000001E-2</v>
      </c>
      <c r="FA57" s="1834">
        <f>'[13]3'!FA57</f>
        <v>0</v>
      </c>
      <c r="FB57" s="1834">
        <f>'[13]3'!FB57</f>
        <v>0</v>
      </c>
      <c r="FC57" s="1834">
        <f>'[13]3'!FC57</f>
        <v>0</v>
      </c>
      <c r="FD57" s="1834">
        <f>'[13]3'!FD57</f>
        <v>1E-3</v>
      </c>
      <c r="FE57" s="1831">
        <f t="shared" si="106"/>
        <v>55.862000000000002</v>
      </c>
      <c r="FF57" s="1831">
        <f t="shared" si="107"/>
        <v>10.047000000000001</v>
      </c>
      <c r="FG57" s="1757">
        <f t="shared" si="70"/>
        <v>0</v>
      </c>
      <c r="FH57" s="1757">
        <f t="shared" si="71"/>
        <v>0</v>
      </c>
      <c r="FI57" s="1757">
        <f t="shared" si="72"/>
        <v>11534.08</v>
      </c>
      <c r="FJ57" s="1757">
        <f t="shared" si="73"/>
        <v>0.70300000000000007</v>
      </c>
      <c r="FK57" s="1757">
        <f t="shared" si="74"/>
        <v>123.03</v>
      </c>
      <c r="FL57" s="1757">
        <f t="shared" si="75"/>
        <v>66.612000000000009</v>
      </c>
      <c r="FM57" s="1850">
        <f t="shared" si="76"/>
        <v>11657.11</v>
      </c>
      <c r="FN57" s="1834">
        <f>'[13]3'!FN57</f>
        <v>1.7000000000000001E-2</v>
      </c>
      <c r="FO57" s="1834">
        <f>'[13]3'!FO57</f>
        <v>1.7000000000000001E-2</v>
      </c>
      <c r="FP57" s="1834">
        <f>'[13]3'!FP57</f>
        <v>0</v>
      </c>
      <c r="FQ57" s="1834">
        <f>'[13]3'!FQ57</f>
        <v>0</v>
      </c>
      <c r="FR57" s="1834">
        <f>'[13]3'!FR57</f>
        <v>0</v>
      </c>
      <c r="FS57" s="1834">
        <f>'[13]3'!FS57</f>
        <v>1E-3</v>
      </c>
      <c r="FT57" s="1831">
        <f t="shared" si="108"/>
        <v>55.097000000000001</v>
      </c>
      <c r="FU57" s="1831">
        <f t="shared" si="109"/>
        <v>11.067</v>
      </c>
      <c r="FV57" s="1757">
        <f t="shared" si="77"/>
        <v>0</v>
      </c>
      <c r="FW57" s="1757">
        <f t="shared" si="78"/>
        <v>0</v>
      </c>
      <c r="FX57" s="1757">
        <f t="shared" si="110"/>
        <v>11578.7</v>
      </c>
      <c r="FY57" s="1757">
        <f t="shared" si="79"/>
        <v>0.76</v>
      </c>
      <c r="FZ57" s="1757">
        <f t="shared" si="80"/>
        <v>133</v>
      </c>
      <c r="GA57" s="1757">
        <f t="shared" si="81"/>
        <v>66.924000000000007</v>
      </c>
      <c r="GB57" s="1850">
        <f t="shared" si="82"/>
        <v>11711.7</v>
      </c>
      <c r="GC57" s="1851">
        <f t="shared" si="114"/>
        <v>585.86599999999999</v>
      </c>
      <c r="GD57" s="1852">
        <f t="shared" si="114"/>
        <v>102526.57</v>
      </c>
      <c r="GE57" s="1853">
        <f t="shared" si="115"/>
        <v>332.30000000000007</v>
      </c>
      <c r="GF57" s="1854">
        <f t="shared" si="115"/>
        <v>58152.520000000004</v>
      </c>
      <c r="GG57" s="1855">
        <f t="shared" si="116"/>
        <v>918.16600000000005</v>
      </c>
      <c r="GH57" s="1856">
        <f t="shared" si="116"/>
        <v>160679.09000000003</v>
      </c>
      <c r="GI57" s="1844">
        <v>1</v>
      </c>
      <c r="GJ57" s="1857">
        <f t="shared" si="113"/>
        <v>911.35</v>
      </c>
      <c r="GK57" s="1858">
        <f t="shared" si="111"/>
        <v>159486.27000000005</v>
      </c>
      <c r="GL57" s="1859">
        <f t="shared" si="112"/>
        <v>6.8160000000000309</v>
      </c>
      <c r="GM57" s="1860">
        <f t="shared" si="112"/>
        <v>1192.8199999999779</v>
      </c>
    </row>
    <row r="58" spans="1:195" s="1768" customFormat="1" ht="18" customHeight="1">
      <c r="A58" s="1848">
        <v>44</v>
      </c>
      <c r="B58" s="1861" t="s">
        <v>1577</v>
      </c>
      <c r="C58" s="1849" t="s">
        <v>407</v>
      </c>
      <c r="D58" s="1833">
        <f>[13]цены!D52</f>
        <v>141.33000000000001</v>
      </c>
      <c r="E58" s="1834">
        <f>'[13]3'!E58</f>
        <v>1.4999999999999999E-2</v>
      </c>
      <c r="F58" s="1834">
        <f>'[13]3'!F58</f>
        <v>1.4999999999999999E-2</v>
      </c>
      <c r="G58" s="1834">
        <f>'[13]3'!G58</f>
        <v>0</v>
      </c>
      <c r="H58" s="1834">
        <f>'[13]3'!H58</f>
        <v>0</v>
      </c>
      <c r="I58" s="1834">
        <f>'[13]3'!I58</f>
        <v>0</v>
      </c>
      <c r="J58" s="1834">
        <f>'[13]3'!J58</f>
        <v>5.0000000000000001E-4</v>
      </c>
      <c r="K58" s="1831">
        <f t="shared" si="86"/>
        <v>51.51</v>
      </c>
      <c r="L58" s="1831">
        <f t="shared" si="87"/>
        <v>9.7050000000000001</v>
      </c>
      <c r="M58" s="1835">
        <f t="shared" si="0"/>
        <v>0</v>
      </c>
      <c r="N58" s="1835">
        <f t="shared" si="1"/>
        <v>0</v>
      </c>
      <c r="O58" s="1757">
        <f t="shared" si="2"/>
        <v>8651.52</v>
      </c>
      <c r="P58" s="1831">
        <f t="shared" si="3"/>
        <v>0.3</v>
      </c>
      <c r="Q58" s="1757">
        <f t="shared" si="4"/>
        <v>42.4</v>
      </c>
      <c r="R58" s="1757">
        <f t="shared" si="5"/>
        <v>61.514999999999993</v>
      </c>
      <c r="S58" s="1850">
        <f t="shared" si="6"/>
        <v>8693.92</v>
      </c>
      <c r="T58" s="1837">
        <f>'[13]3'!T58</f>
        <v>1.4999999999999999E-2</v>
      </c>
      <c r="U58" s="1834">
        <f>'[13]3'!U58</f>
        <v>1.4999999999999999E-2</v>
      </c>
      <c r="V58" s="1834">
        <f>'[13]3'!V58</f>
        <v>0</v>
      </c>
      <c r="W58" s="1834">
        <f>'[13]3'!W58</f>
        <v>0</v>
      </c>
      <c r="X58" s="1834">
        <f>'[13]3'!X58</f>
        <v>0</v>
      </c>
      <c r="Y58" s="1834">
        <f>'[13]3'!Y58</f>
        <v>5.0000000000000001E-4</v>
      </c>
      <c r="Z58" s="1831">
        <f t="shared" si="88"/>
        <v>50.01</v>
      </c>
      <c r="AA58" s="1831">
        <f t="shared" si="89"/>
        <v>8.8949999999999996</v>
      </c>
      <c r="AB58" s="1757">
        <f t="shared" si="7"/>
        <v>0</v>
      </c>
      <c r="AC58" s="1757">
        <f t="shared" si="8"/>
        <v>0</v>
      </c>
      <c r="AD58" s="1757">
        <f t="shared" si="9"/>
        <v>8325.0400000000009</v>
      </c>
      <c r="AE58" s="1831">
        <f t="shared" si="10"/>
        <v>0.3145</v>
      </c>
      <c r="AF58" s="1757">
        <f t="shared" si="11"/>
        <v>44.45</v>
      </c>
      <c r="AG58" s="1757">
        <f t="shared" si="12"/>
        <v>59.219500000000004</v>
      </c>
      <c r="AH58" s="1850">
        <f t="shared" si="13"/>
        <v>8369.4900000000016</v>
      </c>
      <c r="AI58" s="1837">
        <f>'[13]3'!AI58</f>
        <v>1.4999999999999999E-2</v>
      </c>
      <c r="AJ58" s="1834">
        <f>'[13]3'!AJ58</f>
        <v>1.4999999999999999E-2</v>
      </c>
      <c r="AK58" s="1834">
        <f>'[13]3'!AK58</f>
        <v>0</v>
      </c>
      <c r="AL58" s="1834">
        <f>'[13]3'!AL58</f>
        <v>0</v>
      </c>
      <c r="AM58" s="1834">
        <f>'[13]3'!AM58</f>
        <v>0</v>
      </c>
      <c r="AN58" s="1834">
        <f>'[13]3'!AN58</f>
        <v>5.0000000000000001E-4</v>
      </c>
      <c r="AO58" s="1831">
        <f t="shared" si="90"/>
        <v>59.669999999999995</v>
      </c>
      <c r="AP58" s="1831">
        <f t="shared" si="91"/>
        <v>9.7050000000000001</v>
      </c>
      <c r="AQ58" s="1757">
        <f t="shared" si="14"/>
        <v>0</v>
      </c>
      <c r="AR58" s="1757">
        <f t="shared" si="15"/>
        <v>0</v>
      </c>
      <c r="AS58" s="1757">
        <f t="shared" si="16"/>
        <v>9804.77</v>
      </c>
      <c r="AT58" s="1831">
        <f t="shared" si="17"/>
        <v>0.28800000000000003</v>
      </c>
      <c r="AU58" s="1757">
        <f t="shared" si="18"/>
        <v>40.700000000000003</v>
      </c>
      <c r="AV58" s="1757">
        <f t="shared" si="19"/>
        <v>69.662999999999997</v>
      </c>
      <c r="AW58" s="1850">
        <f t="shared" si="20"/>
        <v>9845.4700000000012</v>
      </c>
      <c r="AX58" s="1834">
        <f>'[13]3'!AX58</f>
        <v>1.4999999999999999E-2</v>
      </c>
      <c r="AY58" s="1834">
        <f>'[13]3'!AY58</f>
        <v>1.4999999999999999E-2</v>
      </c>
      <c r="AZ58" s="1834">
        <f>'[13]3'!AZ58</f>
        <v>0</v>
      </c>
      <c r="BA58" s="1834">
        <f>'[13]3'!BA58</f>
        <v>0</v>
      </c>
      <c r="BB58" s="1834">
        <f>'[13]3'!BB58</f>
        <v>0</v>
      </c>
      <c r="BC58" s="1834">
        <f>'[13]3'!BC58</f>
        <v>5.0000000000000001E-4</v>
      </c>
      <c r="BD58" s="1831">
        <f t="shared" si="92"/>
        <v>50.774999999999999</v>
      </c>
      <c r="BE58" s="1831">
        <f t="shared" si="93"/>
        <v>8.7750000000000004</v>
      </c>
      <c r="BF58" s="1757">
        <f t="shared" si="21"/>
        <v>0</v>
      </c>
      <c r="BG58" s="1757">
        <f t="shared" si="22"/>
        <v>0</v>
      </c>
      <c r="BH58" s="1757">
        <f t="shared" si="23"/>
        <v>8416.2000000000007</v>
      </c>
      <c r="BI58" s="1831">
        <f t="shared" si="24"/>
        <v>0.30399999999999999</v>
      </c>
      <c r="BJ58" s="1757">
        <f t="shared" si="25"/>
        <v>42.96</v>
      </c>
      <c r="BK58" s="1757">
        <f t="shared" si="26"/>
        <v>59.853999999999999</v>
      </c>
      <c r="BL58" s="1850">
        <f t="shared" si="27"/>
        <v>8459.16</v>
      </c>
      <c r="BM58" s="1837">
        <f>'[13]3'!BM58</f>
        <v>1.4999999999999999E-2</v>
      </c>
      <c r="BN58" s="1834">
        <f>'[13]3'!BN58</f>
        <v>1.4999999999999999E-2</v>
      </c>
      <c r="BO58" s="1834">
        <f>'[13]3'!BO58</f>
        <v>0</v>
      </c>
      <c r="BP58" s="1834">
        <f>'[13]3'!BP58</f>
        <v>0</v>
      </c>
      <c r="BQ58" s="1834">
        <f>'[13]3'!BQ58</f>
        <v>0</v>
      </c>
      <c r="BR58" s="1834">
        <f>'[13]3'!BR58</f>
        <v>5.0000000000000001E-4</v>
      </c>
      <c r="BS58" s="1831">
        <f t="shared" si="94"/>
        <v>43.89</v>
      </c>
      <c r="BT58" s="1831">
        <f t="shared" si="95"/>
        <v>8.129999999999999</v>
      </c>
      <c r="BU58" s="1757">
        <f t="shared" si="28"/>
        <v>0</v>
      </c>
      <c r="BV58" s="1757">
        <f t="shared" si="29"/>
        <v>0</v>
      </c>
      <c r="BW58" s="1757">
        <f t="shared" si="30"/>
        <v>7351.99</v>
      </c>
      <c r="BX58" s="1831">
        <f t="shared" si="31"/>
        <v>0.29699999999999999</v>
      </c>
      <c r="BY58" s="1757">
        <f t="shared" si="32"/>
        <v>41.98</v>
      </c>
      <c r="BZ58" s="1757">
        <f t="shared" si="33"/>
        <v>52.316999999999993</v>
      </c>
      <c r="CA58" s="1850">
        <f t="shared" si="34"/>
        <v>7393.9699999999993</v>
      </c>
      <c r="CB58" s="1834">
        <f>'[13]3'!CB58</f>
        <v>1.4999999999999999E-2</v>
      </c>
      <c r="CC58" s="1834">
        <f>'[13]3'!CC58</f>
        <v>1.4999999999999999E-2</v>
      </c>
      <c r="CD58" s="1834">
        <f>'[13]3'!CD58</f>
        <v>0</v>
      </c>
      <c r="CE58" s="1834">
        <f>'[13]3'!CE58</f>
        <v>0</v>
      </c>
      <c r="CF58" s="1834">
        <f>'[13]3'!CF58</f>
        <v>0</v>
      </c>
      <c r="CG58" s="1834">
        <f>'[13]3'!CG58</f>
        <v>5.0000000000000001E-4</v>
      </c>
      <c r="CH58" s="1831">
        <f t="shared" si="96"/>
        <v>40.244999999999997</v>
      </c>
      <c r="CI58" s="1831">
        <f t="shared" si="97"/>
        <v>8.3849999999999998</v>
      </c>
      <c r="CJ58" s="1757">
        <f t="shared" si="35"/>
        <v>0</v>
      </c>
      <c r="CK58" s="1757">
        <f t="shared" si="36"/>
        <v>0</v>
      </c>
      <c r="CL58" s="1757">
        <f t="shared" si="37"/>
        <v>6872.88</v>
      </c>
      <c r="CM58" s="1831">
        <f t="shared" si="38"/>
        <v>0.24299999999999999</v>
      </c>
      <c r="CN58" s="1757">
        <f t="shared" si="39"/>
        <v>34.340000000000003</v>
      </c>
      <c r="CO58" s="1757">
        <f t="shared" si="40"/>
        <v>48.872999999999998</v>
      </c>
      <c r="CP58" s="1850">
        <f t="shared" si="41"/>
        <v>6907.22</v>
      </c>
      <c r="CQ58" s="1837">
        <f>'[13]3'!CQ58</f>
        <v>1.4999999999999999E-2</v>
      </c>
      <c r="CR58" s="1834">
        <f>'[13]3'!CR58</f>
        <v>1.4999999999999999E-2</v>
      </c>
      <c r="CS58" s="1834">
        <f>'[13]3'!CS58</f>
        <v>0</v>
      </c>
      <c r="CT58" s="1834">
        <f>'[13]3'!CT58</f>
        <v>0</v>
      </c>
      <c r="CU58" s="1834">
        <f>'[13]3'!CU58</f>
        <v>0</v>
      </c>
      <c r="CV58" s="1834">
        <f>'[13]3'!CV58</f>
        <v>5.0000000000000001E-4</v>
      </c>
      <c r="CW58" s="1831">
        <f t="shared" si="98"/>
        <v>26.7</v>
      </c>
      <c r="CX58" s="1831">
        <f t="shared" si="99"/>
        <v>9.7199999999999989</v>
      </c>
      <c r="CY58" s="1757">
        <f t="shared" si="42"/>
        <v>0</v>
      </c>
      <c r="CZ58" s="1757">
        <f t="shared" si="43"/>
        <v>0</v>
      </c>
      <c r="DA58" s="1757">
        <f t="shared" si="44"/>
        <v>5147.24</v>
      </c>
      <c r="DB58" s="1831">
        <f t="shared" si="45"/>
        <v>0.21</v>
      </c>
      <c r="DC58" s="1757">
        <f t="shared" si="46"/>
        <v>29.68</v>
      </c>
      <c r="DD58" s="1757">
        <f t="shared" si="47"/>
        <v>36.630000000000003</v>
      </c>
      <c r="DE58" s="1850">
        <f t="shared" si="48"/>
        <v>5176.92</v>
      </c>
      <c r="DF58" s="1837">
        <f>'[13]3'!DF58</f>
        <v>0.01</v>
      </c>
      <c r="DG58" s="1834">
        <f>'[13]3'!DG58</f>
        <v>0.01</v>
      </c>
      <c r="DH58" s="1834">
        <f>'[13]3'!DH58</f>
        <v>0</v>
      </c>
      <c r="DI58" s="1834">
        <f>'[13]3'!DI58</f>
        <v>0</v>
      </c>
      <c r="DJ58" s="1834">
        <f>'[13]3'!DJ58</f>
        <v>0</v>
      </c>
      <c r="DK58" s="1834">
        <f>'[13]3'!DK58</f>
        <v>5.0000000000000001E-4</v>
      </c>
      <c r="DL58" s="1831">
        <f t="shared" si="100"/>
        <v>18.420000000000002</v>
      </c>
      <c r="DM58" s="1831">
        <f t="shared" si="101"/>
        <v>5.98</v>
      </c>
      <c r="DN58" s="1757">
        <f t="shared" si="49"/>
        <v>0</v>
      </c>
      <c r="DO58" s="1757">
        <f t="shared" si="50"/>
        <v>0</v>
      </c>
      <c r="DP58" s="1757">
        <f t="shared" si="51"/>
        <v>3448.45</v>
      </c>
      <c r="DQ58" s="1831">
        <f t="shared" si="52"/>
        <v>0.2205</v>
      </c>
      <c r="DR58" s="1757">
        <f t="shared" si="53"/>
        <v>31.16</v>
      </c>
      <c r="DS58" s="1757">
        <f t="shared" si="54"/>
        <v>24.620500000000003</v>
      </c>
      <c r="DT58" s="1850">
        <f t="shared" si="55"/>
        <v>3479.6099999999997</v>
      </c>
      <c r="DU58" s="1837">
        <f>'[13]3'!DU58</f>
        <v>1.4999999999999999E-2</v>
      </c>
      <c r="DV58" s="1834">
        <f>'[13]3'!DV58</f>
        <v>1.4999999999999999E-2</v>
      </c>
      <c r="DW58" s="1834">
        <f>'[13]3'!DW58</f>
        <v>0</v>
      </c>
      <c r="DX58" s="1834">
        <f>'[13]3'!DX58</f>
        <v>0</v>
      </c>
      <c r="DY58" s="1834">
        <f>'[13]3'!DY58</f>
        <v>0</v>
      </c>
      <c r="DZ58" s="1834">
        <f>'[13]3'!DZ58</f>
        <v>1E-3</v>
      </c>
      <c r="EA58" s="1831">
        <f t="shared" si="102"/>
        <v>37.199999999999996</v>
      </c>
      <c r="EB58" s="1831">
        <f t="shared" si="103"/>
        <v>8.129999999999999</v>
      </c>
      <c r="EC58" s="1757">
        <f t="shared" si="56"/>
        <v>0</v>
      </c>
      <c r="ED58" s="1757">
        <f t="shared" si="57"/>
        <v>0</v>
      </c>
      <c r="EE58" s="1757">
        <f t="shared" si="58"/>
        <v>6406.49</v>
      </c>
      <c r="EF58" s="1757">
        <f t="shared" si="59"/>
        <v>0.432</v>
      </c>
      <c r="EG58" s="1757">
        <f t="shared" si="60"/>
        <v>61.05</v>
      </c>
      <c r="EH58" s="1757">
        <f t="shared" si="61"/>
        <v>45.762</v>
      </c>
      <c r="EI58" s="1850">
        <f t="shared" si="62"/>
        <v>6467.54</v>
      </c>
      <c r="EJ58" s="1837">
        <f>'[13]3'!EJ58</f>
        <v>1.4999999999999999E-2</v>
      </c>
      <c r="EK58" s="1834">
        <f>'[13]3'!EK58</f>
        <v>1.4999999999999999E-2</v>
      </c>
      <c r="EL58" s="1834">
        <f>'[13]3'!EL58</f>
        <v>0</v>
      </c>
      <c r="EM58" s="1834">
        <f>'[13]3'!EM58</f>
        <v>0</v>
      </c>
      <c r="EN58" s="1834">
        <f>'[13]3'!EN58</f>
        <v>0</v>
      </c>
      <c r="EO58" s="1834">
        <f>'[13]3'!EO58</f>
        <v>1E-3</v>
      </c>
      <c r="EP58" s="1831">
        <f t="shared" si="104"/>
        <v>52.169999999999995</v>
      </c>
      <c r="EQ58" s="1831">
        <f t="shared" si="105"/>
        <v>9.3149999999999995</v>
      </c>
      <c r="ER58" s="1757">
        <f t="shared" si="63"/>
        <v>0</v>
      </c>
      <c r="ES58" s="1757">
        <f t="shared" si="64"/>
        <v>0</v>
      </c>
      <c r="ET58" s="1757">
        <f t="shared" si="65"/>
        <v>8689.68</v>
      </c>
      <c r="EU58" s="1757">
        <f t="shared" si="66"/>
        <v>0.56700000000000006</v>
      </c>
      <c r="EV58" s="1757">
        <f t="shared" si="67"/>
        <v>80.13</v>
      </c>
      <c r="EW58" s="1757">
        <f t="shared" si="68"/>
        <v>62.051999999999992</v>
      </c>
      <c r="EX58" s="1850">
        <f t="shared" si="69"/>
        <v>8769.81</v>
      </c>
      <c r="EY58" s="1834">
        <f>'[13]3'!EY58</f>
        <v>0.02</v>
      </c>
      <c r="EZ58" s="1834">
        <f>'[13]3'!EZ58</f>
        <v>0.02</v>
      </c>
      <c r="FA58" s="1834">
        <f>'[13]3'!FA58</f>
        <v>0</v>
      </c>
      <c r="FB58" s="1834">
        <f>'[13]3'!FB58</f>
        <v>0</v>
      </c>
      <c r="FC58" s="1834">
        <f>'[13]3'!FC58</f>
        <v>0</v>
      </c>
      <c r="FD58" s="1834">
        <f>'[13]3'!FD58</f>
        <v>1E-3</v>
      </c>
      <c r="FE58" s="1831">
        <f t="shared" si="106"/>
        <v>65.72</v>
      </c>
      <c r="FF58" s="1831">
        <f t="shared" si="107"/>
        <v>11.82</v>
      </c>
      <c r="FG58" s="1757">
        <f t="shared" si="70"/>
        <v>0</v>
      </c>
      <c r="FH58" s="1757">
        <f t="shared" si="71"/>
        <v>0</v>
      </c>
      <c r="FI58" s="1757">
        <f t="shared" si="72"/>
        <v>10958.73</v>
      </c>
      <c r="FJ58" s="1757">
        <f t="shared" si="73"/>
        <v>0.70300000000000007</v>
      </c>
      <c r="FK58" s="1757">
        <f t="shared" si="74"/>
        <v>99.35</v>
      </c>
      <c r="FL58" s="1757">
        <f t="shared" si="75"/>
        <v>78.242999999999995</v>
      </c>
      <c r="FM58" s="1850">
        <f t="shared" si="76"/>
        <v>11058.08</v>
      </c>
      <c r="FN58" s="1834">
        <f>'[13]3'!FN58</f>
        <v>0.02</v>
      </c>
      <c r="FO58" s="1834">
        <f>'[13]3'!FO58</f>
        <v>0.02</v>
      </c>
      <c r="FP58" s="1834">
        <f>'[13]3'!FP58</f>
        <v>0</v>
      </c>
      <c r="FQ58" s="1834">
        <f>'[13]3'!FQ58</f>
        <v>0</v>
      </c>
      <c r="FR58" s="1834">
        <f>'[13]3'!FR58</f>
        <v>0</v>
      </c>
      <c r="FS58" s="1834">
        <f>'[13]3'!FS58</f>
        <v>1E-3</v>
      </c>
      <c r="FT58" s="1831">
        <f t="shared" si="108"/>
        <v>64.820000000000007</v>
      </c>
      <c r="FU58" s="1831">
        <f t="shared" si="109"/>
        <v>13.02</v>
      </c>
      <c r="FV58" s="1757">
        <f t="shared" si="77"/>
        <v>0</v>
      </c>
      <c r="FW58" s="1757">
        <f t="shared" si="78"/>
        <v>0</v>
      </c>
      <c r="FX58" s="1757">
        <f t="shared" si="110"/>
        <v>11001.13</v>
      </c>
      <c r="FY58" s="1757">
        <f t="shared" si="79"/>
        <v>0.76</v>
      </c>
      <c r="FZ58" s="1757">
        <f t="shared" si="80"/>
        <v>107.41</v>
      </c>
      <c r="GA58" s="1757">
        <f t="shared" si="81"/>
        <v>78.600000000000009</v>
      </c>
      <c r="GB58" s="1850">
        <f t="shared" si="82"/>
        <v>11108.539999999999</v>
      </c>
      <c r="GC58" s="1851">
        <f t="shared" si="114"/>
        <v>351.44149999999996</v>
      </c>
      <c r="GD58" s="1852">
        <f t="shared" si="114"/>
        <v>49669.23000000001</v>
      </c>
      <c r="GE58" s="1853">
        <f t="shared" si="115"/>
        <v>325.90750000000003</v>
      </c>
      <c r="GF58" s="1854">
        <f t="shared" si="115"/>
        <v>46060.5</v>
      </c>
      <c r="GG58" s="1855">
        <f t="shared" si="116"/>
        <v>677.34899999999993</v>
      </c>
      <c r="GH58" s="1856">
        <f t="shared" si="116"/>
        <v>95729.73000000001</v>
      </c>
      <c r="GI58" s="1844">
        <v>1</v>
      </c>
      <c r="GJ58" s="1857">
        <f t="shared" si="113"/>
        <v>672.70999999999992</v>
      </c>
      <c r="GK58" s="1858">
        <f t="shared" si="111"/>
        <v>95074.12000000001</v>
      </c>
      <c r="GL58" s="1859">
        <f t="shared" si="112"/>
        <v>4.63900000000001</v>
      </c>
      <c r="GM58" s="1860">
        <f t="shared" si="112"/>
        <v>655.61000000000058</v>
      </c>
    </row>
    <row r="59" spans="1:195" s="1768" customFormat="1" ht="18" customHeight="1">
      <c r="A59" s="1830">
        <v>45</v>
      </c>
      <c r="B59" s="1861" t="s">
        <v>1578</v>
      </c>
      <c r="C59" s="1849" t="s">
        <v>407</v>
      </c>
      <c r="D59" s="1833">
        <f>[13]цены!D53</f>
        <v>218.33</v>
      </c>
      <c r="E59" s="1834">
        <f>'[13]3'!E59</f>
        <v>5.0000000000000001E-3</v>
      </c>
      <c r="F59" s="1834">
        <f>'[13]3'!F59</f>
        <v>5.0000000000000001E-3</v>
      </c>
      <c r="G59" s="1834">
        <f>'[13]3'!G59</f>
        <v>0</v>
      </c>
      <c r="H59" s="1834">
        <f>'[13]3'!H59</f>
        <v>0</v>
      </c>
      <c r="I59" s="1834">
        <f>'[13]3'!I59</f>
        <v>0</v>
      </c>
      <c r="J59" s="1834">
        <f>'[13]3'!J59</f>
        <v>5.0000000000000001E-4</v>
      </c>
      <c r="K59" s="1831">
        <f t="shared" si="86"/>
        <v>17.170000000000002</v>
      </c>
      <c r="L59" s="1831">
        <f t="shared" si="87"/>
        <v>3.2349999999999999</v>
      </c>
      <c r="M59" s="1835">
        <f t="shared" si="0"/>
        <v>0</v>
      </c>
      <c r="N59" s="1835">
        <f t="shared" si="1"/>
        <v>0</v>
      </c>
      <c r="O59" s="1757">
        <f t="shared" si="2"/>
        <v>4455.0200000000004</v>
      </c>
      <c r="P59" s="1831">
        <f t="shared" si="3"/>
        <v>0.3</v>
      </c>
      <c r="Q59" s="1757">
        <f t="shared" si="4"/>
        <v>65.5</v>
      </c>
      <c r="R59" s="1757">
        <f t="shared" si="5"/>
        <v>20.705000000000002</v>
      </c>
      <c r="S59" s="1850">
        <f t="shared" si="6"/>
        <v>4520.5200000000004</v>
      </c>
      <c r="T59" s="1837">
        <f>'[13]3'!T59</f>
        <v>5.0000000000000001E-3</v>
      </c>
      <c r="U59" s="1834">
        <f>'[13]3'!U59</f>
        <v>5.0000000000000001E-3</v>
      </c>
      <c r="V59" s="1834">
        <f>'[13]3'!V59</f>
        <v>0</v>
      </c>
      <c r="W59" s="1834">
        <f>'[13]3'!W59</f>
        <v>0</v>
      </c>
      <c r="X59" s="1834">
        <f>'[13]3'!X59</f>
        <v>0</v>
      </c>
      <c r="Y59" s="1834">
        <f>'[13]3'!Y59</f>
        <v>5.0000000000000001E-4</v>
      </c>
      <c r="Z59" s="1831">
        <f t="shared" si="88"/>
        <v>16.670000000000002</v>
      </c>
      <c r="AA59" s="1831">
        <f t="shared" si="89"/>
        <v>2.9649999999999999</v>
      </c>
      <c r="AB59" s="1757">
        <f t="shared" si="7"/>
        <v>0</v>
      </c>
      <c r="AC59" s="1757">
        <f t="shared" si="8"/>
        <v>0</v>
      </c>
      <c r="AD59" s="1757">
        <f t="shared" si="9"/>
        <v>4286.91</v>
      </c>
      <c r="AE59" s="1831">
        <f t="shared" si="10"/>
        <v>0.3145</v>
      </c>
      <c r="AF59" s="1757">
        <f t="shared" si="11"/>
        <v>68.66</v>
      </c>
      <c r="AG59" s="1757">
        <f t="shared" si="12"/>
        <v>19.9495</v>
      </c>
      <c r="AH59" s="1850">
        <f t="shared" si="13"/>
        <v>4355.57</v>
      </c>
      <c r="AI59" s="1837">
        <f>'[13]3'!AI59</f>
        <v>5.0000000000000001E-3</v>
      </c>
      <c r="AJ59" s="1834">
        <f>'[13]3'!AJ59</f>
        <v>5.0000000000000001E-3</v>
      </c>
      <c r="AK59" s="1834">
        <f>'[13]3'!AK59</f>
        <v>0</v>
      </c>
      <c r="AL59" s="1834">
        <f>'[13]3'!AL59</f>
        <v>0</v>
      </c>
      <c r="AM59" s="1834">
        <f>'[13]3'!AM59</f>
        <v>0</v>
      </c>
      <c r="AN59" s="1834">
        <f>'[13]3'!AN59</f>
        <v>5.0000000000000001E-4</v>
      </c>
      <c r="AO59" s="1831">
        <f t="shared" si="90"/>
        <v>19.89</v>
      </c>
      <c r="AP59" s="1831">
        <f t="shared" si="91"/>
        <v>3.2349999999999999</v>
      </c>
      <c r="AQ59" s="1757">
        <f t="shared" si="14"/>
        <v>0</v>
      </c>
      <c r="AR59" s="1757">
        <f t="shared" si="15"/>
        <v>0</v>
      </c>
      <c r="AS59" s="1757">
        <f t="shared" si="16"/>
        <v>5048.88</v>
      </c>
      <c r="AT59" s="1831">
        <f t="shared" si="17"/>
        <v>0.28800000000000003</v>
      </c>
      <c r="AU59" s="1757">
        <f t="shared" si="18"/>
        <v>62.88</v>
      </c>
      <c r="AV59" s="1757">
        <f t="shared" si="19"/>
        <v>23.413</v>
      </c>
      <c r="AW59" s="1850">
        <f t="shared" si="20"/>
        <v>5111.76</v>
      </c>
      <c r="AX59" s="1834">
        <f>'[13]3'!AX59</f>
        <v>5.0000000000000001E-3</v>
      </c>
      <c r="AY59" s="1834">
        <f>'[13]3'!AY59</f>
        <v>5.0000000000000001E-3</v>
      </c>
      <c r="AZ59" s="1834">
        <f>'[13]3'!AZ59</f>
        <v>0</v>
      </c>
      <c r="BA59" s="1834">
        <f>'[13]3'!BA59</f>
        <v>0</v>
      </c>
      <c r="BB59" s="1834">
        <f>'[13]3'!BB59</f>
        <v>0</v>
      </c>
      <c r="BC59" s="1834">
        <f>'[13]3'!BC59</f>
        <v>5.0000000000000001E-4</v>
      </c>
      <c r="BD59" s="1831">
        <f t="shared" si="92"/>
        <v>16.925000000000001</v>
      </c>
      <c r="BE59" s="1831">
        <f t="shared" si="93"/>
        <v>2.9250000000000003</v>
      </c>
      <c r="BF59" s="1757">
        <f t="shared" si="21"/>
        <v>0</v>
      </c>
      <c r="BG59" s="1757">
        <f t="shared" si="22"/>
        <v>0</v>
      </c>
      <c r="BH59" s="1757">
        <f t="shared" si="23"/>
        <v>4333.8500000000004</v>
      </c>
      <c r="BI59" s="1831">
        <f t="shared" si="24"/>
        <v>0.30399999999999999</v>
      </c>
      <c r="BJ59" s="1757">
        <f t="shared" si="25"/>
        <v>66.37</v>
      </c>
      <c r="BK59" s="1757">
        <f t="shared" si="26"/>
        <v>20.154</v>
      </c>
      <c r="BL59" s="1850">
        <f t="shared" si="27"/>
        <v>4400.22</v>
      </c>
      <c r="BM59" s="1837">
        <f>'[13]3'!BM59</f>
        <v>5.0000000000000001E-3</v>
      </c>
      <c r="BN59" s="1834">
        <f>'[13]3'!BN59</f>
        <v>5.0000000000000001E-3</v>
      </c>
      <c r="BO59" s="1834">
        <f>'[13]3'!BO59</f>
        <v>0</v>
      </c>
      <c r="BP59" s="1834">
        <f>'[13]3'!BP59</f>
        <v>0</v>
      </c>
      <c r="BQ59" s="1834">
        <f>'[13]3'!BQ59</f>
        <v>0</v>
      </c>
      <c r="BR59" s="1834">
        <f>'[13]3'!BR59</f>
        <v>5.0000000000000001E-4</v>
      </c>
      <c r="BS59" s="1831">
        <f t="shared" si="94"/>
        <v>14.63</v>
      </c>
      <c r="BT59" s="1831">
        <f t="shared" si="95"/>
        <v>2.71</v>
      </c>
      <c r="BU59" s="1757">
        <f t="shared" si="28"/>
        <v>0</v>
      </c>
      <c r="BV59" s="1757">
        <f t="shared" si="29"/>
        <v>0</v>
      </c>
      <c r="BW59" s="1757">
        <f t="shared" si="30"/>
        <v>3785.84</v>
      </c>
      <c r="BX59" s="1831">
        <f t="shared" si="31"/>
        <v>0.29699999999999999</v>
      </c>
      <c r="BY59" s="1757">
        <f t="shared" si="32"/>
        <v>64.84</v>
      </c>
      <c r="BZ59" s="1757">
        <f t="shared" si="33"/>
        <v>17.637</v>
      </c>
      <c r="CA59" s="1850">
        <f t="shared" si="34"/>
        <v>3850.6800000000003</v>
      </c>
      <c r="CB59" s="1834">
        <f>'[13]3'!CB59</f>
        <v>5.0000000000000001E-3</v>
      </c>
      <c r="CC59" s="1834">
        <f>'[13]3'!CC59</f>
        <v>5.0000000000000001E-3</v>
      </c>
      <c r="CD59" s="1834">
        <f>'[13]3'!CD59</f>
        <v>0</v>
      </c>
      <c r="CE59" s="1834">
        <f>'[13]3'!CE59</f>
        <v>0</v>
      </c>
      <c r="CF59" s="1834">
        <f>'[13]3'!CF59</f>
        <v>0</v>
      </c>
      <c r="CG59" s="1834">
        <f>'[13]3'!CG59</f>
        <v>5.0000000000000001E-4</v>
      </c>
      <c r="CH59" s="1831">
        <f t="shared" si="96"/>
        <v>13.415000000000001</v>
      </c>
      <c r="CI59" s="1831">
        <f t="shared" si="97"/>
        <v>2.7949999999999999</v>
      </c>
      <c r="CJ59" s="1757">
        <f t="shared" si="35"/>
        <v>0</v>
      </c>
      <c r="CK59" s="1757">
        <f t="shared" si="36"/>
        <v>0</v>
      </c>
      <c r="CL59" s="1757">
        <f t="shared" si="37"/>
        <v>3539.13</v>
      </c>
      <c r="CM59" s="1831">
        <f t="shared" si="38"/>
        <v>0.24299999999999999</v>
      </c>
      <c r="CN59" s="1757">
        <f t="shared" si="39"/>
        <v>53.05</v>
      </c>
      <c r="CO59" s="1757">
        <f t="shared" si="40"/>
        <v>16.452999999999999</v>
      </c>
      <c r="CP59" s="1850">
        <f t="shared" si="41"/>
        <v>3592.1800000000003</v>
      </c>
      <c r="CQ59" s="1837">
        <f>'[13]3'!CQ59</f>
        <v>5.0000000000000001E-3</v>
      </c>
      <c r="CR59" s="1834">
        <f>'[13]3'!CR59</f>
        <v>5.0000000000000001E-3</v>
      </c>
      <c r="CS59" s="1834">
        <f>'[13]3'!CS59</f>
        <v>0</v>
      </c>
      <c r="CT59" s="1834">
        <f>'[13]3'!CT59</f>
        <v>0</v>
      </c>
      <c r="CU59" s="1834">
        <f>'[13]3'!CU59</f>
        <v>0</v>
      </c>
      <c r="CV59" s="1834">
        <f>'[13]3'!CV59</f>
        <v>5.0000000000000001E-4</v>
      </c>
      <c r="CW59" s="1831">
        <f t="shared" si="98"/>
        <v>8.9</v>
      </c>
      <c r="CX59" s="1831">
        <f t="shared" si="99"/>
        <v>3.24</v>
      </c>
      <c r="CY59" s="1757">
        <f t="shared" si="42"/>
        <v>0</v>
      </c>
      <c r="CZ59" s="1757">
        <f t="shared" si="43"/>
        <v>0</v>
      </c>
      <c r="DA59" s="1757">
        <f t="shared" si="44"/>
        <v>2650.53</v>
      </c>
      <c r="DB59" s="1831">
        <f t="shared" si="45"/>
        <v>0.21</v>
      </c>
      <c r="DC59" s="1757">
        <f t="shared" si="46"/>
        <v>45.85</v>
      </c>
      <c r="DD59" s="1757">
        <f t="shared" si="47"/>
        <v>12.350000000000001</v>
      </c>
      <c r="DE59" s="1850">
        <f t="shared" si="48"/>
        <v>2696.38</v>
      </c>
      <c r="DF59" s="1837">
        <f>'[13]3'!DF59</f>
        <v>5.0000000000000001E-3</v>
      </c>
      <c r="DG59" s="1834">
        <f>'[13]3'!DG59</f>
        <v>5.0000000000000001E-3</v>
      </c>
      <c r="DH59" s="1834">
        <f>'[13]3'!DH59</f>
        <v>0</v>
      </c>
      <c r="DI59" s="1834">
        <f>'[13]3'!DI59</f>
        <v>0</v>
      </c>
      <c r="DJ59" s="1834">
        <f>'[13]3'!DJ59</f>
        <v>0</v>
      </c>
      <c r="DK59" s="1834">
        <f>'[13]3'!DK59</f>
        <v>5.0000000000000001E-4</v>
      </c>
      <c r="DL59" s="1831">
        <f t="shared" si="100"/>
        <v>9.2100000000000009</v>
      </c>
      <c r="DM59" s="1831">
        <f t="shared" si="101"/>
        <v>2.99</v>
      </c>
      <c r="DN59" s="1757">
        <f t="shared" si="49"/>
        <v>0</v>
      </c>
      <c r="DO59" s="1757">
        <f t="shared" si="50"/>
        <v>0</v>
      </c>
      <c r="DP59" s="1757">
        <f t="shared" si="51"/>
        <v>2663.63</v>
      </c>
      <c r="DQ59" s="1831">
        <f t="shared" si="52"/>
        <v>0.2205</v>
      </c>
      <c r="DR59" s="1757">
        <f t="shared" si="53"/>
        <v>48.14</v>
      </c>
      <c r="DS59" s="1757">
        <f t="shared" si="54"/>
        <v>12.420500000000001</v>
      </c>
      <c r="DT59" s="1850">
        <f t="shared" si="55"/>
        <v>2711.77</v>
      </c>
      <c r="DU59" s="1837">
        <f>'[13]3'!DU59</f>
        <v>5.0000000000000001E-3</v>
      </c>
      <c r="DV59" s="1834">
        <f>'[13]3'!DV59</f>
        <v>5.0000000000000001E-3</v>
      </c>
      <c r="DW59" s="1834">
        <f>'[13]3'!DW59</f>
        <v>0</v>
      </c>
      <c r="DX59" s="1834">
        <f>'[13]3'!DX59</f>
        <v>0</v>
      </c>
      <c r="DY59" s="1834">
        <f>'[13]3'!DY59</f>
        <v>0</v>
      </c>
      <c r="DZ59" s="1834">
        <f>'[13]3'!DZ59</f>
        <v>1E-3</v>
      </c>
      <c r="EA59" s="1831">
        <f t="shared" si="102"/>
        <v>12.4</v>
      </c>
      <c r="EB59" s="1831">
        <f t="shared" si="103"/>
        <v>2.71</v>
      </c>
      <c r="EC59" s="1757">
        <f t="shared" si="56"/>
        <v>0</v>
      </c>
      <c r="ED59" s="1757">
        <f t="shared" si="57"/>
        <v>0</v>
      </c>
      <c r="EE59" s="1757">
        <f t="shared" si="58"/>
        <v>3298.97</v>
      </c>
      <c r="EF59" s="1757">
        <f t="shared" si="59"/>
        <v>0.432</v>
      </c>
      <c r="EG59" s="1757">
        <f t="shared" si="60"/>
        <v>94.32</v>
      </c>
      <c r="EH59" s="1757">
        <f t="shared" si="61"/>
        <v>15.542</v>
      </c>
      <c r="EI59" s="1850">
        <f t="shared" si="62"/>
        <v>3393.29</v>
      </c>
      <c r="EJ59" s="1837">
        <f>'[13]3'!EJ59</f>
        <v>5.0000000000000001E-3</v>
      </c>
      <c r="EK59" s="1834">
        <f>'[13]3'!EK59</f>
        <v>5.0000000000000001E-3</v>
      </c>
      <c r="EL59" s="1834">
        <f>'[13]3'!EL59</f>
        <v>0</v>
      </c>
      <c r="EM59" s="1834">
        <f>'[13]3'!EM59</f>
        <v>0</v>
      </c>
      <c r="EN59" s="1834">
        <f>'[13]3'!EN59</f>
        <v>0</v>
      </c>
      <c r="EO59" s="1834">
        <f>'[13]3'!EO59</f>
        <v>1E-3</v>
      </c>
      <c r="EP59" s="1831">
        <f t="shared" si="104"/>
        <v>17.39</v>
      </c>
      <c r="EQ59" s="1831">
        <f t="shared" si="105"/>
        <v>3.105</v>
      </c>
      <c r="ER59" s="1757">
        <f t="shared" si="63"/>
        <v>0</v>
      </c>
      <c r="ES59" s="1757">
        <f t="shared" si="64"/>
        <v>0</v>
      </c>
      <c r="ET59" s="1757">
        <f t="shared" si="65"/>
        <v>4474.67</v>
      </c>
      <c r="EU59" s="1757">
        <f t="shared" si="66"/>
        <v>0.56700000000000006</v>
      </c>
      <c r="EV59" s="1757">
        <f t="shared" si="67"/>
        <v>123.79</v>
      </c>
      <c r="EW59" s="1757">
        <f t="shared" si="68"/>
        <v>21.062000000000001</v>
      </c>
      <c r="EX59" s="1850">
        <f t="shared" si="69"/>
        <v>4598.46</v>
      </c>
      <c r="EY59" s="1834">
        <f>'[13]3'!EY59</f>
        <v>5.0000000000000001E-3</v>
      </c>
      <c r="EZ59" s="1834">
        <f>'[13]3'!EZ59</f>
        <v>5.0000000000000001E-3</v>
      </c>
      <c r="FA59" s="1834">
        <f>'[13]3'!FA59</f>
        <v>0</v>
      </c>
      <c r="FB59" s="1834">
        <f>'[13]3'!FB59</f>
        <v>0</v>
      </c>
      <c r="FC59" s="1834">
        <f>'[13]3'!FC59</f>
        <v>0</v>
      </c>
      <c r="FD59" s="1834">
        <f>'[13]3'!FD59</f>
        <v>1E-3</v>
      </c>
      <c r="FE59" s="1831">
        <f t="shared" si="106"/>
        <v>16.43</v>
      </c>
      <c r="FF59" s="1831">
        <f t="shared" si="107"/>
        <v>2.9550000000000001</v>
      </c>
      <c r="FG59" s="1757">
        <f t="shared" si="70"/>
        <v>0</v>
      </c>
      <c r="FH59" s="1757">
        <f t="shared" si="71"/>
        <v>0</v>
      </c>
      <c r="FI59" s="1757">
        <f t="shared" si="72"/>
        <v>4232.33</v>
      </c>
      <c r="FJ59" s="1757">
        <f t="shared" si="73"/>
        <v>0.70300000000000007</v>
      </c>
      <c r="FK59" s="1757">
        <f t="shared" si="74"/>
        <v>153.49</v>
      </c>
      <c r="FL59" s="1757">
        <f t="shared" si="75"/>
        <v>20.087999999999997</v>
      </c>
      <c r="FM59" s="1850">
        <f t="shared" si="76"/>
        <v>4385.82</v>
      </c>
      <c r="FN59" s="1834">
        <f>'[13]3'!FN59</f>
        <v>5.0000000000000001E-3</v>
      </c>
      <c r="FO59" s="1834">
        <f>'[13]3'!FO59</f>
        <v>5.0000000000000001E-3</v>
      </c>
      <c r="FP59" s="1834">
        <f>'[13]3'!FP59</f>
        <v>0</v>
      </c>
      <c r="FQ59" s="1834">
        <f>'[13]3'!FQ59</f>
        <v>0</v>
      </c>
      <c r="FR59" s="1834">
        <f>'[13]3'!FR59</f>
        <v>0</v>
      </c>
      <c r="FS59" s="1834">
        <f>'[13]3'!FS59</f>
        <v>1E-3</v>
      </c>
      <c r="FT59" s="1831">
        <f t="shared" si="108"/>
        <v>16.205000000000002</v>
      </c>
      <c r="FU59" s="1831">
        <f t="shared" si="109"/>
        <v>3.2549999999999999</v>
      </c>
      <c r="FV59" s="1757">
        <f t="shared" si="77"/>
        <v>0</v>
      </c>
      <c r="FW59" s="1757">
        <f t="shared" si="78"/>
        <v>0</v>
      </c>
      <c r="FX59" s="1757">
        <f t="shared" si="110"/>
        <v>4248.7</v>
      </c>
      <c r="FY59" s="1757">
        <f t="shared" si="79"/>
        <v>0.76</v>
      </c>
      <c r="FZ59" s="1757">
        <f t="shared" si="80"/>
        <v>165.93</v>
      </c>
      <c r="GA59" s="1757">
        <f t="shared" si="81"/>
        <v>20.220000000000002</v>
      </c>
      <c r="GB59" s="1850">
        <f t="shared" si="82"/>
        <v>4414.63</v>
      </c>
      <c r="GC59" s="1851">
        <f t="shared" si="114"/>
        <v>118.3115</v>
      </c>
      <c r="GD59" s="1852">
        <f t="shared" si="114"/>
        <v>25830.93</v>
      </c>
      <c r="GE59" s="1853">
        <f t="shared" si="115"/>
        <v>101.68249999999999</v>
      </c>
      <c r="GF59" s="1854">
        <f t="shared" si="115"/>
        <v>22200.35</v>
      </c>
      <c r="GG59" s="1855">
        <f t="shared" si="116"/>
        <v>219.99399999999997</v>
      </c>
      <c r="GH59" s="1856">
        <f t="shared" si="116"/>
        <v>48031.28</v>
      </c>
      <c r="GI59" s="1844">
        <v>1</v>
      </c>
      <c r="GJ59" s="1857">
        <f t="shared" si="113"/>
        <v>215.35499999999996</v>
      </c>
      <c r="GK59" s="1858">
        <f t="shared" si="111"/>
        <v>47018.46</v>
      </c>
      <c r="GL59" s="1859">
        <f t="shared" si="112"/>
        <v>4.63900000000001</v>
      </c>
      <c r="GM59" s="1860">
        <f t="shared" si="112"/>
        <v>1012.8199999999997</v>
      </c>
    </row>
    <row r="60" spans="1:195" s="1768" customFormat="1" ht="18" customHeight="1">
      <c r="A60" s="1848">
        <v>46</v>
      </c>
      <c r="B60" s="1861" t="s">
        <v>1579</v>
      </c>
      <c r="C60" s="1849" t="s">
        <v>407</v>
      </c>
      <c r="D60" s="1833">
        <f>[13]цены!D54</f>
        <v>281.67</v>
      </c>
      <c r="E60" s="1834">
        <f>'[13]3'!E60</f>
        <v>8.0000000000000002E-3</v>
      </c>
      <c r="F60" s="1834">
        <f>'[13]3'!F60</f>
        <v>8.0000000000000002E-3</v>
      </c>
      <c r="G60" s="1834">
        <f>'[13]3'!G60</f>
        <v>0</v>
      </c>
      <c r="H60" s="1834">
        <f>'[13]3'!H60</f>
        <v>0</v>
      </c>
      <c r="I60" s="1834">
        <f>'[13]3'!I60</f>
        <v>0</v>
      </c>
      <c r="J60" s="1834">
        <f>'[13]3'!J60</f>
        <v>0</v>
      </c>
      <c r="K60" s="1831">
        <f t="shared" si="86"/>
        <v>27.472000000000001</v>
      </c>
      <c r="L60" s="1831">
        <f t="shared" si="87"/>
        <v>5.1760000000000002</v>
      </c>
      <c r="M60" s="1835">
        <f t="shared" si="0"/>
        <v>0</v>
      </c>
      <c r="N60" s="1835">
        <f t="shared" si="1"/>
        <v>0</v>
      </c>
      <c r="O60" s="1757">
        <f t="shared" si="2"/>
        <v>9195.9599999999991</v>
      </c>
      <c r="P60" s="1831">
        <f t="shared" si="3"/>
        <v>0</v>
      </c>
      <c r="Q60" s="1757">
        <f t="shared" si="4"/>
        <v>0</v>
      </c>
      <c r="R60" s="1757">
        <f t="shared" si="5"/>
        <v>32.648000000000003</v>
      </c>
      <c r="S60" s="1850">
        <f t="shared" si="6"/>
        <v>9195.9599999999991</v>
      </c>
      <c r="T60" s="1837">
        <f>'[13]3'!T60</f>
        <v>8.0000000000000002E-3</v>
      </c>
      <c r="U60" s="1834">
        <f>'[13]3'!U60</f>
        <v>8.0000000000000002E-3</v>
      </c>
      <c r="V60" s="1834">
        <f>'[13]3'!V60</f>
        <v>0</v>
      </c>
      <c r="W60" s="1834">
        <f>'[13]3'!W60</f>
        <v>0</v>
      </c>
      <c r="X60" s="1834">
        <f>'[13]3'!X60</f>
        <v>0</v>
      </c>
      <c r="Y60" s="1834">
        <f>'[13]3'!Y60</f>
        <v>0</v>
      </c>
      <c r="Z60" s="1831">
        <f t="shared" si="88"/>
        <v>26.672000000000001</v>
      </c>
      <c r="AA60" s="1831">
        <f t="shared" si="89"/>
        <v>4.7439999999999998</v>
      </c>
      <c r="AB60" s="1757">
        <f t="shared" si="7"/>
        <v>0</v>
      </c>
      <c r="AC60" s="1757">
        <f t="shared" si="8"/>
        <v>0</v>
      </c>
      <c r="AD60" s="1757">
        <f t="shared" si="9"/>
        <v>8848.94</v>
      </c>
      <c r="AE60" s="1831">
        <f t="shared" si="10"/>
        <v>0</v>
      </c>
      <c r="AF60" s="1757">
        <f t="shared" si="11"/>
        <v>0</v>
      </c>
      <c r="AG60" s="1757">
        <f t="shared" si="12"/>
        <v>31.416</v>
      </c>
      <c r="AH60" s="1850">
        <f t="shared" si="13"/>
        <v>8848.94</v>
      </c>
      <c r="AI60" s="1837">
        <f>'[13]3'!AI60</f>
        <v>8.0000000000000002E-3</v>
      </c>
      <c r="AJ60" s="1834">
        <f>'[13]3'!AJ60</f>
        <v>8.0000000000000002E-3</v>
      </c>
      <c r="AK60" s="1834">
        <f>'[13]3'!AK60</f>
        <v>0</v>
      </c>
      <c r="AL60" s="1834">
        <f>'[13]3'!AL60</f>
        <v>0</v>
      </c>
      <c r="AM60" s="1834">
        <f>'[13]3'!AM60</f>
        <v>0</v>
      </c>
      <c r="AN60" s="1834">
        <f>'[13]3'!AN60</f>
        <v>0</v>
      </c>
      <c r="AO60" s="1831">
        <f t="shared" si="90"/>
        <v>31.824000000000002</v>
      </c>
      <c r="AP60" s="1831">
        <f t="shared" si="91"/>
        <v>5.1760000000000002</v>
      </c>
      <c r="AQ60" s="1757">
        <f t="shared" si="14"/>
        <v>0</v>
      </c>
      <c r="AR60" s="1757">
        <f t="shared" si="15"/>
        <v>0</v>
      </c>
      <c r="AS60" s="1757">
        <f t="shared" si="16"/>
        <v>10421.790000000001</v>
      </c>
      <c r="AT60" s="1831">
        <f t="shared" si="17"/>
        <v>0</v>
      </c>
      <c r="AU60" s="1757">
        <f t="shared" si="18"/>
        <v>0</v>
      </c>
      <c r="AV60" s="1757">
        <f t="shared" si="19"/>
        <v>37</v>
      </c>
      <c r="AW60" s="1850">
        <f t="shared" si="20"/>
        <v>10421.790000000001</v>
      </c>
      <c r="AX60" s="1834">
        <f>'[13]3'!AX60</f>
        <v>8.0000000000000002E-3</v>
      </c>
      <c r="AY60" s="1834">
        <f>'[13]3'!AY60</f>
        <v>8.0000000000000002E-3</v>
      </c>
      <c r="AZ60" s="1834">
        <f>'[13]3'!AZ60</f>
        <v>0</v>
      </c>
      <c r="BA60" s="1834">
        <f>'[13]3'!BA60</f>
        <v>0</v>
      </c>
      <c r="BB60" s="1834">
        <f>'[13]3'!BB60</f>
        <v>0</v>
      </c>
      <c r="BC60" s="1834">
        <f>'[13]3'!BC60</f>
        <v>0</v>
      </c>
      <c r="BD60" s="1831">
        <f t="shared" si="92"/>
        <v>27.080000000000002</v>
      </c>
      <c r="BE60" s="1831">
        <f t="shared" si="93"/>
        <v>4.68</v>
      </c>
      <c r="BF60" s="1757">
        <f t="shared" si="21"/>
        <v>0</v>
      </c>
      <c r="BG60" s="1757">
        <f t="shared" si="22"/>
        <v>0</v>
      </c>
      <c r="BH60" s="1757">
        <f t="shared" si="23"/>
        <v>8945.84</v>
      </c>
      <c r="BI60" s="1831">
        <f t="shared" si="24"/>
        <v>0</v>
      </c>
      <c r="BJ60" s="1757">
        <f t="shared" si="25"/>
        <v>0</v>
      </c>
      <c r="BK60" s="1757">
        <f t="shared" si="26"/>
        <v>31.76</v>
      </c>
      <c r="BL60" s="1850">
        <f t="shared" si="27"/>
        <v>8945.84</v>
      </c>
      <c r="BM60" s="1837">
        <f>'[13]3'!BM60</f>
        <v>0.01</v>
      </c>
      <c r="BN60" s="1834">
        <f>'[13]3'!BN60</f>
        <v>0.01</v>
      </c>
      <c r="BO60" s="1834">
        <f>'[13]3'!BO60</f>
        <v>0</v>
      </c>
      <c r="BP60" s="1834">
        <f>'[13]3'!BP60</f>
        <v>0</v>
      </c>
      <c r="BQ60" s="1834">
        <f>'[13]3'!BQ60</f>
        <v>0</v>
      </c>
      <c r="BR60" s="1834">
        <f>'[13]3'!BR60</f>
        <v>0</v>
      </c>
      <c r="BS60" s="1831">
        <f t="shared" si="94"/>
        <v>29.26</v>
      </c>
      <c r="BT60" s="1831">
        <f t="shared" si="95"/>
        <v>5.42</v>
      </c>
      <c r="BU60" s="1757">
        <f t="shared" si="28"/>
        <v>0</v>
      </c>
      <c r="BV60" s="1757">
        <f t="shared" si="29"/>
        <v>0</v>
      </c>
      <c r="BW60" s="1757">
        <f t="shared" si="30"/>
        <v>9768.32</v>
      </c>
      <c r="BX60" s="1831">
        <f t="shared" si="31"/>
        <v>0</v>
      </c>
      <c r="BY60" s="1757">
        <f t="shared" si="32"/>
        <v>0</v>
      </c>
      <c r="BZ60" s="1757">
        <f t="shared" si="33"/>
        <v>34.68</v>
      </c>
      <c r="CA60" s="1850">
        <f t="shared" si="34"/>
        <v>9768.32</v>
      </c>
      <c r="CB60" s="1834">
        <f>'[13]3'!CB60</f>
        <v>0.02</v>
      </c>
      <c r="CC60" s="1834">
        <f>'[13]3'!CC60</f>
        <v>0.02</v>
      </c>
      <c r="CD60" s="1834">
        <f>'[13]3'!CD60</f>
        <v>0</v>
      </c>
      <c r="CE60" s="1834">
        <f>'[13]3'!CE60</f>
        <v>0</v>
      </c>
      <c r="CF60" s="1834">
        <f>'[13]3'!CF60</f>
        <v>0</v>
      </c>
      <c r="CG60" s="1834">
        <f>'[13]3'!CG60</f>
        <v>0</v>
      </c>
      <c r="CH60" s="1831">
        <f t="shared" si="96"/>
        <v>53.660000000000004</v>
      </c>
      <c r="CI60" s="1831">
        <f t="shared" si="97"/>
        <v>11.18</v>
      </c>
      <c r="CJ60" s="1757">
        <f t="shared" si="35"/>
        <v>0</v>
      </c>
      <c r="CK60" s="1757">
        <f t="shared" si="36"/>
        <v>0</v>
      </c>
      <c r="CL60" s="1757">
        <f t="shared" si="37"/>
        <v>18263.48</v>
      </c>
      <c r="CM60" s="1831">
        <f t="shared" si="38"/>
        <v>0</v>
      </c>
      <c r="CN60" s="1757">
        <f t="shared" si="39"/>
        <v>0</v>
      </c>
      <c r="CO60" s="1757">
        <f t="shared" si="40"/>
        <v>64.84</v>
      </c>
      <c r="CP60" s="1850">
        <f t="shared" si="41"/>
        <v>18263.48</v>
      </c>
      <c r="CQ60" s="1837">
        <f>'[13]3'!CQ60</f>
        <v>1.4999999999999999E-2</v>
      </c>
      <c r="CR60" s="1834">
        <f>'[13]3'!CR60</f>
        <v>1.4999999999999999E-2</v>
      </c>
      <c r="CS60" s="1834">
        <f>'[13]3'!CS60</f>
        <v>0</v>
      </c>
      <c r="CT60" s="1834">
        <f>'[13]3'!CT60</f>
        <v>0</v>
      </c>
      <c r="CU60" s="1834">
        <f>'[13]3'!CU60</f>
        <v>0</v>
      </c>
      <c r="CV60" s="1834">
        <f>'[13]3'!CV60</f>
        <v>0</v>
      </c>
      <c r="CW60" s="1831">
        <f t="shared" si="98"/>
        <v>26.7</v>
      </c>
      <c r="CX60" s="1831">
        <f t="shared" si="99"/>
        <v>9.7199999999999989</v>
      </c>
      <c r="CY60" s="1757">
        <f t="shared" si="42"/>
        <v>0</v>
      </c>
      <c r="CZ60" s="1757">
        <f t="shared" si="43"/>
        <v>0</v>
      </c>
      <c r="DA60" s="1757">
        <f t="shared" si="44"/>
        <v>10258.42</v>
      </c>
      <c r="DB60" s="1831">
        <f t="shared" si="45"/>
        <v>0</v>
      </c>
      <c r="DC60" s="1757">
        <f t="shared" si="46"/>
        <v>0</v>
      </c>
      <c r="DD60" s="1757">
        <f t="shared" si="47"/>
        <v>36.42</v>
      </c>
      <c r="DE60" s="1850">
        <f t="shared" si="48"/>
        <v>10258.42</v>
      </c>
      <c r="DF60" s="1837">
        <f>'[13]3'!DF60</f>
        <v>0.02</v>
      </c>
      <c r="DG60" s="1834">
        <f>'[13]3'!DG60</f>
        <v>0.02</v>
      </c>
      <c r="DH60" s="1834">
        <f>'[13]3'!DH60</f>
        <v>0</v>
      </c>
      <c r="DI60" s="1834">
        <f>'[13]3'!DI60</f>
        <v>0</v>
      </c>
      <c r="DJ60" s="1834">
        <f>'[13]3'!DJ60</f>
        <v>0</v>
      </c>
      <c r="DK60" s="1834">
        <f>'[13]3'!DK60</f>
        <v>0</v>
      </c>
      <c r="DL60" s="1831">
        <f t="shared" si="100"/>
        <v>36.840000000000003</v>
      </c>
      <c r="DM60" s="1831">
        <f t="shared" si="101"/>
        <v>11.96</v>
      </c>
      <c r="DN60" s="1757">
        <f t="shared" si="49"/>
        <v>0</v>
      </c>
      <c r="DO60" s="1757">
        <f t="shared" si="50"/>
        <v>0</v>
      </c>
      <c r="DP60" s="1757">
        <f t="shared" si="51"/>
        <v>13745.5</v>
      </c>
      <c r="DQ60" s="1831">
        <f t="shared" si="52"/>
        <v>0</v>
      </c>
      <c r="DR60" s="1757">
        <f t="shared" si="53"/>
        <v>0</v>
      </c>
      <c r="DS60" s="1757">
        <f t="shared" si="54"/>
        <v>48.800000000000004</v>
      </c>
      <c r="DT60" s="1850">
        <f t="shared" si="55"/>
        <v>13745.5</v>
      </c>
      <c r="DU60" s="1837">
        <f>'[13]3'!DU60</f>
        <v>2.5999999999999999E-2</v>
      </c>
      <c r="DV60" s="1834">
        <f>'[13]3'!DV60</f>
        <v>2.5999999999999999E-2</v>
      </c>
      <c r="DW60" s="1834">
        <f>'[13]3'!DW60</f>
        <v>0</v>
      </c>
      <c r="DX60" s="1834">
        <f>'[13]3'!DX60</f>
        <v>0</v>
      </c>
      <c r="DY60" s="1834">
        <f>'[13]3'!DY60</f>
        <v>0</v>
      </c>
      <c r="DZ60" s="1834">
        <f>'[13]3'!DZ60</f>
        <v>0</v>
      </c>
      <c r="EA60" s="1831">
        <f t="shared" si="102"/>
        <v>64.48</v>
      </c>
      <c r="EB60" s="1831">
        <f t="shared" si="103"/>
        <v>14.091999999999999</v>
      </c>
      <c r="EC60" s="1757">
        <f t="shared" si="56"/>
        <v>0</v>
      </c>
      <c r="ED60" s="1757">
        <f t="shared" si="57"/>
        <v>0</v>
      </c>
      <c r="EE60" s="1757">
        <f t="shared" si="58"/>
        <v>22131.38</v>
      </c>
      <c r="EF60" s="1757">
        <f t="shared" si="59"/>
        <v>0</v>
      </c>
      <c r="EG60" s="1757">
        <f t="shared" si="60"/>
        <v>0</v>
      </c>
      <c r="EH60" s="1757">
        <f t="shared" si="61"/>
        <v>78.572000000000003</v>
      </c>
      <c r="EI60" s="1850">
        <f t="shared" si="62"/>
        <v>22131.38</v>
      </c>
      <c r="EJ60" s="1837">
        <f>'[13]3'!EJ60</f>
        <v>2.5999999999999999E-2</v>
      </c>
      <c r="EK60" s="1834">
        <f>'[13]3'!EK60</f>
        <v>2.5999999999999999E-2</v>
      </c>
      <c r="EL60" s="1834">
        <f>'[13]3'!EL60</f>
        <v>0</v>
      </c>
      <c r="EM60" s="1834">
        <f>'[13]3'!EM60</f>
        <v>0</v>
      </c>
      <c r="EN60" s="1834">
        <f>'[13]3'!EN60</f>
        <v>0</v>
      </c>
      <c r="EO60" s="1834">
        <f>'[13]3'!EO60</f>
        <v>0</v>
      </c>
      <c r="EP60" s="1831">
        <f t="shared" si="104"/>
        <v>90.427999999999997</v>
      </c>
      <c r="EQ60" s="1831">
        <f t="shared" si="105"/>
        <v>16.146000000000001</v>
      </c>
      <c r="ER60" s="1757">
        <f t="shared" si="63"/>
        <v>0</v>
      </c>
      <c r="ES60" s="1757">
        <f t="shared" si="64"/>
        <v>0</v>
      </c>
      <c r="ET60" s="1757">
        <f t="shared" si="65"/>
        <v>30018.7</v>
      </c>
      <c r="EU60" s="1757">
        <f t="shared" si="66"/>
        <v>0</v>
      </c>
      <c r="EV60" s="1757">
        <f t="shared" si="67"/>
        <v>0</v>
      </c>
      <c r="EW60" s="1757">
        <f t="shared" si="68"/>
        <v>106.574</v>
      </c>
      <c r="EX60" s="1850">
        <f t="shared" si="69"/>
        <v>30018.7</v>
      </c>
      <c r="EY60" s="1834">
        <f>'[13]3'!EY60</f>
        <v>1.4999999999999999E-2</v>
      </c>
      <c r="EZ60" s="1834">
        <f>'[13]3'!EZ60</f>
        <v>1.4999999999999999E-2</v>
      </c>
      <c r="FA60" s="1834">
        <f>'[13]3'!FA60</f>
        <v>0</v>
      </c>
      <c r="FB60" s="1834">
        <f>'[13]3'!FB60</f>
        <v>0</v>
      </c>
      <c r="FC60" s="1834">
        <f>'[13]3'!FC60</f>
        <v>0</v>
      </c>
      <c r="FD60" s="1834">
        <f>'[13]3'!FD60</f>
        <v>0</v>
      </c>
      <c r="FE60" s="1831">
        <f t="shared" si="106"/>
        <v>49.29</v>
      </c>
      <c r="FF60" s="1831">
        <f t="shared" si="107"/>
        <v>8.8650000000000002</v>
      </c>
      <c r="FG60" s="1757">
        <f t="shared" si="70"/>
        <v>0</v>
      </c>
      <c r="FH60" s="1757">
        <f t="shared" si="71"/>
        <v>0</v>
      </c>
      <c r="FI60" s="1757">
        <f t="shared" si="72"/>
        <v>16380.52</v>
      </c>
      <c r="FJ60" s="1757">
        <f t="shared" si="73"/>
        <v>0</v>
      </c>
      <c r="FK60" s="1757">
        <f t="shared" si="74"/>
        <v>0</v>
      </c>
      <c r="FL60" s="1757">
        <f t="shared" si="75"/>
        <v>58.155000000000001</v>
      </c>
      <c r="FM60" s="1850">
        <f t="shared" si="76"/>
        <v>16380.52</v>
      </c>
      <c r="FN60" s="1834">
        <f>'[13]3'!FN60</f>
        <v>1.4999999999999999E-2</v>
      </c>
      <c r="FO60" s="1834">
        <f>'[13]3'!FO60</f>
        <v>1.4999999999999999E-2</v>
      </c>
      <c r="FP60" s="1834">
        <f>'[13]3'!FP60</f>
        <v>0</v>
      </c>
      <c r="FQ60" s="1834">
        <f>'[13]3'!FQ60</f>
        <v>0</v>
      </c>
      <c r="FR60" s="1834">
        <f>'[13]3'!FR60</f>
        <v>0</v>
      </c>
      <c r="FS60" s="1834">
        <f>'[13]3'!FS60</f>
        <v>0</v>
      </c>
      <c r="FT60" s="1831">
        <f t="shared" si="108"/>
        <v>48.614999999999995</v>
      </c>
      <c r="FU60" s="1831">
        <f t="shared" si="109"/>
        <v>9.7649999999999988</v>
      </c>
      <c r="FV60" s="1757">
        <f t="shared" si="77"/>
        <v>0</v>
      </c>
      <c r="FW60" s="1757">
        <f t="shared" si="78"/>
        <v>0</v>
      </c>
      <c r="FX60" s="1757">
        <f t="shared" si="110"/>
        <v>16443.89</v>
      </c>
      <c r="FY60" s="1757">
        <f t="shared" si="79"/>
        <v>0</v>
      </c>
      <c r="FZ60" s="1757">
        <f t="shared" si="80"/>
        <v>0</v>
      </c>
      <c r="GA60" s="1757">
        <f t="shared" si="81"/>
        <v>58.379999999999995</v>
      </c>
      <c r="GB60" s="1850">
        <f t="shared" si="82"/>
        <v>16443.89</v>
      </c>
      <c r="GC60" s="1851">
        <f t="shared" si="114"/>
        <v>232.34400000000002</v>
      </c>
      <c r="GD60" s="1852">
        <f t="shared" si="114"/>
        <v>65444.33</v>
      </c>
      <c r="GE60" s="1853">
        <f t="shared" si="115"/>
        <v>386.90099999999995</v>
      </c>
      <c r="GF60" s="1854">
        <f t="shared" si="115"/>
        <v>108978.41</v>
      </c>
      <c r="GG60" s="1855">
        <f t="shared" si="116"/>
        <v>619.245</v>
      </c>
      <c r="GH60" s="1856">
        <f t="shared" si="116"/>
        <v>174422.74</v>
      </c>
      <c r="GI60" s="1844">
        <v>1</v>
      </c>
      <c r="GJ60" s="1857">
        <f t="shared" si="113"/>
        <v>619.245</v>
      </c>
      <c r="GK60" s="1858">
        <f t="shared" si="111"/>
        <v>174422.74</v>
      </c>
      <c r="GL60" s="1859">
        <f t="shared" si="112"/>
        <v>0</v>
      </c>
      <c r="GM60" s="1860">
        <f t="shared" si="112"/>
        <v>0</v>
      </c>
    </row>
    <row r="61" spans="1:195" s="1768" customFormat="1" ht="18" customHeight="1">
      <c r="A61" s="1830">
        <v>47</v>
      </c>
      <c r="B61" s="1861" t="s">
        <v>1580</v>
      </c>
      <c r="C61" s="1849" t="s">
        <v>407</v>
      </c>
      <c r="D61" s="1833">
        <f>[13]цены!D55</f>
        <v>418.3</v>
      </c>
      <c r="E61" s="1834">
        <f>'[13]3'!E61</f>
        <v>0</v>
      </c>
      <c r="F61" s="1834">
        <f>'[13]3'!F61</f>
        <v>0</v>
      </c>
      <c r="G61" s="1834">
        <f>'[13]3'!G61</f>
        <v>0</v>
      </c>
      <c r="H61" s="1834">
        <f>'[13]3'!H61</f>
        <v>0</v>
      </c>
      <c r="I61" s="1834">
        <f>'[13]3'!I61</f>
        <v>0</v>
      </c>
      <c r="J61" s="1834">
        <f>'[13]3'!J61</f>
        <v>0</v>
      </c>
      <c r="K61" s="1831">
        <f t="shared" si="86"/>
        <v>0</v>
      </c>
      <c r="L61" s="1831">
        <f t="shared" si="87"/>
        <v>0</v>
      </c>
      <c r="M61" s="1835">
        <f t="shared" si="0"/>
        <v>0</v>
      </c>
      <c r="N61" s="1835">
        <f t="shared" si="1"/>
        <v>0</v>
      </c>
      <c r="O61" s="1757">
        <f t="shared" si="2"/>
        <v>0</v>
      </c>
      <c r="P61" s="1831">
        <f t="shared" si="3"/>
        <v>0</v>
      </c>
      <c r="Q61" s="1757">
        <f t="shared" si="4"/>
        <v>0</v>
      </c>
      <c r="R61" s="1757">
        <f t="shared" si="5"/>
        <v>0</v>
      </c>
      <c r="S61" s="1850">
        <f t="shared" si="6"/>
        <v>0</v>
      </c>
      <c r="T61" s="1837">
        <f>'[13]3'!T61</f>
        <v>0</v>
      </c>
      <c r="U61" s="1834">
        <f>'[13]3'!U61</f>
        <v>0</v>
      </c>
      <c r="V61" s="1834">
        <f>'[13]3'!V61</f>
        <v>0</v>
      </c>
      <c r="W61" s="1834">
        <f>'[13]3'!W61</f>
        <v>0</v>
      </c>
      <c r="X61" s="1834">
        <f>'[13]3'!X61</f>
        <v>0</v>
      </c>
      <c r="Y61" s="1834">
        <f>'[13]3'!Y61</f>
        <v>0</v>
      </c>
      <c r="Z61" s="1831">
        <f t="shared" si="88"/>
        <v>0</v>
      </c>
      <c r="AA61" s="1831">
        <f t="shared" si="89"/>
        <v>0</v>
      </c>
      <c r="AB61" s="1757">
        <f t="shared" si="7"/>
        <v>0</v>
      </c>
      <c r="AC61" s="1757">
        <f t="shared" si="8"/>
        <v>0</v>
      </c>
      <c r="AD61" s="1757">
        <f t="shared" si="9"/>
        <v>0</v>
      </c>
      <c r="AE61" s="1831">
        <f t="shared" si="10"/>
        <v>0</v>
      </c>
      <c r="AF61" s="1757">
        <f t="shared" si="11"/>
        <v>0</v>
      </c>
      <c r="AG61" s="1757">
        <f t="shared" si="12"/>
        <v>0</v>
      </c>
      <c r="AH61" s="1850">
        <f t="shared" si="13"/>
        <v>0</v>
      </c>
      <c r="AI61" s="1837">
        <f>'[13]3'!AI61</f>
        <v>0</v>
      </c>
      <c r="AJ61" s="1834">
        <f>'[13]3'!AJ61</f>
        <v>0</v>
      </c>
      <c r="AK61" s="1834">
        <f>'[13]3'!AK61</f>
        <v>0</v>
      </c>
      <c r="AL61" s="1834">
        <f>'[13]3'!AL61</f>
        <v>0</v>
      </c>
      <c r="AM61" s="1834">
        <f>'[13]3'!AM61</f>
        <v>0</v>
      </c>
      <c r="AN61" s="1834">
        <f>'[13]3'!AN61</f>
        <v>0</v>
      </c>
      <c r="AO61" s="1831">
        <f t="shared" si="90"/>
        <v>0</v>
      </c>
      <c r="AP61" s="1831">
        <f t="shared" si="91"/>
        <v>0</v>
      </c>
      <c r="AQ61" s="1757">
        <f t="shared" si="14"/>
        <v>0</v>
      </c>
      <c r="AR61" s="1757">
        <f t="shared" si="15"/>
        <v>0</v>
      </c>
      <c r="AS61" s="1757">
        <f t="shared" si="16"/>
        <v>0</v>
      </c>
      <c r="AT61" s="1831">
        <f t="shared" si="17"/>
        <v>0</v>
      </c>
      <c r="AU61" s="1757">
        <f t="shared" si="18"/>
        <v>0</v>
      </c>
      <c r="AV61" s="1757">
        <f t="shared" si="19"/>
        <v>0</v>
      </c>
      <c r="AW61" s="1850">
        <f t="shared" si="20"/>
        <v>0</v>
      </c>
      <c r="AX61" s="1834">
        <f>'[13]3'!AX61</f>
        <v>0</v>
      </c>
      <c r="AY61" s="1834">
        <f>'[13]3'!AY61</f>
        <v>0</v>
      </c>
      <c r="AZ61" s="1834">
        <f>'[13]3'!AZ61</f>
        <v>0</v>
      </c>
      <c r="BA61" s="1834">
        <f>'[13]3'!BA61</f>
        <v>0</v>
      </c>
      <c r="BB61" s="1834">
        <f>'[13]3'!BB61</f>
        <v>0</v>
      </c>
      <c r="BC61" s="1834">
        <f>'[13]3'!BC61</f>
        <v>0</v>
      </c>
      <c r="BD61" s="1831">
        <f t="shared" si="92"/>
        <v>0</v>
      </c>
      <c r="BE61" s="1831">
        <f t="shared" si="93"/>
        <v>0</v>
      </c>
      <c r="BF61" s="1757">
        <f t="shared" si="21"/>
        <v>0</v>
      </c>
      <c r="BG61" s="1757">
        <f t="shared" si="22"/>
        <v>0</v>
      </c>
      <c r="BH61" s="1757">
        <f t="shared" si="23"/>
        <v>0</v>
      </c>
      <c r="BI61" s="1831">
        <f t="shared" si="24"/>
        <v>0</v>
      </c>
      <c r="BJ61" s="1757">
        <f t="shared" si="25"/>
        <v>0</v>
      </c>
      <c r="BK61" s="1757">
        <f t="shared" si="26"/>
        <v>0</v>
      </c>
      <c r="BL61" s="1850">
        <f t="shared" si="27"/>
        <v>0</v>
      </c>
      <c r="BM61" s="1837">
        <f>'[13]3'!BM61</f>
        <v>0</v>
      </c>
      <c r="BN61" s="1834">
        <f>'[13]3'!BN61</f>
        <v>0</v>
      </c>
      <c r="BO61" s="1834">
        <f>'[13]3'!BO61</f>
        <v>0</v>
      </c>
      <c r="BP61" s="1834">
        <f>'[13]3'!BP61</f>
        <v>0</v>
      </c>
      <c r="BQ61" s="1834">
        <f>'[13]3'!BQ61</f>
        <v>0</v>
      </c>
      <c r="BR61" s="1834">
        <f>'[13]3'!BR61</f>
        <v>0</v>
      </c>
      <c r="BS61" s="1831">
        <f t="shared" si="94"/>
        <v>0</v>
      </c>
      <c r="BT61" s="1831">
        <f t="shared" si="95"/>
        <v>0</v>
      </c>
      <c r="BU61" s="1757">
        <f t="shared" si="28"/>
        <v>0</v>
      </c>
      <c r="BV61" s="1757">
        <f t="shared" si="29"/>
        <v>0</v>
      </c>
      <c r="BW61" s="1757">
        <f t="shared" si="30"/>
        <v>0</v>
      </c>
      <c r="BX61" s="1831">
        <f t="shared" si="31"/>
        <v>0</v>
      </c>
      <c r="BY61" s="1757">
        <f t="shared" si="32"/>
        <v>0</v>
      </c>
      <c r="BZ61" s="1757">
        <f t="shared" si="33"/>
        <v>0</v>
      </c>
      <c r="CA61" s="1850">
        <f t="shared" si="34"/>
        <v>0</v>
      </c>
      <c r="CB61" s="1834">
        <f>'[13]3'!CB61</f>
        <v>0</v>
      </c>
      <c r="CC61" s="1834">
        <f>'[13]3'!CC61</f>
        <v>0</v>
      </c>
      <c r="CD61" s="1834">
        <f>'[13]3'!CD61</f>
        <v>0</v>
      </c>
      <c r="CE61" s="1834">
        <f>'[13]3'!CE61</f>
        <v>0</v>
      </c>
      <c r="CF61" s="1834">
        <f>'[13]3'!CF61</f>
        <v>0</v>
      </c>
      <c r="CG61" s="1834">
        <f>'[13]3'!CG61</f>
        <v>0</v>
      </c>
      <c r="CH61" s="1831">
        <f t="shared" si="96"/>
        <v>0</v>
      </c>
      <c r="CI61" s="1831">
        <f t="shared" si="97"/>
        <v>0</v>
      </c>
      <c r="CJ61" s="1757">
        <f t="shared" si="35"/>
        <v>0</v>
      </c>
      <c r="CK61" s="1757">
        <f t="shared" si="36"/>
        <v>0</v>
      </c>
      <c r="CL61" s="1757">
        <f t="shared" si="37"/>
        <v>0</v>
      </c>
      <c r="CM61" s="1831">
        <f t="shared" si="38"/>
        <v>0</v>
      </c>
      <c r="CN61" s="1757">
        <f t="shared" si="39"/>
        <v>0</v>
      </c>
      <c r="CO61" s="1757">
        <f t="shared" si="40"/>
        <v>0</v>
      </c>
      <c r="CP61" s="1850">
        <f t="shared" si="41"/>
        <v>0</v>
      </c>
      <c r="CQ61" s="1837">
        <f>'[13]3'!CQ61</f>
        <v>0.02</v>
      </c>
      <c r="CR61" s="1834">
        <f>'[13]3'!CR61</f>
        <v>0.02</v>
      </c>
      <c r="CS61" s="1834">
        <f>'[13]3'!CS61</f>
        <v>0</v>
      </c>
      <c r="CT61" s="1834">
        <f>'[13]3'!CT61</f>
        <v>0</v>
      </c>
      <c r="CU61" s="1834">
        <f>'[13]3'!CU61</f>
        <v>0</v>
      </c>
      <c r="CV61" s="1834">
        <f>'[13]3'!CV61</f>
        <v>0</v>
      </c>
      <c r="CW61" s="1831">
        <f t="shared" si="98"/>
        <v>35.6</v>
      </c>
      <c r="CX61" s="1831">
        <f t="shared" si="99"/>
        <v>12.96</v>
      </c>
      <c r="CY61" s="1757">
        <f t="shared" si="42"/>
        <v>0</v>
      </c>
      <c r="CZ61" s="1757">
        <f t="shared" si="43"/>
        <v>0</v>
      </c>
      <c r="DA61" s="1757">
        <f t="shared" si="44"/>
        <v>20312.650000000001</v>
      </c>
      <c r="DB61" s="1831">
        <f t="shared" si="45"/>
        <v>0</v>
      </c>
      <c r="DC61" s="1757">
        <f t="shared" si="46"/>
        <v>0</v>
      </c>
      <c r="DD61" s="1757">
        <f t="shared" si="47"/>
        <v>48.56</v>
      </c>
      <c r="DE61" s="1850">
        <f t="shared" si="48"/>
        <v>20312.650000000001</v>
      </c>
      <c r="DF61" s="1837">
        <f>'[13]3'!DF61</f>
        <v>0</v>
      </c>
      <c r="DG61" s="1834">
        <f>'[13]3'!DG61</f>
        <v>0</v>
      </c>
      <c r="DH61" s="1834">
        <f>'[13]3'!DH61</f>
        <v>0</v>
      </c>
      <c r="DI61" s="1834">
        <f>'[13]3'!DI61</f>
        <v>0</v>
      </c>
      <c r="DJ61" s="1834">
        <f>'[13]3'!DJ61</f>
        <v>0</v>
      </c>
      <c r="DK61" s="1834">
        <f>'[13]3'!DK61</f>
        <v>0</v>
      </c>
      <c r="DL61" s="1831">
        <f t="shared" si="100"/>
        <v>0</v>
      </c>
      <c r="DM61" s="1831">
        <f t="shared" si="101"/>
        <v>0</v>
      </c>
      <c r="DN61" s="1757">
        <f t="shared" si="49"/>
        <v>0</v>
      </c>
      <c r="DO61" s="1757">
        <f t="shared" si="50"/>
        <v>0</v>
      </c>
      <c r="DP61" s="1757">
        <f t="shared" si="51"/>
        <v>0</v>
      </c>
      <c r="DQ61" s="1831">
        <f t="shared" si="52"/>
        <v>0</v>
      </c>
      <c r="DR61" s="1757">
        <f t="shared" si="53"/>
        <v>0</v>
      </c>
      <c r="DS61" s="1757">
        <f t="shared" si="54"/>
        <v>0</v>
      </c>
      <c r="DT61" s="1850">
        <f t="shared" si="55"/>
        <v>0</v>
      </c>
      <c r="DU61" s="1837">
        <f>'[13]3'!DU61</f>
        <v>0</v>
      </c>
      <c r="DV61" s="1834">
        <f>'[13]3'!DV61</f>
        <v>0</v>
      </c>
      <c r="DW61" s="1834">
        <f>'[13]3'!DW61</f>
        <v>0</v>
      </c>
      <c r="DX61" s="1834">
        <f>'[13]3'!DX61</f>
        <v>0</v>
      </c>
      <c r="DY61" s="1834">
        <f>'[13]3'!DY61</f>
        <v>0</v>
      </c>
      <c r="DZ61" s="1834">
        <f>'[13]3'!DZ61</f>
        <v>0</v>
      </c>
      <c r="EA61" s="1831">
        <f t="shared" si="102"/>
        <v>0</v>
      </c>
      <c r="EB61" s="1831">
        <f t="shared" si="103"/>
        <v>0</v>
      </c>
      <c r="EC61" s="1757">
        <f t="shared" si="56"/>
        <v>0</v>
      </c>
      <c r="ED61" s="1757">
        <f t="shared" si="57"/>
        <v>0</v>
      </c>
      <c r="EE61" s="1757">
        <f t="shared" si="58"/>
        <v>0</v>
      </c>
      <c r="EF61" s="1757">
        <f t="shared" si="59"/>
        <v>0</v>
      </c>
      <c r="EG61" s="1757">
        <f t="shared" si="60"/>
        <v>0</v>
      </c>
      <c r="EH61" s="1757">
        <f t="shared" si="61"/>
        <v>0</v>
      </c>
      <c r="EI61" s="1850">
        <f t="shared" si="62"/>
        <v>0</v>
      </c>
      <c r="EJ61" s="1837">
        <f>'[13]3'!EJ61</f>
        <v>0</v>
      </c>
      <c r="EK61" s="1834">
        <f>'[13]3'!EK61</f>
        <v>0</v>
      </c>
      <c r="EL61" s="1834">
        <f>'[13]3'!EL61</f>
        <v>0</v>
      </c>
      <c r="EM61" s="1834">
        <f>'[13]3'!EM61</f>
        <v>0</v>
      </c>
      <c r="EN61" s="1834">
        <f>'[13]3'!EN61</f>
        <v>0</v>
      </c>
      <c r="EO61" s="1834">
        <f>'[13]3'!EO61</f>
        <v>0</v>
      </c>
      <c r="EP61" s="1831">
        <f t="shared" si="104"/>
        <v>0</v>
      </c>
      <c r="EQ61" s="1831">
        <f t="shared" si="105"/>
        <v>0</v>
      </c>
      <c r="ER61" s="1757">
        <f t="shared" si="63"/>
        <v>0</v>
      </c>
      <c r="ES61" s="1757">
        <f t="shared" si="64"/>
        <v>0</v>
      </c>
      <c r="ET61" s="1757">
        <f t="shared" si="65"/>
        <v>0</v>
      </c>
      <c r="EU61" s="1757">
        <f t="shared" si="66"/>
        <v>0</v>
      </c>
      <c r="EV61" s="1757">
        <f t="shared" si="67"/>
        <v>0</v>
      </c>
      <c r="EW61" s="1757">
        <f t="shared" si="68"/>
        <v>0</v>
      </c>
      <c r="EX61" s="1850">
        <f t="shared" si="69"/>
        <v>0</v>
      </c>
      <c r="EY61" s="1834">
        <f>'[13]3'!EY61</f>
        <v>0</v>
      </c>
      <c r="EZ61" s="1834">
        <f>'[13]3'!EZ61</f>
        <v>0</v>
      </c>
      <c r="FA61" s="1834">
        <f>'[13]3'!FA61</f>
        <v>0</v>
      </c>
      <c r="FB61" s="1834">
        <f>'[13]3'!FB61</f>
        <v>0</v>
      </c>
      <c r="FC61" s="1834">
        <f>'[13]3'!FC61</f>
        <v>0</v>
      </c>
      <c r="FD61" s="1834">
        <f>'[13]3'!FD61</f>
        <v>0</v>
      </c>
      <c r="FE61" s="1831">
        <f t="shared" si="106"/>
        <v>0</v>
      </c>
      <c r="FF61" s="1831">
        <f t="shared" si="107"/>
        <v>0</v>
      </c>
      <c r="FG61" s="1757">
        <f t="shared" si="70"/>
        <v>0</v>
      </c>
      <c r="FH61" s="1757">
        <f t="shared" si="71"/>
        <v>0</v>
      </c>
      <c r="FI61" s="1757">
        <f t="shared" si="72"/>
        <v>0</v>
      </c>
      <c r="FJ61" s="1757">
        <f t="shared" si="73"/>
        <v>0</v>
      </c>
      <c r="FK61" s="1757">
        <f t="shared" si="74"/>
        <v>0</v>
      </c>
      <c r="FL61" s="1757">
        <f t="shared" si="75"/>
        <v>0</v>
      </c>
      <c r="FM61" s="1850">
        <f t="shared" si="76"/>
        <v>0</v>
      </c>
      <c r="FN61" s="1834">
        <f>'[13]3'!FN61</f>
        <v>0</v>
      </c>
      <c r="FO61" s="1834">
        <f>'[13]3'!FO61</f>
        <v>0</v>
      </c>
      <c r="FP61" s="1834">
        <f>'[13]3'!FP61</f>
        <v>0</v>
      </c>
      <c r="FQ61" s="1834">
        <f>'[13]3'!FQ61</f>
        <v>0</v>
      </c>
      <c r="FR61" s="1834">
        <f>'[13]3'!FR61</f>
        <v>0</v>
      </c>
      <c r="FS61" s="1834">
        <f>'[13]3'!FS61</f>
        <v>0</v>
      </c>
      <c r="FT61" s="1831">
        <f t="shared" si="108"/>
        <v>0</v>
      </c>
      <c r="FU61" s="1831">
        <f t="shared" si="109"/>
        <v>0</v>
      </c>
      <c r="FV61" s="1757">
        <f t="shared" si="77"/>
        <v>0</v>
      </c>
      <c r="FW61" s="1757">
        <f t="shared" si="78"/>
        <v>0</v>
      </c>
      <c r="FX61" s="1757">
        <f t="shared" si="110"/>
        <v>0</v>
      </c>
      <c r="FY61" s="1757">
        <f t="shared" si="79"/>
        <v>0</v>
      </c>
      <c r="FZ61" s="1757">
        <f t="shared" si="80"/>
        <v>0</v>
      </c>
      <c r="GA61" s="1757">
        <f t="shared" si="81"/>
        <v>0</v>
      </c>
      <c r="GB61" s="1850">
        <f t="shared" si="82"/>
        <v>0</v>
      </c>
      <c r="GC61" s="1851">
        <f t="shared" si="114"/>
        <v>0</v>
      </c>
      <c r="GD61" s="1852">
        <f t="shared" si="114"/>
        <v>0</v>
      </c>
      <c r="GE61" s="1853">
        <f t="shared" si="115"/>
        <v>48.56</v>
      </c>
      <c r="GF61" s="1854">
        <f t="shared" si="115"/>
        <v>20312.650000000001</v>
      </c>
      <c r="GG61" s="1855">
        <f t="shared" si="116"/>
        <v>48.56</v>
      </c>
      <c r="GH61" s="1856">
        <f t="shared" si="116"/>
        <v>20312.650000000001</v>
      </c>
      <c r="GI61" s="1844">
        <v>1</v>
      </c>
      <c r="GJ61" s="1857">
        <f t="shared" si="113"/>
        <v>48.56</v>
      </c>
      <c r="GK61" s="1858">
        <f t="shared" si="111"/>
        <v>20312.650000000001</v>
      </c>
      <c r="GL61" s="1859">
        <f t="shared" si="112"/>
        <v>0</v>
      </c>
      <c r="GM61" s="1860">
        <f t="shared" si="112"/>
        <v>0</v>
      </c>
    </row>
    <row r="62" spans="1:195" s="1768" customFormat="1" ht="18" customHeight="1">
      <c r="A62" s="1848">
        <v>48</v>
      </c>
      <c r="B62" s="1861" t="s">
        <v>1581</v>
      </c>
      <c r="C62" s="1849" t="s">
        <v>407</v>
      </c>
      <c r="D62" s="1833">
        <f>[13]цены!D56</f>
        <v>210.6</v>
      </c>
      <c r="E62" s="1834">
        <f>'[13]3'!E62</f>
        <v>0</v>
      </c>
      <c r="F62" s="1834">
        <f>'[13]3'!F62</f>
        <v>0</v>
      </c>
      <c r="G62" s="1834">
        <f>'[13]3'!G62</f>
        <v>0</v>
      </c>
      <c r="H62" s="1834">
        <f>'[13]3'!H62</f>
        <v>0</v>
      </c>
      <c r="I62" s="1834">
        <f>'[13]3'!I62</f>
        <v>0</v>
      </c>
      <c r="J62" s="1834">
        <f>'[13]3'!J62</f>
        <v>0</v>
      </c>
      <c r="K62" s="1831">
        <f t="shared" si="86"/>
        <v>0</v>
      </c>
      <c r="L62" s="1831">
        <f t="shared" si="87"/>
        <v>0</v>
      </c>
      <c r="M62" s="1835">
        <f t="shared" si="0"/>
        <v>0</v>
      </c>
      <c r="N62" s="1835">
        <f t="shared" si="1"/>
        <v>0</v>
      </c>
      <c r="O62" s="1757">
        <f t="shared" si="2"/>
        <v>0</v>
      </c>
      <c r="P62" s="1831">
        <f t="shared" si="3"/>
        <v>0</v>
      </c>
      <c r="Q62" s="1757">
        <f t="shared" si="4"/>
        <v>0</v>
      </c>
      <c r="R62" s="1757">
        <f t="shared" si="5"/>
        <v>0</v>
      </c>
      <c r="S62" s="1850">
        <f t="shared" si="6"/>
        <v>0</v>
      </c>
      <c r="T62" s="1837">
        <f>'[13]3'!T62</f>
        <v>0</v>
      </c>
      <c r="U62" s="1834">
        <f>'[13]3'!U62</f>
        <v>0</v>
      </c>
      <c r="V62" s="1834">
        <f>'[13]3'!V62</f>
        <v>0</v>
      </c>
      <c r="W62" s="1834">
        <f>'[13]3'!W62</f>
        <v>0</v>
      </c>
      <c r="X62" s="1834">
        <f>'[13]3'!X62</f>
        <v>0</v>
      </c>
      <c r="Y62" s="1834">
        <f>'[13]3'!Y62</f>
        <v>0</v>
      </c>
      <c r="Z62" s="1831">
        <f t="shared" si="88"/>
        <v>0</v>
      </c>
      <c r="AA62" s="1831">
        <f t="shared" si="89"/>
        <v>0</v>
      </c>
      <c r="AB62" s="1757">
        <f t="shared" si="7"/>
        <v>0</v>
      </c>
      <c r="AC62" s="1757">
        <f t="shared" si="8"/>
        <v>0</v>
      </c>
      <c r="AD62" s="1757">
        <f t="shared" si="9"/>
        <v>0</v>
      </c>
      <c r="AE62" s="1831">
        <f t="shared" si="10"/>
        <v>0</v>
      </c>
      <c r="AF62" s="1757">
        <f t="shared" si="11"/>
        <v>0</v>
      </c>
      <c r="AG62" s="1757">
        <f t="shared" si="12"/>
        <v>0</v>
      </c>
      <c r="AH62" s="1850">
        <f t="shared" si="13"/>
        <v>0</v>
      </c>
      <c r="AI62" s="1837">
        <f>'[13]3'!AI62</f>
        <v>0</v>
      </c>
      <c r="AJ62" s="1834">
        <f>'[13]3'!AJ62</f>
        <v>0</v>
      </c>
      <c r="AK62" s="1834">
        <f>'[13]3'!AK62</f>
        <v>0</v>
      </c>
      <c r="AL62" s="1834">
        <f>'[13]3'!AL62</f>
        <v>0</v>
      </c>
      <c r="AM62" s="1834">
        <f>'[13]3'!AM62</f>
        <v>0</v>
      </c>
      <c r="AN62" s="1834">
        <f>'[13]3'!AN62</f>
        <v>0</v>
      </c>
      <c r="AO62" s="1831">
        <f t="shared" si="90"/>
        <v>0</v>
      </c>
      <c r="AP62" s="1831">
        <f t="shared" si="91"/>
        <v>0</v>
      </c>
      <c r="AQ62" s="1757">
        <f t="shared" si="14"/>
        <v>0</v>
      </c>
      <c r="AR62" s="1757">
        <f t="shared" si="15"/>
        <v>0</v>
      </c>
      <c r="AS62" s="1757">
        <f t="shared" si="16"/>
        <v>0</v>
      </c>
      <c r="AT62" s="1831">
        <f t="shared" si="17"/>
        <v>0</v>
      </c>
      <c r="AU62" s="1757">
        <f t="shared" si="18"/>
        <v>0</v>
      </c>
      <c r="AV62" s="1757">
        <f t="shared" si="19"/>
        <v>0</v>
      </c>
      <c r="AW62" s="1850">
        <f t="shared" si="20"/>
        <v>0</v>
      </c>
      <c r="AX62" s="1834">
        <f>'[13]3'!AX62</f>
        <v>0</v>
      </c>
      <c r="AY62" s="1834">
        <f>'[13]3'!AY62</f>
        <v>0</v>
      </c>
      <c r="AZ62" s="1834">
        <f>'[13]3'!AZ62</f>
        <v>0</v>
      </c>
      <c r="BA62" s="1834">
        <f>'[13]3'!BA62</f>
        <v>0</v>
      </c>
      <c r="BB62" s="1834">
        <f>'[13]3'!BB62</f>
        <v>0</v>
      </c>
      <c r="BC62" s="1834">
        <f>'[13]3'!BC62</f>
        <v>0</v>
      </c>
      <c r="BD62" s="1831">
        <f t="shared" si="92"/>
        <v>0</v>
      </c>
      <c r="BE62" s="1831">
        <f t="shared" si="93"/>
        <v>0</v>
      </c>
      <c r="BF62" s="1757">
        <f t="shared" si="21"/>
        <v>0</v>
      </c>
      <c r="BG62" s="1757">
        <f t="shared" si="22"/>
        <v>0</v>
      </c>
      <c r="BH62" s="1757">
        <f t="shared" si="23"/>
        <v>0</v>
      </c>
      <c r="BI62" s="1831">
        <f t="shared" si="24"/>
        <v>0</v>
      </c>
      <c r="BJ62" s="1757">
        <f t="shared" si="25"/>
        <v>0</v>
      </c>
      <c r="BK62" s="1757">
        <f t="shared" si="26"/>
        <v>0</v>
      </c>
      <c r="BL62" s="1850">
        <f t="shared" si="27"/>
        <v>0</v>
      </c>
      <c r="BM62" s="1837">
        <f>'[13]3'!BM62</f>
        <v>0</v>
      </c>
      <c r="BN62" s="1834">
        <f>'[13]3'!BN62</f>
        <v>0</v>
      </c>
      <c r="BO62" s="1834">
        <f>'[13]3'!BO62</f>
        <v>0</v>
      </c>
      <c r="BP62" s="1834">
        <f>'[13]3'!BP62</f>
        <v>0</v>
      </c>
      <c r="BQ62" s="1834">
        <f>'[13]3'!BQ62</f>
        <v>0</v>
      </c>
      <c r="BR62" s="1834">
        <f>'[13]3'!BR62</f>
        <v>0</v>
      </c>
      <c r="BS62" s="1831">
        <f t="shared" si="94"/>
        <v>0</v>
      </c>
      <c r="BT62" s="1831">
        <f t="shared" si="95"/>
        <v>0</v>
      </c>
      <c r="BU62" s="1757">
        <f t="shared" si="28"/>
        <v>0</v>
      </c>
      <c r="BV62" s="1757">
        <f t="shared" si="29"/>
        <v>0</v>
      </c>
      <c r="BW62" s="1757">
        <f t="shared" si="30"/>
        <v>0</v>
      </c>
      <c r="BX62" s="1831">
        <f t="shared" si="31"/>
        <v>0</v>
      </c>
      <c r="BY62" s="1757">
        <f t="shared" si="32"/>
        <v>0</v>
      </c>
      <c r="BZ62" s="1757">
        <f t="shared" si="33"/>
        <v>0</v>
      </c>
      <c r="CA62" s="1850">
        <f t="shared" si="34"/>
        <v>0</v>
      </c>
      <c r="CB62" s="1834">
        <f>'[13]3'!CB62</f>
        <v>0</v>
      </c>
      <c r="CC62" s="1834">
        <f>'[13]3'!CC62</f>
        <v>0</v>
      </c>
      <c r="CD62" s="1834">
        <f>'[13]3'!CD62</f>
        <v>0</v>
      </c>
      <c r="CE62" s="1834">
        <f>'[13]3'!CE62</f>
        <v>0</v>
      </c>
      <c r="CF62" s="1834">
        <f>'[13]3'!CF62</f>
        <v>0</v>
      </c>
      <c r="CG62" s="1834">
        <f>'[13]3'!CG62</f>
        <v>0</v>
      </c>
      <c r="CH62" s="1831">
        <f t="shared" si="96"/>
        <v>0</v>
      </c>
      <c r="CI62" s="1831">
        <f t="shared" si="97"/>
        <v>0</v>
      </c>
      <c r="CJ62" s="1757">
        <f t="shared" si="35"/>
        <v>0</v>
      </c>
      <c r="CK62" s="1757">
        <f t="shared" si="36"/>
        <v>0</v>
      </c>
      <c r="CL62" s="1757">
        <f t="shared" si="37"/>
        <v>0</v>
      </c>
      <c r="CM62" s="1831">
        <f t="shared" si="38"/>
        <v>0</v>
      </c>
      <c r="CN62" s="1757">
        <f t="shared" si="39"/>
        <v>0</v>
      </c>
      <c r="CO62" s="1757">
        <f t="shared" si="40"/>
        <v>0</v>
      </c>
      <c r="CP62" s="1850">
        <f t="shared" si="41"/>
        <v>0</v>
      </c>
      <c r="CQ62" s="1837">
        <f>'[13]3'!CQ62</f>
        <v>0.02</v>
      </c>
      <c r="CR62" s="1834">
        <f>'[13]3'!CR62</f>
        <v>0.02</v>
      </c>
      <c r="CS62" s="1834">
        <f>'[13]3'!CS62</f>
        <v>0</v>
      </c>
      <c r="CT62" s="1834">
        <f>'[13]3'!CT62</f>
        <v>0</v>
      </c>
      <c r="CU62" s="1834">
        <f>'[13]3'!CU62</f>
        <v>0</v>
      </c>
      <c r="CV62" s="1834">
        <f>'[13]3'!CV62</f>
        <v>0</v>
      </c>
      <c r="CW62" s="1831">
        <f t="shared" si="98"/>
        <v>35.6</v>
      </c>
      <c r="CX62" s="1831">
        <f t="shared" si="99"/>
        <v>12.96</v>
      </c>
      <c r="CY62" s="1757">
        <f t="shared" si="42"/>
        <v>0</v>
      </c>
      <c r="CZ62" s="1757">
        <f t="shared" si="43"/>
        <v>0</v>
      </c>
      <c r="DA62" s="1757">
        <f>ROUND((CW62+CX62+CY62+CZ62)*D62,2)</f>
        <v>10226.74</v>
      </c>
      <c r="DB62" s="1831">
        <f t="shared" si="45"/>
        <v>0</v>
      </c>
      <c r="DC62" s="1757">
        <f t="shared" si="46"/>
        <v>0</v>
      </c>
      <c r="DD62" s="1757">
        <f t="shared" si="47"/>
        <v>48.56</v>
      </c>
      <c r="DE62" s="1850">
        <f t="shared" si="48"/>
        <v>10226.74</v>
      </c>
      <c r="DF62" s="1837">
        <f>'[13]3'!DF62</f>
        <v>2.5000000000000001E-2</v>
      </c>
      <c r="DG62" s="1834">
        <f>'[13]3'!DG62</f>
        <v>2.5000000000000001E-2</v>
      </c>
      <c r="DH62" s="1834">
        <f>'[13]3'!DH62</f>
        <v>0</v>
      </c>
      <c r="DI62" s="1834">
        <f>'[13]3'!DI62</f>
        <v>0</v>
      </c>
      <c r="DJ62" s="1834">
        <f>'[13]3'!DJ62</f>
        <v>0</v>
      </c>
      <c r="DK62" s="1834">
        <f>'[13]3'!DK62</f>
        <v>0</v>
      </c>
      <c r="DL62" s="1831">
        <f t="shared" si="100"/>
        <v>46.050000000000004</v>
      </c>
      <c r="DM62" s="1831">
        <f t="shared" si="101"/>
        <v>14.950000000000001</v>
      </c>
      <c r="DN62" s="1757">
        <f t="shared" si="49"/>
        <v>0</v>
      </c>
      <c r="DO62" s="1757">
        <f t="shared" si="50"/>
        <v>0</v>
      </c>
      <c r="DP62" s="1757">
        <f t="shared" si="51"/>
        <v>12846.6</v>
      </c>
      <c r="DQ62" s="1831">
        <f t="shared" si="52"/>
        <v>0</v>
      </c>
      <c r="DR62" s="1757">
        <f t="shared" si="53"/>
        <v>0</v>
      </c>
      <c r="DS62" s="1757">
        <f t="shared" si="54"/>
        <v>61.000000000000007</v>
      </c>
      <c r="DT62" s="1850">
        <f t="shared" si="55"/>
        <v>12846.6</v>
      </c>
      <c r="DU62" s="1837">
        <f>'[13]3'!DU62</f>
        <v>0</v>
      </c>
      <c r="DV62" s="1834">
        <f>'[13]3'!DV62</f>
        <v>0</v>
      </c>
      <c r="DW62" s="1834">
        <f>'[13]3'!DW62</f>
        <v>0</v>
      </c>
      <c r="DX62" s="1834">
        <f>'[13]3'!DX62</f>
        <v>0</v>
      </c>
      <c r="DY62" s="1834">
        <f>'[13]3'!DY62</f>
        <v>0</v>
      </c>
      <c r="DZ62" s="1834">
        <f>'[13]3'!DZ62</f>
        <v>0</v>
      </c>
      <c r="EA62" s="1831">
        <f t="shared" si="102"/>
        <v>0</v>
      </c>
      <c r="EB62" s="1831">
        <f t="shared" si="103"/>
        <v>0</v>
      </c>
      <c r="EC62" s="1757">
        <f t="shared" si="56"/>
        <v>0</v>
      </c>
      <c r="ED62" s="1757">
        <f t="shared" si="57"/>
        <v>0</v>
      </c>
      <c r="EE62" s="1757">
        <f t="shared" si="58"/>
        <v>0</v>
      </c>
      <c r="EF62" s="1757">
        <f t="shared" si="59"/>
        <v>0</v>
      </c>
      <c r="EG62" s="1757">
        <f t="shared" si="60"/>
        <v>0</v>
      </c>
      <c r="EH62" s="1757">
        <f t="shared" si="61"/>
        <v>0</v>
      </c>
      <c r="EI62" s="1850">
        <f t="shared" si="62"/>
        <v>0</v>
      </c>
      <c r="EJ62" s="1837">
        <f>'[13]3'!EJ62</f>
        <v>0</v>
      </c>
      <c r="EK62" s="1834">
        <f>'[13]3'!EK62</f>
        <v>0</v>
      </c>
      <c r="EL62" s="1834">
        <f>'[13]3'!EL62</f>
        <v>0</v>
      </c>
      <c r="EM62" s="1834">
        <f>'[13]3'!EM62</f>
        <v>0</v>
      </c>
      <c r="EN62" s="1834">
        <f>'[13]3'!EN62</f>
        <v>0</v>
      </c>
      <c r="EO62" s="1834">
        <f>'[13]3'!EO62</f>
        <v>0</v>
      </c>
      <c r="EP62" s="1831">
        <f t="shared" si="104"/>
        <v>0</v>
      </c>
      <c r="EQ62" s="1831">
        <f t="shared" si="105"/>
        <v>0</v>
      </c>
      <c r="ER62" s="1757">
        <f t="shared" si="63"/>
        <v>0</v>
      </c>
      <c r="ES62" s="1757">
        <f t="shared" si="64"/>
        <v>0</v>
      </c>
      <c r="ET62" s="1757">
        <f t="shared" si="65"/>
        <v>0</v>
      </c>
      <c r="EU62" s="1757">
        <f t="shared" si="66"/>
        <v>0</v>
      </c>
      <c r="EV62" s="1757">
        <f t="shared" si="67"/>
        <v>0</v>
      </c>
      <c r="EW62" s="1757">
        <f t="shared" si="68"/>
        <v>0</v>
      </c>
      <c r="EX62" s="1850">
        <f t="shared" si="69"/>
        <v>0</v>
      </c>
      <c r="EY62" s="1834">
        <f>'[13]3'!EY62</f>
        <v>0</v>
      </c>
      <c r="EZ62" s="1834">
        <f>'[13]3'!EZ62</f>
        <v>0</v>
      </c>
      <c r="FA62" s="1834">
        <f>'[13]3'!FA62</f>
        <v>0</v>
      </c>
      <c r="FB62" s="1834">
        <f>'[13]3'!FB62</f>
        <v>0</v>
      </c>
      <c r="FC62" s="1834">
        <f>'[13]3'!FC62</f>
        <v>0</v>
      </c>
      <c r="FD62" s="1834">
        <f>'[13]3'!FD62</f>
        <v>0</v>
      </c>
      <c r="FE62" s="1831">
        <f t="shared" si="106"/>
        <v>0</v>
      </c>
      <c r="FF62" s="1831">
        <f t="shared" si="107"/>
        <v>0</v>
      </c>
      <c r="FG62" s="1757">
        <f t="shared" si="70"/>
        <v>0</v>
      </c>
      <c r="FH62" s="1757">
        <f t="shared" si="71"/>
        <v>0</v>
      </c>
      <c r="FI62" s="1757">
        <f t="shared" si="72"/>
        <v>0</v>
      </c>
      <c r="FJ62" s="1757">
        <f t="shared" si="73"/>
        <v>0</v>
      </c>
      <c r="FK62" s="1757">
        <f t="shared" si="74"/>
        <v>0</v>
      </c>
      <c r="FL62" s="1757">
        <f t="shared" si="75"/>
        <v>0</v>
      </c>
      <c r="FM62" s="1850">
        <f t="shared" si="76"/>
        <v>0</v>
      </c>
      <c r="FN62" s="1834">
        <f>'[13]3'!FN62</f>
        <v>0</v>
      </c>
      <c r="FO62" s="1834">
        <f>'[13]3'!FO62</f>
        <v>0</v>
      </c>
      <c r="FP62" s="1834">
        <f>'[13]3'!FP62</f>
        <v>0</v>
      </c>
      <c r="FQ62" s="1834">
        <f>'[13]3'!FQ62</f>
        <v>0</v>
      </c>
      <c r="FR62" s="1834">
        <f>'[13]3'!FR62</f>
        <v>0</v>
      </c>
      <c r="FS62" s="1834">
        <f>'[13]3'!FS62</f>
        <v>0</v>
      </c>
      <c r="FT62" s="1831">
        <f t="shared" si="108"/>
        <v>0</v>
      </c>
      <c r="FU62" s="1831">
        <f t="shared" si="109"/>
        <v>0</v>
      </c>
      <c r="FV62" s="1757">
        <f t="shared" si="77"/>
        <v>0</v>
      </c>
      <c r="FW62" s="1757">
        <f t="shared" si="78"/>
        <v>0</v>
      </c>
      <c r="FX62" s="1757">
        <f t="shared" si="110"/>
        <v>0</v>
      </c>
      <c r="FY62" s="1757">
        <f t="shared" si="79"/>
        <v>0</v>
      </c>
      <c r="FZ62" s="1757">
        <f t="shared" si="80"/>
        <v>0</v>
      </c>
      <c r="GA62" s="1757">
        <f t="shared" si="81"/>
        <v>0</v>
      </c>
      <c r="GB62" s="1850">
        <f t="shared" si="82"/>
        <v>0</v>
      </c>
      <c r="GC62" s="1851">
        <f t="shared" si="114"/>
        <v>0</v>
      </c>
      <c r="GD62" s="1852">
        <f t="shared" si="114"/>
        <v>0</v>
      </c>
      <c r="GE62" s="1853">
        <f t="shared" si="115"/>
        <v>109.56</v>
      </c>
      <c r="GF62" s="1854">
        <f t="shared" si="115"/>
        <v>23073.34</v>
      </c>
      <c r="GG62" s="1855">
        <f t="shared" si="116"/>
        <v>109.56</v>
      </c>
      <c r="GH62" s="1856">
        <f t="shared" si="116"/>
        <v>23073.34</v>
      </c>
      <c r="GI62" s="1844">
        <v>1</v>
      </c>
      <c r="GJ62" s="1857">
        <f t="shared" si="113"/>
        <v>109.56</v>
      </c>
      <c r="GK62" s="1858">
        <f t="shared" si="111"/>
        <v>23073.34</v>
      </c>
      <c r="GL62" s="1859">
        <f t="shared" si="112"/>
        <v>0</v>
      </c>
      <c r="GM62" s="1860">
        <f t="shared" si="112"/>
        <v>0</v>
      </c>
    </row>
    <row r="63" spans="1:195" s="1768" customFormat="1" ht="18" customHeight="1">
      <c r="A63" s="1830">
        <v>49</v>
      </c>
      <c r="B63" s="1861" t="s">
        <v>1582</v>
      </c>
      <c r="C63" s="1849" t="s">
        <v>407</v>
      </c>
      <c r="D63" s="1833">
        <f>[13]цены!D57</f>
        <v>141.6</v>
      </c>
      <c r="E63" s="1834">
        <f>'[13]3'!E63</f>
        <v>0.02</v>
      </c>
      <c r="F63" s="1834">
        <f>'[13]3'!F63</f>
        <v>0.02</v>
      </c>
      <c r="G63" s="1834">
        <f>'[13]3'!G63</f>
        <v>0</v>
      </c>
      <c r="H63" s="1834">
        <f>'[13]3'!H63</f>
        <v>0</v>
      </c>
      <c r="I63" s="1834">
        <f>'[13]3'!I63</f>
        <v>0</v>
      </c>
      <c r="J63" s="1834">
        <f>'[13]3'!J63</f>
        <v>0</v>
      </c>
      <c r="K63" s="1831">
        <f t="shared" si="86"/>
        <v>68.680000000000007</v>
      </c>
      <c r="L63" s="1831">
        <f t="shared" si="87"/>
        <v>12.94</v>
      </c>
      <c r="M63" s="1835">
        <f t="shared" si="0"/>
        <v>0</v>
      </c>
      <c r="N63" s="1835">
        <f t="shared" si="1"/>
        <v>0</v>
      </c>
      <c r="O63" s="1757">
        <f t="shared" si="2"/>
        <v>11557.39</v>
      </c>
      <c r="P63" s="1831">
        <f t="shared" si="3"/>
        <v>0</v>
      </c>
      <c r="Q63" s="1757">
        <f t="shared" si="4"/>
        <v>0</v>
      </c>
      <c r="R63" s="1757">
        <f t="shared" si="5"/>
        <v>81.62</v>
      </c>
      <c r="S63" s="1850">
        <f t="shared" si="6"/>
        <v>11557.39</v>
      </c>
      <c r="T63" s="1837">
        <f>'[13]3'!T63</f>
        <v>0.02</v>
      </c>
      <c r="U63" s="1834">
        <f>'[13]3'!U63</f>
        <v>0.02</v>
      </c>
      <c r="V63" s="1834">
        <f>'[13]3'!V63</f>
        <v>0</v>
      </c>
      <c r="W63" s="1834">
        <f>'[13]3'!W63</f>
        <v>0</v>
      </c>
      <c r="X63" s="1834">
        <f>'[13]3'!X63</f>
        <v>0</v>
      </c>
      <c r="Y63" s="1834">
        <f>'[13]3'!Y63</f>
        <v>0</v>
      </c>
      <c r="Z63" s="1831">
        <f t="shared" si="88"/>
        <v>66.680000000000007</v>
      </c>
      <c r="AA63" s="1831">
        <f t="shared" si="89"/>
        <v>11.86</v>
      </c>
      <c r="AB63" s="1757">
        <f t="shared" si="7"/>
        <v>0</v>
      </c>
      <c r="AC63" s="1757">
        <f t="shared" si="8"/>
        <v>0</v>
      </c>
      <c r="AD63" s="1757">
        <f t="shared" si="9"/>
        <v>11121.26</v>
      </c>
      <c r="AE63" s="1831">
        <f t="shared" si="10"/>
        <v>0</v>
      </c>
      <c r="AF63" s="1757">
        <f t="shared" si="11"/>
        <v>0</v>
      </c>
      <c r="AG63" s="1757">
        <f t="shared" si="12"/>
        <v>78.540000000000006</v>
      </c>
      <c r="AH63" s="1850">
        <f t="shared" si="13"/>
        <v>11121.26</v>
      </c>
      <c r="AI63" s="1837">
        <f>'[13]3'!AI63</f>
        <v>0.02</v>
      </c>
      <c r="AJ63" s="1834">
        <f>'[13]3'!AJ63</f>
        <v>0.02</v>
      </c>
      <c r="AK63" s="1834">
        <f>'[13]3'!AK63</f>
        <v>0</v>
      </c>
      <c r="AL63" s="1834">
        <f>'[13]3'!AL63</f>
        <v>0</v>
      </c>
      <c r="AM63" s="1834">
        <f>'[13]3'!AM63</f>
        <v>0</v>
      </c>
      <c r="AN63" s="1834">
        <f>'[13]3'!AN63</f>
        <v>0</v>
      </c>
      <c r="AO63" s="1831">
        <f t="shared" si="90"/>
        <v>79.56</v>
      </c>
      <c r="AP63" s="1831">
        <f t="shared" si="91"/>
        <v>12.94</v>
      </c>
      <c r="AQ63" s="1757">
        <f t="shared" si="14"/>
        <v>0</v>
      </c>
      <c r="AR63" s="1757">
        <f t="shared" si="15"/>
        <v>0</v>
      </c>
      <c r="AS63" s="1757">
        <f t="shared" si="16"/>
        <v>13098</v>
      </c>
      <c r="AT63" s="1831">
        <f t="shared" si="17"/>
        <v>0</v>
      </c>
      <c r="AU63" s="1757">
        <f t="shared" si="18"/>
        <v>0</v>
      </c>
      <c r="AV63" s="1757">
        <f t="shared" si="19"/>
        <v>92.5</v>
      </c>
      <c r="AW63" s="1850">
        <f t="shared" si="20"/>
        <v>13098</v>
      </c>
      <c r="AX63" s="1834">
        <f>'[13]3'!AX63</f>
        <v>0.02</v>
      </c>
      <c r="AY63" s="1834">
        <f>'[13]3'!AY63</f>
        <v>0.02</v>
      </c>
      <c r="AZ63" s="1834">
        <f>'[13]3'!AZ63</f>
        <v>0</v>
      </c>
      <c r="BA63" s="1834">
        <f>'[13]3'!BA63</f>
        <v>0</v>
      </c>
      <c r="BB63" s="1834">
        <f>'[13]3'!BB63</f>
        <v>0</v>
      </c>
      <c r="BC63" s="1834">
        <f>'[13]3'!BC63</f>
        <v>0</v>
      </c>
      <c r="BD63" s="1831">
        <f t="shared" si="92"/>
        <v>67.7</v>
      </c>
      <c r="BE63" s="1831">
        <f t="shared" si="93"/>
        <v>11.700000000000001</v>
      </c>
      <c r="BF63" s="1757">
        <f t="shared" si="21"/>
        <v>0</v>
      </c>
      <c r="BG63" s="1757">
        <f t="shared" si="22"/>
        <v>0</v>
      </c>
      <c r="BH63" s="1757">
        <f t="shared" si="23"/>
        <v>11243.04</v>
      </c>
      <c r="BI63" s="1831">
        <f t="shared" si="24"/>
        <v>0</v>
      </c>
      <c r="BJ63" s="1757">
        <f t="shared" si="25"/>
        <v>0</v>
      </c>
      <c r="BK63" s="1757">
        <f t="shared" si="26"/>
        <v>79.400000000000006</v>
      </c>
      <c r="BL63" s="1850">
        <f t="shared" si="27"/>
        <v>11243.04</v>
      </c>
      <c r="BM63" s="1837">
        <f>'[13]3'!BM63</f>
        <v>0.02</v>
      </c>
      <c r="BN63" s="1834">
        <f>'[13]3'!BN63</f>
        <v>0.02</v>
      </c>
      <c r="BO63" s="1834">
        <f>'[13]3'!BO63</f>
        <v>0</v>
      </c>
      <c r="BP63" s="1834">
        <f>'[13]3'!BP63</f>
        <v>0</v>
      </c>
      <c r="BQ63" s="1834">
        <f>'[13]3'!BQ63</f>
        <v>0</v>
      </c>
      <c r="BR63" s="1834">
        <f>'[13]3'!BR63</f>
        <v>0</v>
      </c>
      <c r="BS63" s="1831">
        <f t="shared" si="94"/>
        <v>58.52</v>
      </c>
      <c r="BT63" s="1831">
        <f t="shared" si="95"/>
        <v>10.84</v>
      </c>
      <c r="BU63" s="1757">
        <f t="shared" si="28"/>
        <v>0</v>
      </c>
      <c r="BV63" s="1757">
        <f t="shared" si="29"/>
        <v>0</v>
      </c>
      <c r="BW63" s="1757">
        <f t="shared" si="30"/>
        <v>9821.3799999999992</v>
      </c>
      <c r="BX63" s="1831">
        <f t="shared" si="31"/>
        <v>0</v>
      </c>
      <c r="BY63" s="1757">
        <f t="shared" si="32"/>
        <v>0</v>
      </c>
      <c r="BZ63" s="1757">
        <f t="shared" si="33"/>
        <v>69.36</v>
      </c>
      <c r="CA63" s="1850">
        <f t="shared" si="34"/>
        <v>9821.3799999999992</v>
      </c>
      <c r="CB63" s="1834">
        <f>'[13]3'!CB63</f>
        <v>0.02</v>
      </c>
      <c r="CC63" s="1834">
        <f>'[13]3'!CC63</f>
        <v>0.02</v>
      </c>
      <c r="CD63" s="1834">
        <f>'[13]3'!CD63</f>
        <v>0</v>
      </c>
      <c r="CE63" s="1834">
        <f>'[13]3'!CE63</f>
        <v>0</v>
      </c>
      <c r="CF63" s="1834">
        <f>'[13]3'!CF63</f>
        <v>0</v>
      </c>
      <c r="CG63" s="1834">
        <f>'[13]3'!CG63</f>
        <v>0</v>
      </c>
      <c r="CH63" s="1831">
        <f t="shared" si="96"/>
        <v>53.660000000000004</v>
      </c>
      <c r="CI63" s="1831">
        <f t="shared" si="97"/>
        <v>11.18</v>
      </c>
      <c r="CJ63" s="1757">
        <f t="shared" si="35"/>
        <v>0</v>
      </c>
      <c r="CK63" s="1757">
        <f t="shared" si="36"/>
        <v>0</v>
      </c>
      <c r="CL63" s="1757">
        <f t="shared" si="37"/>
        <v>9181.34</v>
      </c>
      <c r="CM63" s="1831">
        <f t="shared" si="38"/>
        <v>0</v>
      </c>
      <c r="CN63" s="1757">
        <f t="shared" si="39"/>
        <v>0</v>
      </c>
      <c r="CO63" s="1757">
        <f t="shared" si="40"/>
        <v>64.84</v>
      </c>
      <c r="CP63" s="1850">
        <f t="shared" si="41"/>
        <v>9181.34</v>
      </c>
      <c r="CQ63" s="1837">
        <f>'[13]3'!CQ63</f>
        <v>1.4999999999999999E-2</v>
      </c>
      <c r="CR63" s="1834">
        <f>'[13]3'!CR63</f>
        <v>1.4999999999999999E-2</v>
      </c>
      <c r="CS63" s="1834">
        <f>'[13]3'!CS63</f>
        <v>0</v>
      </c>
      <c r="CT63" s="1834">
        <f>'[13]3'!CT63</f>
        <v>0</v>
      </c>
      <c r="CU63" s="1834">
        <f>'[13]3'!CU63</f>
        <v>0</v>
      </c>
      <c r="CV63" s="1834">
        <f>'[13]3'!CV63</f>
        <v>0</v>
      </c>
      <c r="CW63" s="1831">
        <f t="shared" si="98"/>
        <v>26.7</v>
      </c>
      <c r="CX63" s="1831">
        <f t="shared" si="99"/>
        <v>9.7199999999999989</v>
      </c>
      <c r="CY63" s="1757">
        <f t="shared" si="42"/>
        <v>0</v>
      </c>
      <c r="CZ63" s="1757">
        <f t="shared" si="43"/>
        <v>0</v>
      </c>
      <c r="DA63" s="1757">
        <f t="shared" si="44"/>
        <v>5157.07</v>
      </c>
      <c r="DB63" s="1831">
        <f t="shared" si="45"/>
        <v>0</v>
      </c>
      <c r="DC63" s="1757">
        <f t="shared" si="46"/>
        <v>0</v>
      </c>
      <c r="DD63" s="1757">
        <f t="shared" si="47"/>
        <v>36.42</v>
      </c>
      <c r="DE63" s="1850">
        <f t="shared" si="48"/>
        <v>5157.07</v>
      </c>
      <c r="DF63" s="1837">
        <f>'[13]3'!DF63</f>
        <v>0.02</v>
      </c>
      <c r="DG63" s="1834">
        <f>'[13]3'!DG63</f>
        <v>0.02</v>
      </c>
      <c r="DH63" s="1834">
        <f>'[13]3'!DH63</f>
        <v>0</v>
      </c>
      <c r="DI63" s="1834">
        <f>'[13]3'!DI63</f>
        <v>0</v>
      </c>
      <c r="DJ63" s="1834">
        <f>'[13]3'!DJ63</f>
        <v>0</v>
      </c>
      <c r="DK63" s="1834">
        <f>'[13]3'!DK63</f>
        <v>0</v>
      </c>
      <c r="DL63" s="1831">
        <f t="shared" si="100"/>
        <v>36.840000000000003</v>
      </c>
      <c r="DM63" s="1831">
        <f t="shared" si="101"/>
        <v>11.96</v>
      </c>
      <c r="DN63" s="1757">
        <f t="shared" si="49"/>
        <v>0</v>
      </c>
      <c r="DO63" s="1757">
        <f t="shared" si="50"/>
        <v>0</v>
      </c>
      <c r="DP63" s="1757">
        <f t="shared" si="51"/>
        <v>6910.08</v>
      </c>
      <c r="DQ63" s="1831">
        <f t="shared" si="52"/>
        <v>0</v>
      </c>
      <c r="DR63" s="1757">
        <f t="shared" si="53"/>
        <v>0</v>
      </c>
      <c r="DS63" s="1757">
        <f t="shared" si="54"/>
        <v>48.800000000000004</v>
      </c>
      <c r="DT63" s="1850">
        <f t="shared" si="55"/>
        <v>6910.08</v>
      </c>
      <c r="DU63" s="1837">
        <f>'[13]3'!DU63</f>
        <v>0.02</v>
      </c>
      <c r="DV63" s="1834">
        <f>'[13]3'!DV63</f>
        <v>0.02</v>
      </c>
      <c r="DW63" s="1834">
        <f>'[13]3'!DW63</f>
        <v>0</v>
      </c>
      <c r="DX63" s="1834">
        <f>'[13]3'!DX63</f>
        <v>0</v>
      </c>
      <c r="DY63" s="1834">
        <f>'[13]3'!DY63</f>
        <v>0</v>
      </c>
      <c r="DZ63" s="1834">
        <f>'[13]3'!DZ63</f>
        <v>0</v>
      </c>
      <c r="EA63" s="1831">
        <f t="shared" si="102"/>
        <v>49.6</v>
      </c>
      <c r="EB63" s="1831">
        <f t="shared" si="103"/>
        <v>10.84</v>
      </c>
      <c r="EC63" s="1757">
        <f t="shared" si="56"/>
        <v>0</v>
      </c>
      <c r="ED63" s="1757">
        <f t="shared" si="57"/>
        <v>0</v>
      </c>
      <c r="EE63" s="1757">
        <f t="shared" si="58"/>
        <v>8558.2999999999993</v>
      </c>
      <c r="EF63" s="1757">
        <f t="shared" si="59"/>
        <v>0</v>
      </c>
      <c r="EG63" s="1757">
        <f t="shared" si="60"/>
        <v>0</v>
      </c>
      <c r="EH63" s="1757">
        <f t="shared" si="61"/>
        <v>60.44</v>
      </c>
      <c r="EI63" s="1850">
        <f t="shared" si="62"/>
        <v>8558.2999999999993</v>
      </c>
      <c r="EJ63" s="1837">
        <f>'[13]3'!EJ63</f>
        <v>2.5000000000000001E-2</v>
      </c>
      <c r="EK63" s="1834">
        <f>'[13]3'!EK63</f>
        <v>2.5000000000000001E-2</v>
      </c>
      <c r="EL63" s="1834">
        <f>'[13]3'!EL63</f>
        <v>0</v>
      </c>
      <c r="EM63" s="1834">
        <f>'[13]3'!EM63</f>
        <v>0</v>
      </c>
      <c r="EN63" s="1834">
        <f>'[13]3'!EN63</f>
        <v>0</v>
      </c>
      <c r="EO63" s="1834">
        <f>'[13]3'!EO63</f>
        <v>0</v>
      </c>
      <c r="EP63" s="1831">
        <f t="shared" si="104"/>
        <v>86.95</v>
      </c>
      <c r="EQ63" s="1831">
        <f t="shared" si="105"/>
        <v>15.525</v>
      </c>
      <c r="ER63" s="1757">
        <f t="shared" si="63"/>
        <v>0</v>
      </c>
      <c r="ES63" s="1757">
        <f t="shared" si="64"/>
        <v>0</v>
      </c>
      <c r="ET63" s="1757">
        <f t="shared" si="65"/>
        <v>14510.46</v>
      </c>
      <c r="EU63" s="1757">
        <f t="shared" si="66"/>
        <v>0</v>
      </c>
      <c r="EV63" s="1757">
        <f t="shared" si="67"/>
        <v>0</v>
      </c>
      <c r="EW63" s="1757">
        <f t="shared" si="68"/>
        <v>102.47500000000001</v>
      </c>
      <c r="EX63" s="1850">
        <f t="shared" si="69"/>
        <v>14510.46</v>
      </c>
      <c r="EY63" s="1834">
        <f>'[13]3'!EY63</f>
        <v>0.02</v>
      </c>
      <c r="EZ63" s="1834">
        <f>'[13]3'!EZ63</f>
        <v>0.02</v>
      </c>
      <c r="FA63" s="1834">
        <f>'[13]3'!FA63</f>
        <v>0</v>
      </c>
      <c r="FB63" s="1834">
        <f>'[13]3'!FB63</f>
        <v>0</v>
      </c>
      <c r="FC63" s="1834">
        <f>'[13]3'!FC63</f>
        <v>0</v>
      </c>
      <c r="FD63" s="1834">
        <f>'[13]3'!FD63</f>
        <v>0</v>
      </c>
      <c r="FE63" s="1831">
        <f t="shared" si="106"/>
        <v>65.72</v>
      </c>
      <c r="FF63" s="1831">
        <f t="shared" si="107"/>
        <v>11.82</v>
      </c>
      <c r="FG63" s="1757">
        <f t="shared" si="70"/>
        <v>0</v>
      </c>
      <c r="FH63" s="1757">
        <f t="shared" si="71"/>
        <v>0</v>
      </c>
      <c r="FI63" s="1757">
        <f t="shared" si="72"/>
        <v>10979.66</v>
      </c>
      <c r="FJ63" s="1757">
        <f t="shared" si="73"/>
        <v>0</v>
      </c>
      <c r="FK63" s="1757">
        <f t="shared" si="74"/>
        <v>0</v>
      </c>
      <c r="FL63" s="1757">
        <f t="shared" si="75"/>
        <v>77.539999999999992</v>
      </c>
      <c r="FM63" s="1850">
        <f t="shared" si="76"/>
        <v>10979.66</v>
      </c>
      <c r="FN63" s="1834">
        <f>'[13]3'!FN63</f>
        <v>0.02</v>
      </c>
      <c r="FO63" s="1834">
        <f>'[13]3'!FO63</f>
        <v>0.02</v>
      </c>
      <c r="FP63" s="1834">
        <f>'[13]3'!FP63</f>
        <v>0</v>
      </c>
      <c r="FQ63" s="1834">
        <f>'[13]3'!FQ63</f>
        <v>0</v>
      </c>
      <c r="FR63" s="1834">
        <f>'[13]3'!FR63</f>
        <v>0</v>
      </c>
      <c r="FS63" s="1834">
        <f>'[13]3'!FS63</f>
        <v>0</v>
      </c>
      <c r="FT63" s="1831">
        <f t="shared" si="108"/>
        <v>64.820000000000007</v>
      </c>
      <c r="FU63" s="1831">
        <f t="shared" si="109"/>
        <v>13.02</v>
      </c>
      <c r="FV63" s="1757">
        <f t="shared" si="77"/>
        <v>0</v>
      </c>
      <c r="FW63" s="1757">
        <f t="shared" si="78"/>
        <v>0</v>
      </c>
      <c r="FX63" s="1757">
        <f t="shared" si="110"/>
        <v>11022.14</v>
      </c>
      <c r="FY63" s="1757">
        <f t="shared" si="79"/>
        <v>0</v>
      </c>
      <c r="FZ63" s="1757">
        <f t="shared" si="80"/>
        <v>0</v>
      </c>
      <c r="GA63" s="1757">
        <f t="shared" si="81"/>
        <v>77.84</v>
      </c>
      <c r="GB63" s="1850">
        <f t="shared" si="82"/>
        <v>11022.14</v>
      </c>
      <c r="GC63" s="1851">
        <f t="shared" si="114"/>
        <v>466.2600000000001</v>
      </c>
      <c r="GD63" s="1852">
        <f t="shared" si="114"/>
        <v>66022.41</v>
      </c>
      <c r="GE63" s="1853">
        <f t="shared" si="115"/>
        <v>403.51499999999999</v>
      </c>
      <c r="GF63" s="1854">
        <f t="shared" si="115"/>
        <v>57137.709999999992</v>
      </c>
      <c r="GG63" s="1855">
        <f t="shared" si="116"/>
        <v>869.77500000000009</v>
      </c>
      <c r="GH63" s="1856">
        <f t="shared" si="116"/>
        <v>123160.12</v>
      </c>
      <c r="GI63" s="1844">
        <v>1</v>
      </c>
      <c r="GJ63" s="1857">
        <f t="shared" si="113"/>
        <v>869.77500000000009</v>
      </c>
      <c r="GK63" s="1858">
        <f t="shared" si="111"/>
        <v>123160.12</v>
      </c>
      <c r="GL63" s="1859">
        <f t="shared" si="112"/>
        <v>0</v>
      </c>
      <c r="GM63" s="1860">
        <f t="shared" si="112"/>
        <v>0</v>
      </c>
    </row>
    <row r="64" spans="1:195" s="1768" customFormat="1" ht="18" customHeight="1">
      <c r="A64" s="1848">
        <v>50</v>
      </c>
      <c r="B64" s="1861" t="s">
        <v>1583</v>
      </c>
      <c r="C64" s="1849" t="s">
        <v>407</v>
      </c>
      <c r="D64" s="1833">
        <f>[13]цены!D58</f>
        <v>199</v>
      </c>
      <c r="E64" s="1834">
        <f>'[13]3'!E64</f>
        <v>5.0000000000000001E-3</v>
      </c>
      <c r="F64" s="1834">
        <f>'[13]3'!F64</f>
        <v>4.0000000000000001E-3</v>
      </c>
      <c r="G64" s="1834">
        <f>'[13]3'!G64</f>
        <v>0</v>
      </c>
      <c r="H64" s="1834">
        <f>'[13]3'!H64</f>
        <v>0</v>
      </c>
      <c r="I64" s="1834">
        <f>'[13]3'!I64</f>
        <v>0</v>
      </c>
      <c r="J64" s="1834">
        <f>'[13]3'!J64</f>
        <v>1E-3</v>
      </c>
      <c r="K64" s="1831">
        <f t="shared" si="86"/>
        <v>17.170000000000002</v>
      </c>
      <c r="L64" s="1831">
        <f t="shared" si="87"/>
        <v>2.5880000000000001</v>
      </c>
      <c r="M64" s="1835">
        <f t="shared" si="0"/>
        <v>0</v>
      </c>
      <c r="N64" s="1835">
        <f t="shared" si="1"/>
        <v>0</v>
      </c>
      <c r="O64" s="1757">
        <f t="shared" si="2"/>
        <v>3931.84</v>
      </c>
      <c r="P64" s="1831">
        <f t="shared" si="3"/>
        <v>0.6</v>
      </c>
      <c r="Q64" s="1757">
        <f t="shared" si="4"/>
        <v>119.4</v>
      </c>
      <c r="R64" s="1757">
        <f t="shared" si="5"/>
        <v>20.358000000000004</v>
      </c>
      <c r="S64" s="1850">
        <f t="shared" si="6"/>
        <v>4051.2400000000002</v>
      </c>
      <c r="T64" s="1837">
        <f>'[13]3'!T64</f>
        <v>5.0000000000000001E-3</v>
      </c>
      <c r="U64" s="1834">
        <f>'[13]3'!U64</f>
        <v>4.0000000000000001E-3</v>
      </c>
      <c r="V64" s="1834">
        <f>'[13]3'!V64</f>
        <v>0</v>
      </c>
      <c r="W64" s="1834">
        <f>'[13]3'!W64</f>
        <v>0</v>
      </c>
      <c r="X64" s="1834">
        <f>'[13]3'!X64</f>
        <v>0</v>
      </c>
      <c r="Y64" s="1834">
        <f>'[13]3'!Y64</f>
        <v>1E-3</v>
      </c>
      <c r="Z64" s="1831">
        <f t="shared" si="88"/>
        <v>16.670000000000002</v>
      </c>
      <c r="AA64" s="1831">
        <f t="shared" si="89"/>
        <v>2.3719999999999999</v>
      </c>
      <c r="AB64" s="1757">
        <f t="shared" si="7"/>
        <v>0</v>
      </c>
      <c r="AC64" s="1757">
        <f t="shared" si="8"/>
        <v>0</v>
      </c>
      <c r="AD64" s="1757">
        <f t="shared" si="9"/>
        <v>3789.36</v>
      </c>
      <c r="AE64" s="1831">
        <f t="shared" si="10"/>
        <v>0.629</v>
      </c>
      <c r="AF64" s="1757">
        <f t="shared" si="11"/>
        <v>125.17</v>
      </c>
      <c r="AG64" s="1757">
        <f t="shared" si="12"/>
        <v>19.671000000000003</v>
      </c>
      <c r="AH64" s="1850">
        <f t="shared" si="13"/>
        <v>3914.53</v>
      </c>
      <c r="AI64" s="1837">
        <f>'[13]3'!AI64</f>
        <v>5.0000000000000001E-3</v>
      </c>
      <c r="AJ64" s="1834">
        <f>'[13]3'!AJ64</f>
        <v>4.0000000000000001E-3</v>
      </c>
      <c r="AK64" s="1834">
        <f>'[13]3'!AK64</f>
        <v>0</v>
      </c>
      <c r="AL64" s="1834">
        <f>'[13]3'!AL64</f>
        <v>0</v>
      </c>
      <c r="AM64" s="1834">
        <f>'[13]3'!AM64</f>
        <v>0</v>
      </c>
      <c r="AN64" s="1834">
        <f>'[13]3'!AN64</f>
        <v>1E-3</v>
      </c>
      <c r="AO64" s="1831">
        <f t="shared" si="90"/>
        <v>19.89</v>
      </c>
      <c r="AP64" s="1831">
        <f t="shared" si="91"/>
        <v>2.5880000000000001</v>
      </c>
      <c r="AQ64" s="1757">
        <f t="shared" si="14"/>
        <v>0</v>
      </c>
      <c r="AR64" s="1757">
        <f t="shared" si="15"/>
        <v>0</v>
      </c>
      <c r="AS64" s="1757">
        <f t="shared" si="16"/>
        <v>4473.12</v>
      </c>
      <c r="AT64" s="1831">
        <f t="shared" si="17"/>
        <v>0.57600000000000007</v>
      </c>
      <c r="AU64" s="1757">
        <f t="shared" si="18"/>
        <v>114.62</v>
      </c>
      <c r="AV64" s="1757">
        <f t="shared" si="19"/>
        <v>23.054000000000002</v>
      </c>
      <c r="AW64" s="1850">
        <f t="shared" si="20"/>
        <v>4587.74</v>
      </c>
      <c r="AX64" s="1834">
        <f>'[13]3'!AX64</f>
        <v>5.0000000000000001E-3</v>
      </c>
      <c r="AY64" s="1834">
        <f>'[13]3'!AY64</f>
        <v>4.0000000000000001E-3</v>
      </c>
      <c r="AZ64" s="1834">
        <f>'[13]3'!AZ64</f>
        <v>0</v>
      </c>
      <c r="BA64" s="1834">
        <f>'[13]3'!BA64</f>
        <v>0</v>
      </c>
      <c r="BB64" s="1834">
        <f>'[13]3'!BB64</f>
        <v>0</v>
      </c>
      <c r="BC64" s="1834">
        <f>'[13]3'!BC64</f>
        <v>1E-3</v>
      </c>
      <c r="BD64" s="1831">
        <f t="shared" si="92"/>
        <v>16.925000000000001</v>
      </c>
      <c r="BE64" s="1831">
        <f t="shared" si="93"/>
        <v>2.34</v>
      </c>
      <c r="BF64" s="1757">
        <f t="shared" si="21"/>
        <v>0</v>
      </c>
      <c r="BG64" s="1757">
        <f t="shared" si="22"/>
        <v>0</v>
      </c>
      <c r="BH64" s="1757">
        <f t="shared" si="23"/>
        <v>3833.74</v>
      </c>
      <c r="BI64" s="1831">
        <f t="shared" si="24"/>
        <v>0.60799999999999998</v>
      </c>
      <c r="BJ64" s="1757">
        <f t="shared" si="25"/>
        <v>120.99</v>
      </c>
      <c r="BK64" s="1757">
        <f t="shared" si="26"/>
        <v>19.873000000000001</v>
      </c>
      <c r="BL64" s="1850">
        <f t="shared" si="27"/>
        <v>3954.7299999999996</v>
      </c>
      <c r="BM64" s="1837">
        <f>'[13]3'!BM64</f>
        <v>5.0000000000000001E-3</v>
      </c>
      <c r="BN64" s="1834">
        <f>'[13]3'!BN64</f>
        <v>4.0000000000000001E-3</v>
      </c>
      <c r="BO64" s="1834">
        <f>'[13]3'!BO64</f>
        <v>0</v>
      </c>
      <c r="BP64" s="1834">
        <f>'[13]3'!BP64</f>
        <v>0</v>
      </c>
      <c r="BQ64" s="1834">
        <f>'[13]3'!BQ64</f>
        <v>0</v>
      </c>
      <c r="BR64" s="1834">
        <f>'[13]3'!BR64</f>
        <v>1E-3</v>
      </c>
      <c r="BS64" s="1831">
        <f t="shared" si="94"/>
        <v>14.63</v>
      </c>
      <c r="BT64" s="1831">
        <f t="shared" si="95"/>
        <v>2.1680000000000001</v>
      </c>
      <c r="BU64" s="1757">
        <f t="shared" si="28"/>
        <v>0</v>
      </c>
      <c r="BV64" s="1757">
        <f t="shared" si="29"/>
        <v>0</v>
      </c>
      <c r="BW64" s="1757">
        <f t="shared" si="30"/>
        <v>3342.8</v>
      </c>
      <c r="BX64" s="1831">
        <f t="shared" si="31"/>
        <v>0.59399999999999997</v>
      </c>
      <c r="BY64" s="1757">
        <f t="shared" si="32"/>
        <v>118.21</v>
      </c>
      <c r="BZ64" s="1757">
        <f t="shared" si="33"/>
        <v>17.392000000000003</v>
      </c>
      <c r="CA64" s="1850">
        <f t="shared" si="34"/>
        <v>3461.01</v>
      </c>
      <c r="CB64" s="1834">
        <f>'[13]3'!CB64</f>
        <v>5.0000000000000001E-3</v>
      </c>
      <c r="CC64" s="1834">
        <f>'[13]3'!CC64</f>
        <v>4.0000000000000001E-3</v>
      </c>
      <c r="CD64" s="1834">
        <f>'[13]3'!CD64</f>
        <v>0</v>
      </c>
      <c r="CE64" s="1834">
        <f>'[13]3'!CE64</f>
        <v>0</v>
      </c>
      <c r="CF64" s="1834">
        <f>'[13]3'!CF64</f>
        <v>0</v>
      </c>
      <c r="CG64" s="1834">
        <f>'[13]3'!CG64</f>
        <v>1E-3</v>
      </c>
      <c r="CH64" s="1831">
        <f t="shared" si="96"/>
        <v>13.415000000000001</v>
      </c>
      <c r="CI64" s="1831">
        <f t="shared" si="97"/>
        <v>2.2360000000000002</v>
      </c>
      <c r="CJ64" s="1757">
        <f t="shared" si="35"/>
        <v>0</v>
      </c>
      <c r="CK64" s="1757">
        <f t="shared" si="36"/>
        <v>0</v>
      </c>
      <c r="CL64" s="1757">
        <f t="shared" si="37"/>
        <v>3114.55</v>
      </c>
      <c r="CM64" s="1831">
        <f t="shared" si="38"/>
        <v>0.48599999999999999</v>
      </c>
      <c r="CN64" s="1757">
        <f t="shared" si="39"/>
        <v>96.71</v>
      </c>
      <c r="CO64" s="1757">
        <f t="shared" si="40"/>
        <v>16.137</v>
      </c>
      <c r="CP64" s="1850">
        <f t="shared" si="41"/>
        <v>3211.26</v>
      </c>
      <c r="CQ64" s="1837">
        <f>'[13]3'!CQ64</f>
        <v>5.0000000000000001E-3</v>
      </c>
      <c r="CR64" s="1834">
        <f>'[13]3'!CR64</f>
        <v>4.0000000000000001E-3</v>
      </c>
      <c r="CS64" s="1834">
        <f>'[13]3'!CS64</f>
        <v>0</v>
      </c>
      <c r="CT64" s="1834">
        <f>'[13]3'!CT64</f>
        <v>0</v>
      </c>
      <c r="CU64" s="1834">
        <f>'[13]3'!CU64</f>
        <v>0</v>
      </c>
      <c r="CV64" s="1834">
        <f>'[13]3'!CV64</f>
        <v>1E-3</v>
      </c>
      <c r="CW64" s="1831">
        <f t="shared" si="98"/>
        <v>8.9</v>
      </c>
      <c r="CX64" s="1831">
        <f t="shared" si="99"/>
        <v>2.5920000000000001</v>
      </c>
      <c r="CY64" s="1757">
        <f t="shared" si="42"/>
        <v>0</v>
      </c>
      <c r="CZ64" s="1757">
        <f t="shared" si="43"/>
        <v>0</v>
      </c>
      <c r="DA64" s="1757">
        <f t="shared" si="44"/>
        <v>2286.91</v>
      </c>
      <c r="DB64" s="1831">
        <f t="shared" si="45"/>
        <v>0.42</v>
      </c>
      <c r="DC64" s="1757">
        <f t="shared" si="46"/>
        <v>83.58</v>
      </c>
      <c r="DD64" s="1757">
        <f t="shared" si="47"/>
        <v>11.912000000000001</v>
      </c>
      <c r="DE64" s="1850">
        <f t="shared" si="48"/>
        <v>2370.4899999999998</v>
      </c>
      <c r="DF64" s="1837">
        <f>'[13]3'!DF64</f>
        <v>5.0000000000000001E-3</v>
      </c>
      <c r="DG64" s="1834">
        <f>'[13]3'!DG64</f>
        <v>4.0000000000000001E-3</v>
      </c>
      <c r="DH64" s="1834">
        <f>'[13]3'!DH64</f>
        <v>0</v>
      </c>
      <c r="DI64" s="1834">
        <f>'[13]3'!DI64</f>
        <v>0</v>
      </c>
      <c r="DJ64" s="1834">
        <f>'[13]3'!DJ64</f>
        <v>0</v>
      </c>
      <c r="DK64" s="1834">
        <f>'[13]3'!DK64</f>
        <v>1E-3</v>
      </c>
      <c r="DL64" s="1831">
        <f t="shared" si="100"/>
        <v>9.2100000000000009</v>
      </c>
      <c r="DM64" s="1831">
        <f t="shared" si="101"/>
        <v>2.3919999999999999</v>
      </c>
      <c r="DN64" s="1757">
        <f t="shared" si="49"/>
        <v>0</v>
      </c>
      <c r="DO64" s="1757">
        <f t="shared" si="50"/>
        <v>0</v>
      </c>
      <c r="DP64" s="1757">
        <f t="shared" si="51"/>
        <v>2308.8000000000002</v>
      </c>
      <c r="DQ64" s="1831">
        <f t="shared" si="52"/>
        <v>0.441</v>
      </c>
      <c r="DR64" s="1757">
        <f t="shared" si="53"/>
        <v>87.76</v>
      </c>
      <c r="DS64" s="1757">
        <f t="shared" si="54"/>
        <v>12.043000000000001</v>
      </c>
      <c r="DT64" s="1850">
        <f t="shared" si="55"/>
        <v>2396.5600000000004</v>
      </c>
      <c r="DU64" s="1837">
        <f>'[13]3'!DU64</f>
        <v>5.0000000000000001E-3</v>
      </c>
      <c r="DV64" s="1834">
        <f>'[13]3'!DV64</f>
        <v>4.0000000000000001E-3</v>
      </c>
      <c r="DW64" s="1834">
        <f>'[13]3'!DW64</f>
        <v>0</v>
      </c>
      <c r="DX64" s="1834">
        <f>'[13]3'!DX64</f>
        <v>0</v>
      </c>
      <c r="DY64" s="1834">
        <f>'[13]3'!DY64</f>
        <v>0</v>
      </c>
      <c r="DZ64" s="1834">
        <f>'[13]3'!DZ64</f>
        <v>1E-3</v>
      </c>
      <c r="EA64" s="1831">
        <f t="shared" si="102"/>
        <v>12.4</v>
      </c>
      <c r="EB64" s="1831">
        <f t="shared" si="103"/>
        <v>2.1680000000000001</v>
      </c>
      <c r="EC64" s="1757">
        <f t="shared" si="56"/>
        <v>0</v>
      </c>
      <c r="ED64" s="1757">
        <f t="shared" si="57"/>
        <v>0</v>
      </c>
      <c r="EE64" s="1757">
        <f t="shared" si="58"/>
        <v>2899.03</v>
      </c>
      <c r="EF64" s="1757">
        <f t="shared" si="59"/>
        <v>0.432</v>
      </c>
      <c r="EG64" s="1757">
        <f t="shared" si="60"/>
        <v>85.97</v>
      </c>
      <c r="EH64" s="1757">
        <f t="shared" si="61"/>
        <v>15.000000000000002</v>
      </c>
      <c r="EI64" s="1850">
        <f t="shared" si="62"/>
        <v>2985</v>
      </c>
      <c r="EJ64" s="1837">
        <f>'[13]3'!EJ64</f>
        <v>5.0000000000000001E-3</v>
      </c>
      <c r="EK64" s="1834">
        <f>'[13]3'!EK64</f>
        <v>4.0000000000000001E-3</v>
      </c>
      <c r="EL64" s="1834">
        <f>'[13]3'!EL64</f>
        <v>0</v>
      </c>
      <c r="EM64" s="1834">
        <f>'[13]3'!EM64</f>
        <v>0</v>
      </c>
      <c r="EN64" s="1834">
        <f>'[13]3'!EN64</f>
        <v>0</v>
      </c>
      <c r="EO64" s="1834">
        <f>'[13]3'!EO64</f>
        <v>1E-3</v>
      </c>
      <c r="EP64" s="1831">
        <f t="shared" si="104"/>
        <v>17.39</v>
      </c>
      <c r="EQ64" s="1831">
        <f t="shared" si="105"/>
        <v>2.484</v>
      </c>
      <c r="ER64" s="1757">
        <f t="shared" si="63"/>
        <v>0</v>
      </c>
      <c r="ES64" s="1757">
        <f t="shared" si="64"/>
        <v>0</v>
      </c>
      <c r="ET64" s="1757">
        <f t="shared" si="65"/>
        <v>3954.93</v>
      </c>
      <c r="EU64" s="1757">
        <f t="shared" si="66"/>
        <v>0.56700000000000006</v>
      </c>
      <c r="EV64" s="1757">
        <f t="shared" si="67"/>
        <v>112.83</v>
      </c>
      <c r="EW64" s="1757">
        <f t="shared" si="68"/>
        <v>20.441000000000003</v>
      </c>
      <c r="EX64" s="1850">
        <f t="shared" si="69"/>
        <v>4067.7599999999998</v>
      </c>
      <c r="EY64" s="1834">
        <f>'[13]3'!EY64</f>
        <v>5.0000000000000001E-3</v>
      </c>
      <c r="EZ64" s="1834">
        <f>'[13]3'!EZ64</f>
        <v>4.0000000000000001E-3</v>
      </c>
      <c r="FA64" s="1834">
        <f>'[13]3'!FA64</f>
        <v>0</v>
      </c>
      <c r="FB64" s="1834">
        <f>'[13]3'!FB64</f>
        <v>0</v>
      </c>
      <c r="FC64" s="1834">
        <f>'[13]3'!FC64</f>
        <v>0</v>
      </c>
      <c r="FD64" s="1834">
        <f>'[13]3'!FD64</f>
        <v>1E-3</v>
      </c>
      <c r="FE64" s="1831">
        <f t="shared" si="106"/>
        <v>16.43</v>
      </c>
      <c r="FF64" s="1831">
        <f t="shared" si="107"/>
        <v>2.3639999999999999</v>
      </c>
      <c r="FG64" s="1757">
        <f t="shared" si="70"/>
        <v>0</v>
      </c>
      <c r="FH64" s="1757">
        <f t="shared" si="71"/>
        <v>0</v>
      </c>
      <c r="FI64" s="1757">
        <f t="shared" si="72"/>
        <v>3740.01</v>
      </c>
      <c r="FJ64" s="1757">
        <f t="shared" si="73"/>
        <v>0.70300000000000007</v>
      </c>
      <c r="FK64" s="1757">
        <f t="shared" si="74"/>
        <v>139.9</v>
      </c>
      <c r="FL64" s="1757">
        <f t="shared" si="75"/>
        <v>19.497</v>
      </c>
      <c r="FM64" s="1850">
        <f t="shared" si="76"/>
        <v>3879.9100000000003</v>
      </c>
      <c r="FN64" s="1834">
        <f>'[13]3'!FN64</f>
        <v>5.0000000000000001E-3</v>
      </c>
      <c r="FO64" s="1834">
        <f>'[13]3'!FO64</f>
        <v>4.0000000000000001E-3</v>
      </c>
      <c r="FP64" s="1834">
        <f>'[13]3'!FP64</f>
        <v>0</v>
      </c>
      <c r="FQ64" s="1834">
        <f>'[13]3'!FQ64</f>
        <v>0</v>
      </c>
      <c r="FR64" s="1834">
        <f>'[13]3'!FR64</f>
        <v>0</v>
      </c>
      <c r="FS64" s="1834">
        <f>'[13]3'!FS64</f>
        <v>1E-3</v>
      </c>
      <c r="FT64" s="1831">
        <f t="shared" si="108"/>
        <v>16.205000000000002</v>
      </c>
      <c r="FU64" s="1831">
        <f t="shared" si="109"/>
        <v>2.6040000000000001</v>
      </c>
      <c r="FV64" s="1757">
        <f t="shared" si="77"/>
        <v>0</v>
      </c>
      <c r="FW64" s="1757">
        <f t="shared" si="78"/>
        <v>0</v>
      </c>
      <c r="FX64" s="1757">
        <f t="shared" si="110"/>
        <v>3742.99</v>
      </c>
      <c r="FY64" s="1757">
        <f t="shared" si="79"/>
        <v>0.76</v>
      </c>
      <c r="FZ64" s="1757">
        <f t="shared" si="80"/>
        <v>151.24</v>
      </c>
      <c r="GA64" s="1757">
        <f t="shared" si="81"/>
        <v>19.569000000000003</v>
      </c>
      <c r="GB64" s="1850">
        <f t="shared" si="82"/>
        <v>3894.2299999999996</v>
      </c>
      <c r="GC64" s="1851">
        <f t="shared" si="114"/>
        <v>116.48500000000001</v>
      </c>
      <c r="GD64" s="1852">
        <f t="shared" si="114"/>
        <v>23180.510000000002</v>
      </c>
      <c r="GE64" s="1853">
        <f t="shared" si="115"/>
        <v>98.462000000000003</v>
      </c>
      <c r="GF64" s="1854">
        <f t="shared" si="115"/>
        <v>19593.949999999997</v>
      </c>
      <c r="GG64" s="1855">
        <f t="shared" si="116"/>
        <v>214.947</v>
      </c>
      <c r="GH64" s="1856">
        <f t="shared" si="116"/>
        <v>42774.46</v>
      </c>
      <c r="GI64" s="1844">
        <v>12</v>
      </c>
      <c r="GJ64" s="1857">
        <f t="shared" si="113"/>
        <v>208.13100000000006</v>
      </c>
      <c r="GK64" s="1858">
        <f t="shared" si="111"/>
        <v>41418.079999999994</v>
      </c>
      <c r="GL64" s="1859">
        <f t="shared" si="112"/>
        <v>6.8159999999999457</v>
      </c>
      <c r="GM64" s="1860">
        <f t="shared" si="112"/>
        <v>1356.3800000000047</v>
      </c>
    </row>
    <row r="65" spans="1:195" s="1768" customFormat="1" ht="18" customHeight="1">
      <c r="A65" s="1830">
        <v>51</v>
      </c>
      <c r="B65" s="1861" t="s">
        <v>1584</v>
      </c>
      <c r="C65" s="1849" t="s">
        <v>407</v>
      </c>
      <c r="D65" s="1833">
        <f>[13]цены!D59</f>
        <v>240</v>
      </c>
      <c r="E65" s="1834">
        <f>'[13]3'!E65</f>
        <v>3.0000000000000001E-3</v>
      </c>
      <c r="F65" s="1834">
        <f>'[13]3'!F65</f>
        <v>3.0000000000000001E-3</v>
      </c>
      <c r="G65" s="1834">
        <f>'[13]3'!G65</f>
        <v>0</v>
      </c>
      <c r="H65" s="1834">
        <f>'[13]3'!H65</f>
        <v>0</v>
      </c>
      <c r="I65" s="1834">
        <f>'[13]3'!I65</f>
        <v>0</v>
      </c>
      <c r="J65" s="1834">
        <f>'[13]3'!J65</f>
        <v>1E-3</v>
      </c>
      <c r="K65" s="1831">
        <f t="shared" si="86"/>
        <v>10.302</v>
      </c>
      <c r="L65" s="1831">
        <f t="shared" si="87"/>
        <v>1.9410000000000001</v>
      </c>
      <c r="M65" s="1835">
        <f t="shared" si="0"/>
        <v>0</v>
      </c>
      <c r="N65" s="1835">
        <f t="shared" si="1"/>
        <v>0</v>
      </c>
      <c r="O65" s="1757">
        <f t="shared" si="2"/>
        <v>2938.32</v>
      </c>
      <c r="P65" s="1831">
        <f t="shared" si="3"/>
        <v>0.6</v>
      </c>
      <c r="Q65" s="1757">
        <f t="shared" si="4"/>
        <v>144</v>
      </c>
      <c r="R65" s="1757">
        <f t="shared" si="5"/>
        <v>12.843</v>
      </c>
      <c r="S65" s="1850">
        <f t="shared" si="6"/>
        <v>3082.32</v>
      </c>
      <c r="T65" s="1837">
        <f>'[13]3'!T65</f>
        <v>3.0000000000000001E-3</v>
      </c>
      <c r="U65" s="1834">
        <f>'[13]3'!U65</f>
        <v>3.0000000000000001E-3</v>
      </c>
      <c r="V65" s="1834">
        <f>'[13]3'!V65</f>
        <v>0</v>
      </c>
      <c r="W65" s="1834">
        <f>'[13]3'!W65</f>
        <v>0</v>
      </c>
      <c r="X65" s="1834">
        <f>'[13]3'!X65</f>
        <v>0</v>
      </c>
      <c r="Y65" s="1834">
        <f>'[13]3'!Y65</f>
        <v>1E-3</v>
      </c>
      <c r="Z65" s="1831">
        <f t="shared" si="88"/>
        <v>10.002000000000001</v>
      </c>
      <c r="AA65" s="1831">
        <f t="shared" si="89"/>
        <v>1.7790000000000001</v>
      </c>
      <c r="AB65" s="1757">
        <f t="shared" si="7"/>
        <v>0</v>
      </c>
      <c r="AC65" s="1757">
        <f t="shared" si="8"/>
        <v>0</v>
      </c>
      <c r="AD65" s="1757">
        <f t="shared" si="9"/>
        <v>2827.44</v>
      </c>
      <c r="AE65" s="1831">
        <f t="shared" si="10"/>
        <v>0.629</v>
      </c>
      <c r="AF65" s="1757">
        <f t="shared" si="11"/>
        <v>150.96</v>
      </c>
      <c r="AG65" s="1757">
        <f t="shared" si="12"/>
        <v>12.41</v>
      </c>
      <c r="AH65" s="1850">
        <f t="shared" si="13"/>
        <v>2978.4</v>
      </c>
      <c r="AI65" s="1837">
        <f>'[13]3'!AI65</f>
        <v>3.0000000000000001E-3</v>
      </c>
      <c r="AJ65" s="1834">
        <f>'[13]3'!AJ65</f>
        <v>3.0000000000000001E-3</v>
      </c>
      <c r="AK65" s="1834">
        <f>'[13]3'!AK65</f>
        <v>0</v>
      </c>
      <c r="AL65" s="1834">
        <f>'[13]3'!AL65</f>
        <v>0</v>
      </c>
      <c r="AM65" s="1834">
        <f>'[13]3'!AM65</f>
        <v>0</v>
      </c>
      <c r="AN65" s="1834">
        <f>'[13]3'!AN65</f>
        <v>1E-3</v>
      </c>
      <c r="AO65" s="1831">
        <f t="shared" si="90"/>
        <v>11.934000000000001</v>
      </c>
      <c r="AP65" s="1831">
        <f t="shared" si="91"/>
        <v>1.9410000000000001</v>
      </c>
      <c r="AQ65" s="1757">
        <f t="shared" si="14"/>
        <v>0</v>
      </c>
      <c r="AR65" s="1757">
        <f t="shared" si="15"/>
        <v>0</v>
      </c>
      <c r="AS65" s="1757">
        <f t="shared" si="16"/>
        <v>3330</v>
      </c>
      <c r="AT65" s="1831">
        <f t="shared" si="17"/>
        <v>0.57600000000000007</v>
      </c>
      <c r="AU65" s="1757">
        <f t="shared" si="18"/>
        <v>138.24</v>
      </c>
      <c r="AV65" s="1757">
        <f t="shared" si="19"/>
        <v>14.451000000000002</v>
      </c>
      <c r="AW65" s="1850">
        <f t="shared" si="20"/>
        <v>3468.24</v>
      </c>
      <c r="AX65" s="1834">
        <f>'[13]3'!AX65</f>
        <v>3.0000000000000001E-3</v>
      </c>
      <c r="AY65" s="1834">
        <f>'[13]3'!AY65</f>
        <v>3.0000000000000001E-3</v>
      </c>
      <c r="AZ65" s="1834">
        <f>'[13]3'!AZ65</f>
        <v>0</v>
      </c>
      <c r="BA65" s="1834">
        <f>'[13]3'!BA65</f>
        <v>0</v>
      </c>
      <c r="BB65" s="1834">
        <f>'[13]3'!BB65</f>
        <v>0</v>
      </c>
      <c r="BC65" s="1834">
        <f>'[13]3'!BC65</f>
        <v>1E-3</v>
      </c>
      <c r="BD65" s="1831">
        <f t="shared" si="92"/>
        <v>10.154999999999999</v>
      </c>
      <c r="BE65" s="1831">
        <f t="shared" si="93"/>
        <v>1.7550000000000001</v>
      </c>
      <c r="BF65" s="1757">
        <f t="shared" si="21"/>
        <v>0</v>
      </c>
      <c r="BG65" s="1757">
        <f t="shared" si="22"/>
        <v>0</v>
      </c>
      <c r="BH65" s="1757">
        <f t="shared" si="23"/>
        <v>2858.4</v>
      </c>
      <c r="BI65" s="1831">
        <f t="shared" si="24"/>
        <v>0.60799999999999998</v>
      </c>
      <c r="BJ65" s="1757">
        <f t="shared" si="25"/>
        <v>145.91999999999999</v>
      </c>
      <c r="BK65" s="1757">
        <f t="shared" si="26"/>
        <v>12.518000000000001</v>
      </c>
      <c r="BL65" s="1850">
        <f t="shared" si="27"/>
        <v>3004.32</v>
      </c>
      <c r="BM65" s="1837">
        <f>'[13]3'!BM65</f>
        <v>3.0000000000000001E-3</v>
      </c>
      <c r="BN65" s="1834">
        <f>'[13]3'!BN65</f>
        <v>3.0000000000000001E-3</v>
      </c>
      <c r="BO65" s="1834">
        <f>'[13]3'!BO65</f>
        <v>0</v>
      </c>
      <c r="BP65" s="1834">
        <f>'[13]3'!BP65</f>
        <v>0</v>
      </c>
      <c r="BQ65" s="1834">
        <f>'[13]3'!BQ65</f>
        <v>0</v>
      </c>
      <c r="BR65" s="1834">
        <f>'[13]3'!BR65</f>
        <v>1E-3</v>
      </c>
      <c r="BS65" s="1831">
        <f t="shared" si="94"/>
        <v>8.7780000000000005</v>
      </c>
      <c r="BT65" s="1831">
        <f t="shared" si="95"/>
        <v>1.6260000000000001</v>
      </c>
      <c r="BU65" s="1757">
        <f t="shared" si="28"/>
        <v>0</v>
      </c>
      <c r="BV65" s="1757">
        <f t="shared" si="29"/>
        <v>0</v>
      </c>
      <c r="BW65" s="1757">
        <f t="shared" si="30"/>
        <v>2496.96</v>
      </c>
      <c r="BX65" s="1831">
        <f t="shared" si="31"/>
        <v>0.59399999999999997</v>
      </c>
      <c r="BY65" s="1757">
        <f t="shared" si="32"/>
        <v>142.56</v>
      </c>
      <c r="BZ65" s="1757">
        <f t="shared" si="33"/>
        <v>10.997999999999999</v>
      </c>
      <c r="CA65" s="1850">
        <f t="shared" si="34"/>
        <v>2639.52</v>
      </c>
      <c r="CB65" s="1834">
        <f>'[13]3'!CB65</f>
        <v>3.0000000000000001E-3</v>
      </c>
      <c r="CC65" s="1834">
        <f>'[13]3'!CC65</f>
        <v>3.0000000000000001E-3</v>
      </c>
      <c r="CD65" s="1834">
        <f>'[13]3'!CD65</f>
        <v>0</v>
      </c>
      <c r="CE65" s="1834">
        <f>'[13]3'!CE65</f>
        <v>0</v>
      </c>
      <c r="CF65" s="1834">
        <f>'[13]3'!CF65</f>
        <v>0</v>
      </c>
      <c r="CG65" s="1834">
        <f>'[13]3'!CG65</f>
        <v>1E-3</v>
      </c>
      <c r="CH65" s="1831">
        <f t="shared" si="96"/>
        <v>8.0489999999999995</v>
      </c>
      <c r="CI65" s="1831">
        <f t="shared" si="97"/>
        <v>1.677</v>
      </c>
      <c r="CJ65" s="1757">
        <f t="shared" si="35"/>
        <v>0</v>
      </c>
      <c r="CK65" s="1757">
        <f t="shared" si="36"/>
        <v>0</v>
      </c>
      <c r="CL65" s="1757">
        <f t="shared" si="37"/>
        <v>2334.2399999999998</v>
      </c>
      <c r="CM65" s="1831">
        <f t="shared" si="38"/>
        <v>0.48599999999999999</v>
      </c>
      <c r="CN65" s="1757">
        <f t="shared" si="39"/>
        <v>116.64</v>
      </c>
      <c r="CO65" s="1757">
        <f t="shared" si="40"/>
        <v>10.212</v>
      </c>
      <c r="CP65" s="1850">
        <f t="shared" si="41"/>
        <v>2450.8799999999997</v>
      </c>
      <c r="CQ65" s="1837">
        <f>'[13]3'!CQ65</f>
        <v>3.0000000000000001E-3</v>
      </c>
      <c r="CR65" s="1834">
        <f>'[13]3'!CR65</f>
        <v>3.0000000000000001E-3</v>
      </c>
      <c r="CS65" s="1834">
        <f>'[13]3'!CS65</f>
        <v>0</v>
      </c>
      <c r="CT65" s="1834">
        <f>'[13]3'!CT65</f>
        <v>0</v>
      </c>
      <c r="CU65" s="1834">
        <f>'[13]3'!CU65</f>
        <v>0</v>
      </c>
      <c r="CV65" s="1834">
        <f>'[13]3'!CV65</f>
        <v>1E-3</v>
      </c>
      <c r="CW65" s="1831">
        <f t="shared" si="98"/>
        <v>5.34</v>
      </c>
      <c r="CX65" s="1831">
        <f t="shared" si="99"/>
        <v>1.944</v>
      </c>
      <c r="CY65" s="1757">
        <f t="shared" si="42"/>
        <v>0</v>
      </c>
      <c r="CZ65" s="1757">
        <f t="shared" si="43"/>
        <v>0</v>
      </c>
      <c r="DA65" s="1757">
        <f t="shared" si="44"/>
        <v>1748.16</v>
      </c>
      <c r="DB65" s="1831">
        <f t="shared" si="45"/>
        <v>0.42</v>
      </c>
      <c r="DC65" s="1757">
        <f t="shared" si="46"/>
        <v>100.8</v>
      </c>
      <c r="DD65" s="1757">
        <f t="shared" si="47"/>
        <v>7.7039999999999997</v>
      </c>
      <c r="DE65" s="1850">
        <f t="shared" si="48"/>
        <v>1848.96</v>
      </c>
      <c r="DF65" s="1837">
        <f>'[13]3'!DF65</f>
        <v>3.0000000000000001E-3</v>
      </c>
      <c r="DG65" s="1834">
        <f>'[13]3'!DG65</f>
        <v>3.0000000000000001E-3</v>
      </c>
      <c r="DH65" s="1834">
        <f>'[13]3'!DH65</f>
        <v>0</v>
      </c>
      <c r="DI65" s="1834">
        <f>'[13]3'!DI65</f>
        <v>0</v>
      </c>
      <c r="DJ65" s="1834">
        <f>'[13]3'!DJ65</f>
        <v>0</v>
      </c>
      <c r="DK65" s="1834">
        <f>'[13]3'!DK65</f>
        <v>1E-3</v>
      </c>
      <c r="DL65" s="1831">
        <f t="shared" si="100"/>
        <v>5.5259999999999998</v>
      </c>
      <c r="DM65" s="1831">
        <f t="shared" si="101"/>
        <v>1.794</v>
      </c>
      <c r="DN65" s="1757">
        <f t="shared" si="49"/>
        <v>0</v>
      </c>
      <c r="DO65" s="1757">
        <f t="shared" si="50"/>
        <v>0</v>
      </c>
      <c r="DP65" s="1757">
        <f t="shared" si="51"/>
        <v>1756.8</v>
      </c>
      <c r="DQ65" s="1831">
        <f t="shared" si="52"/>
        <v>0.441</v>
      </c>
      <c r="DR65" s="1757">
        <f t="shared" si="53"/>
        <v>105.84</v>
      </c>
      <c r="DS65" s="1757">
        <f t="shared" si="54"/>
        <v>7.7610000000000001</v>
      </c>
      <c r="DT65" s="1850">
        <f t="shared" si="55"/>
        <v>1862.6399999999999</v>
      </c>
      <c r="DU65" s="1837">
        <f>'[13]3'!DU65</f>
        <v>3.0000000000000001E-3</v>
      </c>
      <c r="DV65" s="1834">
        <f>'[13]3'!DV65</f>
        <v>3.0000000000000001E-3</v>
      </c>
      <c r="DW65" s="1834">
        <f>'[13]3'!DW65</f>
        <v>0</v>
      </c>
      <c r="DX65" s="1834">
        <f>'[13]3'!DX65</f>
        <v>0</v>
      </c>
      <c r="DY65" s="1834">
        <f>'[13]3'!DY65</f>
        <v>0</v>
      </c>
      <c r="DZ65" s="1834">
        <f>'[13]3'!DZ65</f>
        <v>1E-3</v>
      </c>
      <c r="EA65" s="1831">
        <f t="shared" si="102"/>
        <v>7.44</v>
      </c>
      <c r="EB65" s="1831">
        <f t="shared" si="103"/>
        <v>1.6260000000000001</v>
      </c>
      <c r="EC65" s="1757">
        <f t="shared" si="56"/>
        <v>0</v>
      </c>
      <c r="ED65" s="1757">
        <f t="shared" si="57"/>
        <v>0</v>
      </c>
      <c r="EE65" s="1757">
        <f t="shared" si="58"/>
        <v>2175.84</v>
      </c>
      <c r="EF65" s="1757">
        <f t="shared" si="59"/>
        <v>0.432</v>
      </c>
      <c r="EG65" s="1757">
        <f t="shared" si="60"/>
        <v>103.68</v>
      </c>
      <c r="EH65" s="1757">
        <f t="shared" si="61"/>
        <v>9.4980000000000011</v>
      </c>
      <c r="EI65" s="1850">
        <f t="shared" si="62"/>
        <v>2279.52</v>
      </c>
      <c r="EJ65" s="1837">
        <f>'[13]3'!EJ65</f>
        <v>3.0000000000000001E-3</v>
      </c>
      <c r="EK65" s="1834">
        <f>'[13]3'!EK65</f>
        <v>3.0000000000000001E-3</v>
      </c>
      <c r="EL65" s="1834">
        <f>'[13]3'!EL65</f>
        <v>0</v>
      </c>
      <c r="EM65" s="1834">
        <f>'[13]3'!EM65</f>
        <v>0</v>
      </c>
      <c r="EN65" s="1834">
        <f>'[13]3'!EN65</f>
        <v>0</v>
      </c>
      <c r="EO65" s="1834">
        <f>'[13]3'!EO65</f>
        <v>1E-3</v>
      </c>
      <c r="EP65" s="1831">
        <f t="shared" si="104"/>
        <v>10.434000000000001</v>
      </c>
      <c r="EQ65" s="1831">
        <f t="shared" si="105"/>
        <v>1.863</v>
      </c>
      <c r="ER65" s="1757">
        <f t="shared" si="63"/>
        <v>0</v>
      </c>
      <c r="ES65" s="1757">
        <f t="shared" si="64"/>
        <v>0</v>
      </c>
      <c r="ET65" s="1757">
        <f t="shared" si="65"/>
        <v>2951.28</v>
      </c>
      <c r="EU65" s="1757">
        <f t="shared" si="66"/>
        <v>0.56700000000000006</v>
      </c>
      <c r="EV65" s="1757">
        <f t="shared" si="67"/>
        <v>136.08000000000001</v>
      </c>
      <c r="EW65" s="1757">
        <f t="shared" si="68"/>
        <v>12.864000000000001</v>
      </c>
      <c r="EX65" s="1850">
        <f t="shared" si="69"/>
        <v>3087.36</v>
      </c>
      <c r="EY65" s="1834">
        <f>'[13]3'!EY65</f>
        <v>3.0000000000000001E-3</v>
      </c>
      <c r="EZ65" s="1834">
        <f>'[13]3'!EZ65</f>
        <v>3.0000000000000001E-3</v>
      </c>
      <c r="FA65" s="1834">
        <f>'[13]3'!FA65</f>
        <v>0</v>
      </c>
      <c r="FB65" s="1834">
        <f>'[13]3'!FB65</f>
        <v>0</v>
      </c>
      <c r="FC65" s="1834">
        <f>'[13]3'!FC65</f>
        <v>0</v>
      </c>
      <c r="FD65" s="1834">
        <f>'[13]3'!FD65</f>
        <v>1E-3</v>
      </c>
      <c r="FE65" s="1831">
        <f t="shared" si="106"/>
        <v>9.8580000000000005</v>
      </c>
      <c r="FF65" s="1831">
        <f t="shared" si="107"/>
        <v>1.7730000000000001</v>
      </c>
      <c r="FG65" s="1757">
        <f t="shared" si="70"/>
        <v>0</v>
      </c>
      <c r="FH65" s="1757">
        <f t="shared" si="71"/>
        <v>0</v>
      </c>
      <c r="FI65" s="1757">
        <f t="shared" si="72"/>
        <v>2791.44</v>
      </c>
      <c r="FJ65" s="1757">
        <f t="shared" si="73"/>
        <v>0.70300000000000007</v>
      </c>
      <c r="FK65" s="1757">
        <f t="shared" si="74"/>
        <v>168.72</v>
      </c>
      <c r="FL65" s="1757">
        <f t="shared" si="75"/>
        <v>12.334</v>
      </c>
      <c r="FM65" s="1850">
        <f t="shared" si="76"/>
        <v>2960.16</v>
      </c>
      <c r="FN65" s="1834">
        <f>'[13]3'!FN65</f>
        <v>3.0000000000000001E-3</v>
      </c>
      <c r="FO65" s="1834">
        <f>'[13]3'!FO65</f>
        <v>3.0000000000000001E-3</v>
      </c>
      <c r="FP65" s="1834">
        <f>'[13]3'!FP65</f>
        <v>0</v>
      </c>
      <c r="FQ65" s="1834">
        <f>'[13]3'!FQ65</f>
        <v>0</v>
      </c>
      <c r="FR65" s="1834">
        <f>'[13]3'!FR65</f>
        <v>0</v>
      </c>
      <c r="FS65" s="1834">
        <f>'[13]3'!FS65</f>
        <v>1E-3</v>
      </c>
      <c r="FT65" s="1831">
        <f t="shared" si="108"/>
        <v>9.7230000000000008</v>
      </c>
      <c r="FU65" s="1831">
        <f t="shared" si="109"/>
        <v>1.9530000000000001</v>
      </c>
      <c r="FV65" s="1757">
        <f t="shared" si="77"/>
        <v>0</v>
      </c>
      <c r="FW65" s="1757">
        <f t="shared" si="78"/>
        <v>0</v>
      </c>
      <c r="FX65" s="1757">
        <f t="shared" si="110"/>
        <v>2802.24</v>
      </c>
      <c r="FY65" s="1757">
        <f t="shared" si="79"/>
        <v>0.76</v>
      </c>
      <c r="FZ65" s="1757">
        <f t="shared" si="80"/>
        <v>182.4</v>
      </c>
      <c r="GA65" s="1757">
        <f t="shared" si="81"/>
        <v>12.436</v>
      </c>
      <c r="GB65" s="1850">
        <f t="shared" si="82"/>
        <v>2984.64</v>
      </c>
      <c r="GC65" s="1851">
        <f t="shared" si="114"/>
        <v>73.432000000000002</v>
      </c>
      <c r="GD65" s="1852">
        <f t="shared" si="114"/>
        <v>17623.68</v>
      </c>
      <c r="GE65" s="1853">
        <f t="shared" si="115"/>
        <v>62.597000000000001</v>
      </c>
      <c r="GF65" s="1854">
        <f t="shared" si="115"/>
        <v>15023.279999999999</v>
      </c>
      <c r="GG65" s="1855">
        <f t="shared" si="116"/>
        <v>136.029</v>
      </c>
      <c r="GH65" s="1856">
        <f t="shared" si="116"/>
        <v>32646.959999999999</v>
      </c>
      <c r="GI65" s="1844">
        <v>12</v>
      </c>
      <c r="GJ65" s="1857">
        <f t="shared" si="113"/>
        <v>129.21300000000005</v>
      </c>
      <c r="GK65" s="1858">
        <f t="shared" si="111"/>
        <v>31011.119999999995</v>
      </c>
      <c r="GL65" s="1859">
        <f t="shared" si="112"/>
        <v>6.8159999999999457</v>
      </c>
      <c r="GM65" s="1860">
        <f t="shared" si="112"/>
        <v>1635.8400000000038</v>
      </c>
    </row>
    <row r="66" spans="1:195" s="1768" customFormat="1" ht="18" customHeight="1">
      <c r="A66" s="1848">
        <v>52</v>
      </c>
      <c r="B66" s="1861" t="s">
        <v>1585</v>
      </c>
      <c r="C66" s="1849" t="s">
        <v>407</v>
      </c>
      <c r="D66" s="1833">
        <f>[13]цены!D60</f>
        <v>305</v>
      </c>
      <c r="E66" s="1834">
        <f>'[13]3'!E66</f>
        <v>1E-3</v>
      </c>
      <c r="F66" s="1834">
        <f>'[13]3'!F66</f>
        <v>1E-3</v>
      </c>
      <c r="G66" s="1834">
        <f>'[13]3'!G66</f>
        <v>0</v>
      </c>
      <c r="H66" s="1834">
        <f>'[13]3'!H66</f>
        <v>0</v>
      </c>
      <c r="I66" s="1834">
        <f>'[13]3'!I66</f>
        <v>0</v>
      </c>
      <c r="J66" s="1834">
        <f>'[13]3'!J66</f>
        <v>1E-3</v>
      </c>
      <c r="K66" s="1831">
        <f t="shared" si="86"/>
        <v>3.4340000000000002</v>
      </c>
      <c r="L66" s="1831">
        <f t="shared" si="87"/>
        <v>0.64700000000000002</v>
      </c>
      <c r="M66" s="1835">
        <f t="shared" si="0"/>
        <v>0</v>
      </c>
      <c r="N66" s="1835">
        <f t="shared" si="1"/>
        <v>0</v>
      </c>
      <c r="O66" s="1757">
        <f t="shared" si="2"/>
        <v>1244.71</v>
      </c>
      <c r="P66" s="1831">
        <f t="shared" si="3"/>
        <v>0.6</v>
      </c>
      <c r="Q66" s="1757">
        <f t="shared" si="4"/>
        <v>183</v>
      </c>
      <c r="R66" s="1757">
        <f t="shared" si="5"/>
        <v>4.681</v>
      </c>
      <c r="S66" s="1850">
        <f t="shared" si="6"/>
        <v>1427.71</v>
      </c>
      <c r="T66" s="1837">
        <f>'[13]3'!T66</f>
        <v>1E-3</v>
      </c>
      <c r="U66" s="1834">
        <f>'[13]3'!U66</f>
        <v>1E-3</v>
      </c>
      <c r="V66" s="1834">
        <f>'[13]3'!V66</f>
        <v>0</v>
      </c>
      <c r="W66" s="1834">
        <f>'[13]3'!W66</f>
        <v>0</v>
      </c>
      <c r="X66" s="1834">
        <f>'[13]3'!X66</f>
        <v>0</v>
      </c>
      <c r="Y66" s="1834">
        <f>'[13]3'!Y66</f>
        <v>1E-3</v>
      </c>
      <c r="Z66" s="1831">
        <f t="shared" si="88"/>
        <v>3.3340000000000001</v>
      </c>
      <c r="AA66" s="1831">
        <f t="shared" si="89"/>
        <v>0.59299999999999997</v>
      </c>
      <c r="AB66" s="1757">
        <f t="shared" si="7"/>
        <v>0</v>
      </c>
      <c r="AC66" s="1757">
        <f t="shared" si="8"/>
        <v>0</v>
      </c>
      <c r="AD66" s="1757">
        <f t="shared" si="9"/>
        <v>1197.74</v>
      </c>
      <c r="AE66" s="1831">
        <f t="shared" si="10"/>
        <v>0.629</v>
      </c>
      <c r="AF66" s="1757">
        <f t="shared" si="11"/>
        <v>191.85</v>
      </c>
      <c r="AG66" s="1757">
        <f t="shared" si="12"/>
        <v>4.556</v>
      </c>
      <c r="AH66" s="1850">
        <f t="shared" si="13"/>
        <v>1389.59</v>
      </c>
      <c r="AI66" s="1837">
        <f>'[13]3'!AI66</f>
        <v>1E-3</v>
      </c>
      <c r="AJ66" s="1834">
        <f>'[13]3'!AJ66</f>
        <v>1E-3</v>
      </c>
      <c r="AK66" s="1834">
        <f>'[13]3'!AK66</f>
        <v>0</v>
      </c>
      <c r="AL66" s="1834">
        <f>'[13]3'!AL66</f>
        <v>0</v>
      </c>
      <c r="AM66" s="1834">
        <f>'[13]3'!AM66</f>
        <v>0</v>
      </c>
      <c r="AN66" s="1834">
        <f>'[13]3'!AN66</f>
        <v>1E-3</v>
      </c>
      <c r="AO66" s="1831">
        <f t="shared" si="90"/>
        <v>3.9780000000000002</v>
      </c>
      <c r="AP66" s="1831">
        <f t="shared" si="91"/>
        <v>0.64700000000000002</v>
      </c>
      <c r="AQ66" s="1757">
        <f t="shared" si="14"/>
        <v>0</v>
      </c>
      <c r="AR66" s="1757">
        <f t="shared" si="15"/>
        <v>0</v>
      </c>
      <c r="AS66" s="1757">
        <f t="shared" si="16"/>
        <v>1410.63</v>
      </c>
      <c r="AT66" s="1831">
        <f t="shared" si="17"/>
        <v>0.57600000000000007</v>
      </c>
      <c r="AU66" s="1757">
        <f t="shared" si="18"/>
        <v>175.68</v>
      </c>
      <c r="AV66" s="1757">
        <f t="shared" si="19"/>
        <v>5.2010000000000005</v>
      </c>
      <c r="AW66" s="1850">
        <f t="shared" si="20"/>
        <v>1586.3100000000002</v>
      </c>
      <c r="AX66" s="1834">
        <f>'[13]3'!AX66</f>
        <v>1E-3</v>
      </c>
      <c r="AY66" s="1834">
        <f>'[13]3'!AY66</f>
        <v>1E-3</v>
      </c>
      <c r="AZ66" s="1834">
        <f>'[13]3'!AZ66</f>
        <v>0</v>
      </c>
      <c r="BA66" s="1834">
        <f>'[13]3'!BA66</f>
        <v>0</v>
      </c>
      <c r="BB66" s="1834">
        <f>'[13]3'!BB66</f>
        <v>0</v>
      </c>
      <c r="BC66" s="1834">
        <f>'[13]3'!BC66</f>
        <v>1E-3</v>
      </c>
      <c r="BD66" s="1831">
        <f t="shared" si="92"/>
        <v>3.3850000000000002</v>
      </c>
      <c r="BE66" s="1831">
        <f t="shared" si="93"/>
        <v>0.58499999999999996</v>
      </c>
      <c r="BF66" s="1757">
        <f t="shared" si="21"/>
        <v>0</v>
      </c>
      <c r="BG66" s="1757">
        <f t="shared" si="22"/>
        <v>0</v>
      </c>
      <c r="BH66" s="1757">
        <f t="shared" si="23"/>
        <v>1210.8499999999999</v>
      </c>
      <c r="BI66" s="1831">
        <f t="shared" si="24"/>
        <v>0.60799999999999998</v>
      </c>
      <c r="BJ66" s="1757">
        <f t="shared" si="25"/>
        <v>185.44</v>
      </c>
      <c r="BK66" s="1757">
        <f t="shared" si="26"/>
        <v>4.5780000000000003</v>
      </c>
      <c r="BL66" s="1850">
        <f t="shared" si="27"/>
        <v>1396.29</v>
      </c>
      <c r="BM66" s="1837">
        <f>'[13]3'!BM66</f>
        <v>1E-3</v>
      </c>
      <c r="BN66" s="1834">
        <f>'[13]3'!BN66</f>
        <v>1E-3</v>
      </c>
      <c r="BO66" s="1834">
        <f>'[13]3'!BO66</f>
        <v>0</v>
      </c>
      <c r="BP66" s="1834">
        <f>'[13]3'!BP66</f>
        <v>0</v>
      </c>
      <c r="BQ66" s="1834">
        <f>'[13]3'!BQ66</f>
        <v>0</v>
      </c>
      <c r="BR66" s="1834">
        <f>'[13]3'!BR66</f>
        <v>1E-3</v>
      </c>
      <c r="BS66" s="1831">
        <f t="shared" si="94"/>
        <v>2.9260000000000002</v>
      </c>
      <c r="BT66" s="1831">
        <f t="shared" si="95"/>
        <v>0.54200000000000004</v>
      </c>
      <c r="BU66" s="1757">
        <f t="shared" si="28"/>
        <v>0</v>
      </c>
      <c r="BV66" s="1757">
        <f t="shared" si="29"/>
        <v>0</v>
      </c>
      <c r="BW66" s="1757">
        <f t="shared" si="30"/>
        <v>1057.74</v>
      </c>
      <c r="BX66" s="1831">
        <f t="shared" si="31"/>
        <v>0.59399999999999997</v>
      </c>
      <c r="BY66" s="1757">
        <f t="shared" si="32"/>
        <v>181.17</v>
      </c>
      <c r="BZ66" s="1757">
        <f t="shared" si="33"/>
        <v>4.0620000000000003</v>
      </c>
      <c r="CA66" s="1850">
        <f t="shared" si="34"/>
        <v>1238.9100000000001</v>
      </c>
      <c r="CB66" s="1834">
        <f>'[13]3'!CB66</f>
        <v>1E-3</v>
      </c>
      <c r="CC66" s="1834">
        <f>'[13]3'!CC66</f>
        <v>1E-3</v>
      </c>
      <c r="CD66" s="1834">
        <f>'[13]3'!CD66</f>
        <v>0</v>
      </c>
      <c r="CE66" s="1834">
        <f>'[13]3'!CE66</f>
        <v>0</v>
      </c>
      <c r="CF66" s="1834">
        <f>'[13]3'!CF66</f>
        <v>0</v>
      </c>
      <c r="CG66" s="1834">
        <f>'[13]3'!CG66</f>
        <v>1E-3</v>
      </c>
      <c r="CH66" s="1831">
        <f t="shared" si="96"/>
        <v>2.6830000000000003</v>
      </c>
      <c r="CI66" s="1831">
        <f t="shared" si="97"/>
        <v>0.55900000000000005</v>
      </c>
      <c r="CJ66" s="1757">
        <f t="shared" si="35"/>
        <v>0</v>
      </c>
      <c r="CK66" s="1757">
        <f t="shared" si="36"/>
        <v>0</v>
      </c>
      <c r="CL66" s="1757">
        <f t="shared" si="37"/>
        <v>988.81</v>
      </c>
      <c r="CM66" s="1831">
        <f t="shared" si="38"/>
        <v>0.48599999999999999</v>
      </c>
      <c r="CN66" s="1757">
        <f t="shared" si="39"/>
        <v>148.22999999999999</v>
      </c>
      <c r="CO66" s="1757">
        <f t="shared" si="40"/>
        <v>3.7280000000000006</v>
      </c>
      <c r="CP66" s="1850">
        <f t="shared" si="41"/>
        <v>1137.04</v>
      </c>
      <c r="CQ66" s="1837">
        <f>'[13]3'!CQ66</f>
        <v>1E-3</v>
      </c>
      <c r="CR66" s="1834">
        <f>'[13]3'!CR66</f>
        <v>1E-3</v>
      </c>
      <c r="CS66" s="1834">
        <f>'[13]3'!CS66</f>
        <v>0</v>
      </c>
      <c r="CT66" s="1834">
        <f>'[13]3'!CT66</f>
        <v>0</v>
      </c>
      <c r="CU66" s="1834">
        <f>'[13]3'!CU66</f>
        <v>0</v>
      </c>
      <c r="CV66" s="1834">
        <f>'[13]3'!CV66</f>
        <v>1E-3</v>
      </c>
      <c r="CW66" s="1831">
        <f t="shared" si="98"/>
        <v>1.78</v>
      </c>
      <c r="CX66" s="1831">
        <f t="shared" si="99"/>
        <v>0.64800000000000002</v>
      </c>
      <c r="CY66" s="1757">
        <f t="shared" si="42"/>
        <v>0</v>
      </c>
      <c r="CZ66" s="1757">
        <f t="shared" si="43"/>
        <v>0</v>
      </c>
      <c r="DA66" s="1757">
        <f t="shared" si="44"/>
        <v>740.54</v>
      </c>
      <c r="DB66" s="1831">
        <f t="shared" si="45"/>
        <v>0.42</v>
      </c>
      <c r="DC66" s="1757">
        <f t="shared" si="46"/>
        <v>128.1</v>
      </c>
      <c r="DD66" s="1757">
        <f t="shared" si="47"/>
        <v>2.8479999999999999</v>
      </c>
      <c r="DE66" s="1850">
        <f t="shared" si="48"/>
        <v>868.64</v>
      </c>
      <c r="DF66" s="1837">
        <f>'[13]3'!DF66</f>
        <v>1E-3</v>
      </c>
      <c r="DG66" s="1834">
        <f>'[13]3'!DG66</f>
        <v>1E-3</v>
      </c>
      <c r="DH66" s="1834">
        <f>'[13]3'!DH66</f>
        <v>0</v>
      </c>
      <c r="DI66" s="1834">
        <f>'[13]3'!DI66</f>
        <v>0</v>
      </c>
      <c r="DJ66" s="1834">
        <f>'[13]3'!DJ66</f>
        <v>0</v>
      </c>
      <c r="DK66" s="1834">
        <f>'[13]3'!DK66</f>
        <v>1E-3</v>
      </c>
      <c r="DL66" s="1831">
        <f t="shared" si="100"/>
        <v>1.8420000000000001</v>
      </c>
      <c r="DM66" s="1831">
        <f t="shared" si="101"/>
        <v>0.59799999999999998</v>
      </c>
      <c r="DN66" s="1757">
        <f t="shared" si="49"/>
        <v>0</v>
      </c>
      <c r="DO66" s="1757">
        <f t="shared" si="50"/>
        <v>0</v>
      </c>
      <c r="DP66" s="1757">
        <f t="shared" si="51"/>
        <v>744.2</v>
      </c>
      <c r="DQ66" s="1831">
        <f t="shared" si="52"/>
        <v>0.441</v>
      </c>
      <c r="DR66" s="1757">
        <f t="shared" si="53"/>
        <v>134.51</v>
      </c>
      <c r="DS66" s="1757">
        <f t="shared" si="54"/>
        <v>2.8809999999999998</v>
      </c>
      <c r="DT66" s="1850">
        <f t="shared" si="55"/>
        <v>878.71</v>
      </c>
      <c r="DU66" s="1837">
        <f>'[13]3'!DU66</f>
        <v>1E-3</v>
      </c>
      <c r="DV66" s="1834">
        <f>'[13]3'!DV66</f>
        <v>1E-3</v>
      </c>
      <c r="DW66" s="1834">
        <f>'[13]3'!DW66</f>
        <v>0</v>
      </c>
      <c r="DX66" s="1834">
        <f>'[13]3'!DX66</f>
        <v>0</v>
      </c>
      <c r="DY66" s="1834">
        <f>'[13]3'!DY66</f>
        <v>0</v>
      </c>
      <c r="DZ66" s="1834">
        <f>'[13]3'!DZ66</f>
        <v>1E-3</v>
      </c>
      <c r="EA66" s="1831">
        <f t="shared" si="102"/>
        <v>2.48</v>
      </c>
      <c r="EB66" s="1831">
        <f t="shared" si="103"/>
        <v>0.54200000000000004</v>
      </c>
      <c r="EC66" s="1757">
        <f t="shared" si="56"/>
        <v>0</v>
      </c>
      <c r="ED66" s="1757">
        <f t="shared" si="57"/>
        <v>0</v>
      </c>
      <c r="EE66" s="1757">
        <f t="shared" si="58"/>
        <v>921.71</v>
      </c>
      <c r="EF66" s="1757">
        <f t="shared" si="59"/>
        <v>0.432</v>
      </c>
      <c r="EG66" s="1757">
        <f t="shared" si="60"/>
        <v>131.76</v>
      </c>
      <c r="EH66" s="1757">
        <f t="shared" si="61"/>
        <v>3.4540000000000002</v>
      </c>
      <c r="EI66" s="1850">
        <f t="shared" si="62"/>
        <v>1053.47</v>
      </c>
      <c r="EJ66" s="1837">
        <f>'[13]3'!EJ66</f>
        <v>1E-3</v>
      </c>
      <c r="EK66" s="1834">
        <f>'[13]3'!EK66</f>
        <v>1E-3</v>
      </c>
      <c r="EL66" s="1834">
        <f>'[13]3'!EL66</f>
        <v>0</v>
      </c>
      <c r="EM66" s="1834">
        <f>'[13]3'!EM66</f>
        <v>0</v>
      </c>
      <c r="EN66" s="1834">
        <f>'[13]3'!EN66</f>
        <v>0</v>
      </c>
      <c r="EO66" s="1834">
        <f>'[13]3'!EO66</f>
        <v>1E-3</v>
      </c>
      <c r="EP66" s="1831">
        <f t="shared" si="104"/>
        <v>3.4780000000000002</v>
      </c>
      <c r="EQ66" s="1831">
        <f t="shared" si="105"/>
        <v>0.621</v>
      </c>
      <c r="ER66" s="1757">
        <f t="shared" si="63"/>
        <v>0</v>
      </c>
      <c r="ES66" s="1757">
        <f t="shared" si="64"/>
        <v>0</v>
      </c>
      <c r="ET66" s="1757">
        <f t="shared" si="65"/>
        <v>1250.2</v>
      </c>
      <c r="EU66" s="1757">
        <f t="shared" si="66"/>
        <v>0.56700000000000006</v>
      </c>
      <c r="EV66" s="1757">
        <f t="shared" si="67"/>
        <v>172.94</v>
      </c>
      <c r="EW66" s="1757">
        <f t="shared" si="68"/>
        <v>4.6660000000000004</v>
      </c>
      <c r="EX66" s="1850">
        <f t="shared" si="69"/>
        <v>1423.14</v>
      </c>
      <c r="EY66" s="1834">
        <f>'[13]3'!EY66</f>
        <v>1E-3</v>
      </c>
      <c r="EZ66" s="1834">
        <f>'[13]3'!EZ66</f>
        <v>1E-3</v>
      </c>
      <c r="FA66" s="1834">
        <f>'[13]3'!FA66</f>
        <v>0</v>
      </c>
      <c r="FB66" s="1834">
        <f>'[13]3'!FB66</f>
        <v>0</v>
      </c>
      <c r="FC66" s="1834">
        <f>'[13]3'!FC66</f>
        <v>0</v>
      </c>
      <c r="FD66" s="1834">
        <f>'[13]3'!FD66</f>
        <v>1E-3</v>
      </c>
      <c r="FE66" s="1831">
        <f t="shared" si="106"/>
        <v>3.286</v>
      </c>
      <c r="FF66" s="1831">
        <f t="shared" si="107"/>
        <v>0.59099999999999997</v>
      </c>
      <c r="FG66" s="1757">
        <f t="shared" si="70"/>
        <v>0</v>
      </c>
      <c r="FH66" s="1757">
        <f t="shared" si="71"/>
        <v>0</v>
      </c>
      <c r="FI66" s="1757">
        <f t="shared" si="72"/>
        <v>1182.49</v>
      </c>
      <c r="FJ66" s="1757">
        <f t="shared" si="73"/>
        <v>0.70300000000000007</v>
      </c>
      <c r="FK66" s="1757">
        <f t="shared" si="74"/>
        <v>214.42</v>
      </c>
      <c r="FL66" s="1757">
        <f t="shared" si="75"/>
        <v>4.58</v>
      </c>
      <c r="FM66" s="1850">
        <f t="shared" si="76"/>
        <v>1396.91</v>
      </c>
      <c r="FN66" s="1834">
        <f>'[13]3'!FN66</f>
        <v>1E-3</v>
      </c>
      <c r="FO66" s="1834">
        <f>'[13]3'!FO66</f>
        <v>1E-3</v>
      </c>
      <c r="FP66" s="1834">
        <f>'[13]3'!FP66</f>
        <v>0</v>
      </c>
      <c r="FQ66" s="1834">
        <f>'[13]3'!FQ66</f>
        <v>0</v>
      </c>
      <c r="FR66" s="1834">
        <f>'[13]3'!FR66</f>
        <v>0</v>
      </c>
      <c r="FS66" s="1834">
        <f>'[13]3'!FS66</f>
        <v>1E-3</v>
      </c>
      <c r="FT66" s="1831">
        <f t="shared" si="108"/>
        <v>3.2410000000000001</v>
      </c>
      <c r="FU66" s="1831">
        <f t="shared" si="109"/>
        <v>0.65100000000000002</v>
      </c>
      <c r="FV66" s="1757">
        <f t="shared" si="77"/>
        <v>0</v>
      </c>
      <c r="FW66" s="1757">
        <f t="shared" si="78"/>
        <v>0</v>
      </c>
      <c r="FX66" s="1757">
        <f t="shared" si="110"/>
        <v>1187.06</v>
      </c>
      <c r="FY66" s="1757">
        <f t="shared" si="79"/>
        <v>0.76</v>
      </c>
      <c r="FZ66" s="1757">
        <f t="shared" si="80"/>
        <v>231.8</v>
      </c>
      <c r="GA66" s="1757">
        <f t="shared" si="81"/>
        <v>4.6520000000000001</v>
      </c>
      <c r="GB66" s="1850">
        <f t="shared" si="82"/>
        <v>1418.86</v>
      </c>
      <c r="GC66" s="1851">
        <f t="shared" si="114"/>
        <v>26.806000000000004</v>
      </c>
      <c r="GD66" s="1852">
        <f t="shared" si="114"/>
        <v>8175.85</v>
      </c>
      <c r="GE66" s="1853">
        <f t="shared" si="115"/>
        <v>23.081000000000003</v>
      </c>
      <c r="GF66" s="1854">
        <f t="shared" si="115"/>
        <v>7039.73</v>
      </c>
      <c r="GG66" s="1855">
        <f t="shared" si="116"/>
        <v>49.887000000000008</v>
      </c>
      <c r="GH66" s="1856">
        <f t="shared" si="116"/>
        <v>15215.58</v>
      </c>
      <c r="GI66" s="1844">
        <v>12</v>
      </c>
      <c r="GJ66" s="1857">
        <f t="shared" si="113"/>
        <v>43.071000000000005</v>
      </c>
      <c r="GK66" s="1858">
        <f t="shared" si="111"/>
        <v>13136.679999999998</v>
      </c>
      <c r="GL66" s="1859">
        <f t="shared" si="112"/>
        <v>6.8160000000000025</v>
      </c>
      <c r="GM66" s="1860">
        <f t="shared" si="112"/>
        <v>2078.9000000000015</v>
      </c>
    </row>
    <row r="67" spans="1:195" s="1768" customFormat="1" ht="18" customHeight="1">
      <c r="A67" s="1830">
        <v>53</v>
      </c>
      <c r="B67" s="1861" t="s">
        <v>1586</v>
      </c>
      <c r="C67" s="1849" t="s">
        <v>407</v>
      </c>
      <c r="D67" s="1833">
        <f>[13]цены!D61</f>
        <v>275</v>
      </c>
      <c r="E67" s="1834">
        <f>'[13]3'!E67</f>
        <v>2E-3</v>
      </c>
      <c r="F67" s="1834">
        <f>'[13]3'!F67</f>
        <v>1E-3</v>
      </c>
      <c r="G67" s="1834">
        <f>'[13]3'!G67</f>
        <v>0</v>
      </c>
      <c r="H67" s="1834">
        <f>'[13]3'!H67</f>
        <v>0</v>
      </c>
      <c r="I67" s="1834">
        <f>'[13]3'!I67</f>
        <v>0</v>
      </c>
      <c r="J67" s="1834">
        <f>'[13]3'!J67</f>
        <v>1E-3</v>
      </c>
      <c r="K67" s="1831">
        <f t="shared" si="86"/>
        <v>6.8680000000000003</v>
      </c>
      <c r="L67" s="1831">
        <f t="shared" si="87"/>
        <v>0.64700000000000002</v>
      </c>
      <c r="M67" s="1835">
        <f t="shared" si="0"/>
        <v>0</v>
      </c>
      <c r="N67" s="1835">
        <f t="shared" si="1"/>
        <v>0</v>
      </c>
      <c r="O67" s="1757">
        <f t="shared" si="2"/>
        <v>2066.63</v>
      </c>
      <c r="P67" s="1831">
        <f t="shared" si="3"/>
        <v>0.6</v>
      </c>
      <c r="Q67" s="1757">
        <f t="shared" si="4"/>
        <v>165</v>
      </c>
      <c r="R67" s="1757">
        <f t="shared" si="5"/>
        <v>8.1150000000000002</v>
      </c>
      <c r="S67" s="1850">
        <f t="shared" si="6"/>
        <v>2231.63</v>
      </c>
      <c r="T67" s="1837">
        <f>'[13]3'!T67</f>
        <v>2E-3</v>
      </c>
      <c r="U67" s="1834">
        <f>'[13]3'!U67</f>
        <v>1E-3</v>
      </c>
      <c r="V67" s="1834">
        <f>'[13]3'!V67</f>
        <v>0</v>
      </c>
      <c r="W67" s="1834">
        <f>'[13]3'!W67</f>
        <v>0</v>
      </c>
      <c r="X67" s="1834">
        <f>'[13]3'!X67</f>
        <v>0</v>
      </c>
      <c r="Y67" s="1834">
        <f>'[13]3'!Y67</f>
        <v>1E-3</v>
      </c>
      <c r="Z67" s="1831">
        <f t="shared" si="88"/>
        <v>6.6680000000000001</v>
      </c>
      <c r="AA67" s="1831">
        <f t="shared" si="89"/>
        <v>0.59299999999999997</v>
      </c>
      <c r="AB67" s="1757">
        <f t="shared" si="7"/>
        <v>0</v>
      </c>
      <c r="AC67" s="1757">
        <f t="shared" si="8"/>
        <v>0</v>
      </c>
      <c r="AD67" s="1757">
        <f t="shared" si="9"/>
        <v>1996.78</v>
      </c>
      <c r="AE67" s="1831">
        <f t="shared" si="10"/>
        <v>0.629</v>
      </c>
      <c r="AF67" s="1757">
        <f t="shared" si="11"/>
        <v>172.98</v>
      </c>
      <c r="AG67" s="1757">
        <f t="shared" si="12"/>
        <v>7.8900000000000006</v>
      </c>
      <c r="AH67" s="1850">
        <f t="shared" si="13"/>
        <v>2169.7599999999998</v>
      </c>
      <c r="AI67" s="1837">
        <f>'[13]3'!AI67</f>
        <v>2E-3</v>
      </c>
      <c r="AJ67" s="1834">
        <f>'[13]3'!AJ67</f>
        <v>1E-3</v>
      </c>
      <c r="AK67" s="1834">
        <f>'[13]3'!AK67</f>
        <v>0</v>
      </c>
      <c r="AL67" s="1834">
        <f>'[13]3'!AL67</f>
        <v>0</v>
      </c>
      <c r="AM67" s="1834">
        <f>'[13]3'!AM67</f>
        <v>0</v>
      </c>
      <c r="AN67" s="1834">
        <f>'[13]3'!AN67</f>
        <v>1E-3</v>
      </c>
      <c r="AO67" s="1831">
        <f t="shared" si="90"/>
        <v>7.9560000000000004</v>
      </c>
      <c r="AP67" s="1831">
        <f t="shared" si="91"/>
        <v>0.64700000000000002</v>
      </c>
      <c r="AQ67" s="1757">
        <f t="shared" si="14"/>
        <v>0</v>
      </c>
      <c r="AR67" s="1757">
        <f t="shared" si="15"/>
        <v>0</v>
      </c>
      <c r="AS67" s="1757">
        <f t="shared" si="16"/>
        <v>2365.83</v>
      </c>
      <c r="AT67" s="1831">
        <f t="shared" si="17"/>
        <v>0.57600000000000007</v>
      </c>
      <c r="AU67" s="1757">
        <f t="shared" si="18"/>
        <v>158.4</v>
      </c>
      <c r="AV67" s="1757">
        <f t="shared" si="19"/>
        <v>9.1790000000000003</v>
      </c>
      <c r="AW67" s="1850">
        <f t="shared" si="20"/>
        <v>2524.23</v>
      </c>
      <c r="AX67" s="1834">
        <f>'[13]3'!AX67</f>
        <v>2E-3</v>
      </c>
      <c r="AY67" s="1834">
        <f>'[13]3'!AY67</f>
        <v>1E-3</v>
      </c>
      <c r="AZ67" s="1834">
        <f>'[13]3'!AZ67</f>
        <v>0</v>
      </c>
      <c r="BA67" s="1834">
        <f>'[13]3'!BA67</f>
        <v>0</v>
      </c>
      <c r="BB67" s="1834">
        <f>'[13]3'!BB67</f>
        <v>0</v>
      </c>
      <c r="BC67" s="1834">
        <f>'[13]3'!BC67</f>
        <v>1E-3</v>
      </c>
      <c r="BD67" s="1831">
        <f t="shared" si="92"/>
        <v>6.7700000000000005</v>
      </c>
      <c r="BE67" s="1831">
        <f t="shared" si="93"/>
        <v>0.58499999999999996</v>
      </c>
      <c r="BF67" s="1757">
        <f t="shared" si="21"/>
        <v>0</v>
      </c>
      <c r="BG67" s="1757">
        <f t="shared" si="22"/>
        <v>0</v>
      </c>
      <c r="BH67" s="1757">
        <f t="shared" si="23"/>
        <v>2022.63</v>
      </c>
      <c r="BI67" s="1831">
        <f t="shared" si="24"/>
        <v>0.60799999999999998</v>
      </c>
      <c r="BJ67" s="1757">
        <f t="shared" si="25"/>
        <v>167.2</v>
      </c>
      <c r="BK67" s="1757">
        <f t="shared" si="26"/>
        <v>7.9630000000000001</v>
      </c>
      <c r="BL67" s="1850">
        <f t="shared" si="27"/>
        <v>2189.83</v>
      </c>
      <c r="BM67" s="1837">
        <f>'[13]3'!BM67</f>
        <v>2E-3</v>
      </c>
      <c r="BN67" s="1834">
        <f>'[13]3'!BN67</f>
        <v>1E-3</v>
      </c>
      <c r="BO67" s="1834">
        <f>'[13]3'!BO67</f>
        <v>0</v>
      </c>
      <c r="BP67" s="1834">
        <f>'[13]3'!BP67</f>
        <v>0</v>
      </c>
      <c r="BQ67" s="1834">
        <f>'[13]3'!BQ67</f>
        <v>0</v>
      </c>
      <c r="BR67" s="1834">
        <f>'[13]3'!BR67</f>
        <v>1E-3</v>
      </c>
      <c r="BS67" s="1831">
        <f t="shared" si="94"/>
        <v>5.8520000000000003</v>
      </c>
      <c r="BT67" s="1831">
        <f t="shared" si="95"/>
        <v>0.54200000000000004</v>
      </c>
      <c r="BU67" s="1757">
        <f t="shared" si="28"/>
        <v>0</v>
      </c>
      <c r="BV67" s="1757">
        <f t="shared" si="29"/>
        <v>0</v>
      </c>
      <c r="BW67" s="1757">
        <f t="shared" si="30"/>
        <v>1758.35</v>
      </c>
      <c r="BX67" s="1831">
        <f t="shared" si="31"/>
        <v>0.59399999999999997</v>
      </c>
      <c r="BY67" s="1757">
        <f t="shared" si="32"/>
        <v>163.35</v>
      </c>
      <c r="BZ67" s="1757">
        <f t="shared" si="33"/>
        <v>6.9880000000000004</v>
      </c>
      <c r="CA67" s="1850">
        <f t="shared" si="34"/>
        <v>1921.6999999999998</v>
      </c>
      <c r="CB67" s="1834">
        <f>'[13]3'!CB67</f>
        <v>2E-3</v>
      </c>
      <c r="CC67" s="1834">
        <f>'[13]3'!CC67</f>
        <v>1E-3</v>
      </c>
      <c r="CD67" s="1834">
        <f>'[13]3'!CD67</f>
        <v>0</v>
      </c>
      <c r="CE67" s="1834">
        <f>'[13]3'!CE67</f>
        <v>0</v>
      </c>
      <c r="CF67" s="1834">
        <f>'[13]3'!CF67</f>
        <v>0</v>
      </c>
      <c r="CG67" s="1834">
        <f>'[13]3'!CG67</f>
        <v>1E-3</v>
      </c>
      <c r="CH67" s="1831">
        <f t="shared" si="96"/>
        <v>5.3660000000000005</v>
      </c>
      <c r="CI67" s="1831">
        <f t="shared" si="97"/>
        <v>0.55900000000000005</v>
      </c>
      <c r="CJ67" s="1757">
        <f t="shared" si="35"/>
        <v>0</v>
      </c>
      <c r="CK67" s="1757">
        <f t="shared" si="36"/>
        <v>0</v>
      </c>
      <c r="CL67" s="1757">
        <f t="shared" si="37"/>
        <v>1629.38</v>
      </c>
      <c r="CM67" s="1831">
        <f t="shared" si="38"/>
        <v>0.48599999999999999</v>
      </c>
      <c r="CN67" s="1757">
        <f t="shared" si="39"/>
        <v>133.65</v>
      </c>
      <c r="CO67" s="1757">
        <f t="shared" si="40"/>
        <v>6.4110000000000005</v>
      </c>
      <c r="CP67" s="1850">
        <f t="shared" si="41"/>
        <v>1763.0300000000002</v>
      </c>
      <c r="CQ67" s="1837">
        <f>'[13]3'!CQ67</f>
        <v>2E-3</v>
      </c>
      <c r="CR67" s="1834">
        <f>'[13]3'!CR67</f>
        <v>1E-3</v>
      </c>
      <c r="CS67" s="1834">
        <f>'[13]3'!CS67</f>
        <v>0</v>
      </c>
      <c r="CT67" s="1834">
        <f>'[13]3'!CT67</f>
        <v>0</v>
      </c>
      <c r="CU67" s="1834">
        <f>'[13]3'!CU67</f>
        <v>0</v>
      </c>
      <c r="CV67" s="1834">
        <f>'[13]3'!CV67</f>
        <v>1E-3</v>
      </c>
      <c r="CW67" s="1831">
        <f t="shared" si="98"/>
        <v>3.56</v>
      </c>
      <c r="CX67" s="1831">
        <f t="shared" si="99"/>
        <v>0.64800000000000002</v>
      </c>
      <c r="CY67" s="1757">
        <f t="shared" si="42"/>
        <v>0</v>
      </c>
      <c r="CZ67" s="1757">
        <f t="shared" si="43"/>
        <v>0</v>
      </c>
      <c r="DA67" s="1757">
        <f t="shared" si="44"/>
        <v>1157.2</v>
      </c>
      <c r="DB67" s="1831">
        <f t="shared" si="45"/>
        <v>0.42</v>
      </c>
      <c r="DC67" s="1757">
        <f t="shared" si="46"/>
        <v>115.5</v>
      </c>
      <c r="DD67" s="1757">
        <f t="shared" si="47"/>
        <v>4.6280000000000001</v>
      </c>
      <c r="DE67" s="1850">
        <f t="shared" si="48"/>
        <v>1272.7</v>
      </c>
      <c r="DF67" s="1837">
        <f>'[13]3'!DF67</f>
        <v>2E-3</v>
      </c>
      <c r="DG67" s="1834">
        <f>'[13]3'!DG67</f>
        <v>1E-3</v>
      </c>
      <c r="DH67" s="1834">
        <f>'[13]3'!DH67</f>
        <v>0</v>
      </c>
      <c r="DI67" s="1834">
        <f>'[13]3'!DI67</f>
        <v>0</v>
      </c>
      <c r="DJ67" s="1834">
        <f>'[13]3'!DJ67</f>
        <v>0</v>
      </c>
      <c r="DK67" s="1834">
        <f>'[13]3'!DK67</f>
        <v>1E-3</v>
      </c>
      <c r="DL67" s="1831">
        <f t="shared" si="100"/>
        <v>3.6840000000000002</v>
      </c>
      <c r="DM67" s="1831">
        <f t="shared" si="101"/>
        <v>0.59799999999999998</v>
      </c>
      <c r="DN67" s="1757">
        <f t="shared" si="49"/>
        <v>0</v>
      </c>
      <c r="DO67" s="1757">
        <f t="shared" si="50"/>
        <v>0</v>
      </c>
      <c r="DP67" s="1757">
        <f t="shared" si="51"/>
        <v>1177.55</v>
      </c>
      <c r="DQ67" s="1831">
        <f t="shared" si="52"/>
        <v>0.441</v>
      </c>
      <c r="DR67" s="1757">
        <f t="shared" si="53"/>
        <v>121.28</v>
      </c>
      <c r="DS67" s="1757">
        <f t="shared" si="54"/>
        <v>4.7229999999999999</v>
      </c>
      <c r="DT67" s="1850">
        <f t="shared" si="55"/>
        <v>1298.83</v>
      </c>
      <c r="DU67" s="1837">
        <f>'[13]3'!DU67</f>
        <v>2E-3</v>
      </c>
      <c r="DV67" s="1834">
        <f>'[13]3'!DV67</f>
        <v>1E-3</v>
      </c>
      <c r="DW67" s="1834">
        <f>'[13]3'!DW67</f>
        <v>0</v>
      </c>
      <c r="DX67" s="1834">
        <f>'[13]3'!DX67</f>
        <v>0</v>
      </c>
      <c r="DY67" s="1834">
        <f>'[13]3'!DY67</f>
        <v>0</v>
      </c>
      <c r="DZ67" s="1834">
        <f>'[13]3'!DZ67</f>
        <v>1E-3</v>
      </c>
      <c r="EA67" s="1831">
        <f t="shared" si="102"/>
        <v>4.96</v>
      </c>
      <c r="EB67" s="1831">
        <f t="shared" si="103"/>
        <v>0.54200000000000004</v>
      </c>
      <c r="EC67" s="1757">
        <f t="shared" si="56"/>
        <v>0</v>
      </c>
      <c r="ED67" s="1757">
        <f t="shared" si="57"/>
        <v>0</v>
      </c>
      <c r="EE67" s="1757">
        <f t="shared" si="58"/>
        <v>1513.05</v>
      </c>
      <c r="EF67" s="1757">
        <f t="shared" si="59"/>
        <v>0.432</v>
      </c>
      <c r="EG67" s="1757">
        <f t="shared" si="60"/>
        <v>118.8</v>
      </c>
      <c r="EH67" s="1757">
        <f t="shared" si="61"/>
        <v>5.9340000000000002</v>
      </c>
      <c r="EI67" s="1850">
        <f t="shared" si="62"/>
        <v>1631.85</v>
      </c>
      <c r="EJ67" s="1837">
        <f>'[13]3'!EJ67</f>
        <v>2E-3</v>
      </c>
      <c r="EK67" s="1834">
        <f>'[13]3'!EK67</f>
        <v>1E-3</v>
      </c>
      <c r="EL67" s="1834">
        <f>'[13]3'!EL67</f>
        <v>0</v>
      </c>
      <c r="EM67" s="1834">
        <f>'[13]3'!EM67</f>
        <v>0</v>
      </c>
      <c r="EN67" s="1834">
        <f>'[13]3'!EN67</f>
        <v>0</v>
      </c>
      <c r="EO67" s="1834">
        <f>'[13]3'!EO67</f>
        <v>1E-3</v>
      </c>
      <c r="EP67" s="1831">
        <f t="shared" si="104"/>
        <v>6.9560000000000004</v>
      </c>
      <c r="EQ67" s="1831">
        <f t="shared" si="105"/>
        <v>0.621</v>
      </c>
      <c r="ER67" s="1757">
        <f t="shared" si="63"/>
        <v>0</v>
      </c>
      <c r="ES67" s="1757">
        <f t="shared" si="64"/>
        <v>0</v>
      </c>
      <c r="ET67" s="1757">
        <f t="shared" si="65"/>
        <v>2083.6799999999998</v>
      </c>
      <c r="EU67" s="1757">
        <f t="shared" si="66"/>
        <v>0.56700000000000006</v>
      </c>
      <c r="EV67" s="1757">
        <f t="shared" si="67"/>
        <v>155.93</v>
      </c>
      <c r="EW67" s="1757">
        <f t="shared" si="68"/>
        <v>8.1440000000000001</v>
      </c>
      <c r="EX67" s="1850">
        <f t="shared" si="69"/>
        <v>2239.6099999999997</v>
      </c>
      <c r="EY67" s="1834">
        <f>'[13]3'!EY67</f>
        <v>2E-3</v>
      </c>
      <c r="EZ67" s="1834">
        <f>'[13]3'!EZ67</f>
        <v>1E-3</v>
      </c>
      <c r="FA67" s="1834">
        <f>'[13]3'!FA67</f>
        <v>0</v>
      </c>
      <c r="FB67" s="1834">
        <f>'[13]3'!FB67</f>
        <v>0</v>
      </c>
      <c r="FC67" s="1834">
        <f>'[13]3'!FC67</f>
        <v>0</v>
      </c>
      <c r="FD67" s="1834">
        <f>'[13]3'!FD67</f>
        <v>1E-3</v>
      </c>
      <c r="FE67" s="1831">
        <f t="shared" si="106"/>
        <v>6.5720000000000001</v>
      </c>
      <c r="FF67" s="1831">
        <f t="shared" si="107"/>
        <v>0.59099999999999997</v>
      </c>
      <c r="FG67" s="1757">
        <f t="shared" si="70"/>
        <v>0</v>
      </c>
      <c r="FH67" s="1757">
        <f t="shared" si="71"/>
        <v>0</v>
      </c>
      <c r="FI67" s="1757">
        <f t="shared" si="72"/>
        <v>1969.83</v>
      </c>
      <c r="FJ67" s="1757">
        <f t="shared" si="73"/>
        <v>0.70300000000000007</v>
      </c>
      <c r="FK67" s="1757">
        <f t="shared" si="74"/>
        <v>193.33</v>
      </c>
      <c r="FL67" s="1757">
        <f t="shared" si="75"/>
        <v>7.8660000000000005</v>
      </c>
      <c r="FM67" s="1850">
        <f t="shared" si="76"/>
        <v>2163.16</v>
      </c>
      <c r="FN67" s="1834">
        <f>'[13]3'!FN67</f>
        <v>2E-3</v>
      </c>
      <c r="FO67" s="1834">
        <f>'[13]3'!FO67</f>
        <v>1E-3</v>
      </c>
      <c r="FP67" s="1834">
        <f>'[13]3'!FP67</f>
        <v>0</v>
      </c>
      <c r="FQ67" s="1834">
        <f>'[13]3'!FQ67</f>
        <v>0</v>
      </c>
      <c r="FR67" s="1834">
        <f>'[13]3'!FR67</f>
        <v>0</v>
      </c>
      <c r="FS67" s="1834">
        <f>'[13]3'!FS67</f>
        <v>1E-3</v>
      </c>
      <c r="FT67" s="1831">
        <f t="shared" si="108"/>
        <v>6.4820000000000002</v>
      </c>
      <c r="FU67" s="1831">
        <f t="shared" si="109"/>
        <v>0.65100000000000002</v>
      </c>
      <c r="FV67" s="1757">
        <f t="shared" si="77"/>
        <v>0</v>
      </c>
      <c r="FW67" s="1757">
        <f t="shared" si="78"/>
        <v>0</v>
      </c>
      <c r="FX67" s="1757">
        <f t="shared" si="110"/>
        <v>1961.58</v>
      </c>
      <c r="FY67" s="1757">
        <f t="shared" si="79"/>
        <v>0.76</v>
      </c>
      <c r="FZ67" s="1757">
        <f t="shared" si="80"/>
        <v>209</v>
      </c>
      <c r="GA67" s="1757">
        <f t="shared" si="81"/>
        <v>7.8929999999999998</v>
      </c>
      <c r="GB67" s="1850">
        <f t="shared" si="82"/>
        <v>2170.58</v>
      </c>
      <c r="GC67" s="1851">
        <f t="shared" si="114"/>
        <v>46.546000000000006</v>
      </c>
      <c r="GD67" s="1852">
        <f t="shared" si="114"/>
        <v>12800.179999999998</v>
      </c>
      <c r="GE67" s="1853">
        <f t="shared" si="115"/>
        <v>39.188000000000002</v>
      </c>
      <c r="GF67" s="1854">
        <f t="shared" si="115"/>
        <v>10776.729999999998</v>
      </c>
      <c r="GG67" s="1855">
        <f t="shared" si="116"/>
        <v>85.734000000000009</v>
      </c>
      <c r="GH67" s="1856">
        <f t="shared" si="116"/>
        <v>23576.909999999996</v>
      </c>
      <c r="GI67" s="1844">
        <v>12</v>
      </c>
      <c r="GJ67" s="1857">
        <f t="shared" si="113"/>
        <v>78.918000000000006</v>
      </c>
      <c r="GK67" s="1858">
        <f t="shared" si="111"/>
        <v>21702.489999999994</v>
      </c>
      <c r="GL67" s="1859">
        <f t="shared" si="112"/>
        <v>6.8160000000000025</v>
      </c>
      <c r="GM67" s="1860">
        <f t="shared" si="112"/>
        <v>1874.4200000000019</v>
      </c>
    </row>
    <row r="68" spans="1:195" s="1768" customFormat="1" ht="18" customHeight="1">
      <c r="A68" s="1848">
        <v>54</v>
      </c>
      <c r="B68" s="1862" t="s">
        <v>1587</v>
      </c>
      <c r="C68" s="1849" t="s">
        <v>407</v>
      </c>
      <c r="D68" s="1833">
        <f>[13]цены!D62</f>
        <v>189.3</v>
      </c>
      <c r="E68" s="1834">
        <f>'[13]3'!E68</f>
        <v>0.01</v>
      </c>
      <c r="F68" s="1834">
        <f>'[13]3'!F68</f>
        <v>0.01</v>
      </c>
      <c r="G68" s="1834">
        <f>'[13]3'!G68</f>
        <v>0</v>
      </c>
      <c r="H68" s="1834">
        <f>'[13]3'!H68</f>
        <v>0</v>
      </c>
      <c r="I68" s="1834">
        <f>'[13]3'!I68</f>
        <v>0</v>
      </c>
      <c r="J68" s="1834">
        <f>'[13]3'!J68</f>
        <v>0</v>
      </c>
      <c r="K68" s="1831">
        <f t="shared" si="86"/>
        <v>34.340000000000003</v>
      </c>
      <c r="L68" s="1831">
        <f t="shared" si="87"/>
        <v>6.47</v>
      </c>
      <c r="M68" s="1835">
        <f t="shared" si="0"/>
        <v>0</v>
      </c>
      <c r="N68" s="1835">
        <f t="shared" si="1"/>
        <v>0</v>
      </c>
      <c r="O68" s="1757">
        <f t="shared" si="2"/>
        <v>7725.33</v>
      </c>
      <c r="P68" s="1831">
        <f t="shared" si="3"/>
        <v>0</v>
      </c>
      <c r="Q68" s="1757">
        <f t="shared" si="4"/>
        <v>0</v>
      </c>
      <c r="R68" s="1757">
        <f t="shared" si="5"/>
        <v>40.81</v>
      </c>
      <c r="S68" s="1850">
        <f t="shared" si="6"/>
        <v>7725.33</v>
      </c>
      <c r="T68" s="1837">
        <f>'[13]3'!T68</f>
        <v>0.01</v>
      </c>
      <c r="U68" s="1834">
        <f>'[13]3'!U68</f>
        <v>0.01</v>
      </c>
      <c r="V68" s="1834">
        <f>'[13]3'!V68</f>
        <v>0</v>
      </c>
      <c r="W68" s="1834">
        <f>'[13]3'!W68</f>
        <v>0</v>
      </c>
      <c r="X68" s="1834">
        <f>'[13]3'!X68</f>
        <v>0</v>
      </c>
      <c r="Y68" s="1834">
        <f>'[13]3'!Y68</f>
        <v>0</v>
      </c>
      <c r="Z68" s="1831">
        <f t="shared" si="88"/>
        <v>33.340000000000003</v>
      </c>
      <c r="AA68" s="1831">
        <f t="shared" si="89"/>
        <v>5.93</v>
      </c>
      <c r="AB68" s="1757">
        <f t="shared" si="7"/>
        <v>0</v>
      </c>
      <c r="AC68" s="1757">
        <f t="shared" si="8"/>
        <v>0</v>
      </c>
      <c r="AD68" s="1757">
        <f t="shared" si="9"/>
        <v>7433.81</v>
      </c>
      <c r="AE68" s="1831">
        <f t="shared" si="10"/>
        <v>0</v>
      </c>
      <c r="AF68" s="1757">
        <f t="shared" si="11"/>
        <v>0</v>
      </c>
      <c r="AG68" s="1757">
        <f t="shared" si="12"/>
        <v>39.270000000000003</v>
      </c>
      <c r="AH68" s="1850">
        <f t="shared" si="13"/>
        <v>7433.81</v>
      </c>
      <c r="AI68" s="1837">
        <f>'[13]3'!AI68</f>
        <v>0.01</v>
      </c>
      <c r="AJ68" s="1834">
        <f>'[13]3'!AJ68</f>
        <v>0.01</v>
      </c>
      <c r="AK68" s="1834">
        <f>'[13]3'!AK68</f>
        <v>0</v>
      </c>
      <c r="AL68" s="1834">
        <f>'[13]3'!AL68</f>
        <v>0</v>
      </c>
      <c r="AM68" s="1834">
        <f>'[13]3'!AM68</f>
        <v>0</v>
      </c>
      <c r="AN68" s="1834">
        <f>'[13]3'!AN68</f>
        <v>0</v>
      </c>
      <c r="AO68" s="1831">
        <f t="shared" si="90"/>
        <v>39.78</v>
      </c>
      <c r="AP68" s="1831">
        <f t="shared" si="91"/>
        <v>6.47</v>
      </c>
      <c r="AQ68" s="1757">
        <f t="shared" si="14"/>
        <v>0</v>
      </c>
      <c r="AR68" s="1757">
        <f t="shared" si="15"/>
        <v>0</v>
      </c>
      <c r="AS68" s="1757">
        <f t="shared" si="16"/>
        <v>8755.1299999999992</v>
      </c>
      <c r="AT68" s="1831">
        <f t="shared" si="17"/>
        <v>0</v>
      </c>
      <c r="AU68" s="1757">
        <f t="shared" si="18"/>
        <v>0</v>
      </c>
      <c r="AV68" s="1757">
        <f t="shared" si="19"/>
        <v>46.25</v>
      </c>
      <c r="AW68" s="1850">
        <f t="shared" si="20"/>
        <v>8755.1299999999992</v>
      </c>
      <c r="AX68" s="1834">
        <f>'[13]3'!AX68</f>
        <v>0.01</v>
      </c>
      <c r="AY68" s="1834">
        <f>'[13]3'!AY68</f>
        <v>0.01</v>
      </c>
      <c r="AZ68" s="1834">
        <f>'[13]3'!AZ68</f>
        <v>0</v>
      </c>
      <c r="BA68" s="1834">
        <f>'[13]3'!BA68</f>
        <v>0</v>
      </c>
      <c r="BB68" s="1834">
        <f>'[13]3'!BB68</f>
        <v>0</v>
      </c>
      <c r="BC68" s="1834">
        <f>'[13]3'!BC68</f>
        <v>0</v>
      </c>
      <c r="BD68" s="1831">
        <f t="shared" si="92"/>
        <v>33.85</v>
      </c>
      <c r="BE68" s="1831">
        <f t="shared" si="93"/>
        <v>5.8500000000000005</v>
      </c>
      <c r="BF68" s="1757">
        <f t="shared" si="21"/>
        <v>0</v>
      </c>
      <c r="BG68" s="1757">
        <f t="shared" si="22"/>
        <v>0</v>
      </c>
      <c r="BH68" s="1757">
        <f t="shared" si="23"/>
        <v>7515.21</v>
      </c>
      <c r="BI68" s="1831">
        <f t="shared" si="24"/>
        <v>0</v>
      </c>
      <c r="BJ68" s="1757">
        <f t="shared" si="25"/>
        <v>0</v>
      </c>
      <c r="BK68" s="1757">
        <f t="shared" si="26"/>
        <v>39.700000000000003</v>
      </c>
      <c r="BL68" s="1850">
        <f t="shared" si="27"/>
        <v>7515.21</v>
      </c>
      <c r="BM68" s="1837">
        <f>'[13]3'!BM68</f>
        <v>0.01</v>
      </c>
      <c r="BN68" s="1834">
        <f>'[13]3'!BN68</f>
        <v>0.01</v>
      </c>
      <c r="BO68" s="1834">
        <f>'[13]3'!BO68</f>
        <v>0</v>
      </c>
      <c r="BP68" s="1834">
        <f>'[13]3'!BP68</f>
        <v>0</v>
      </c>
      <c r="BQ68" s="1834">
        <f>'[13]3'!BQ68</f>
        <v>0</v>
      </c>
      <c r="BR68" s="1834">
        <f>'[13]3'!BR68</f>
        <v>0</v>
      </c>
      <c r="BS68" s="1831">
        <f t="shared" si="94"/>
        <v>29.26</v>
      </c>
      <c r="BT68" s="1831">
        <f t="shared" si="95"/>
        <v>5.42</v>
      </c>
      <c r="BU68" s="1757">
        <f t="shared" si="28"/>
        <v>0</v>
      </c>
      <c r="BV68" s="1757">
        <f t="shared" si="29"/>
        <v>0</v>
      </c>
      <c r="BW68" s="1757">
        <f t="shared" si="30"/>
        <v>6564.92</v>
      </c>
      <c r="BX68" s="1831">
        <f t="shared" si="31"/>
        <v>0</v>
      </c>
      <c r="BY68" s="1757">
        <f t="shared" si="32"/>
        <v>0</v>
      </c>
      <c r="BZ68" s="1757">
        <f t="shared" si="33"/>
        <v>34.68</v>
      </c>
      <c r="CA68" s="1850">
        <f t="shared" si="34"/>
        <v>6564.92</v>
      </c>
      <c r="CB68" s="1834">
        <f>'[13]3'!CB68</f>
        <v>0.01</v>
      </c>
      <c r="CC68" s="1834">
        <f>'[13]3'!CC68</f>
        <v>0.01</v>
      </c>
      <c r="CD68" s="1834">
        <f>'[13]3'!CD68</f>
        <v>0</v>
      </c>
      <c r="CE68" s="1834">
        <f>'[13]3'!CE68</f>
        <v>0</v>
      </c>
      <c r="CF68" s="1834">
        <f>'[13]3'!CF68</f>
        <v>0</v>
      </c>
      <c r="CG68" s="1834">
        <f>'[13]3'!CG68</f>
        <v>0</v>
      </c>
      <c r="CH68" s="1831">
        <f t="shared" si="96"/>
        <v>26.830000000000002</v>
      </c>
      <c r="CI68" s="1831">
        <f t="shared" si="97"/>
        <v>5.59</v>
      </c>
      <c r="CJ68" s="1757">
        <f t="shared" si="35"/>
        <v>0</v>
      </c>
      <c r="CK68" s="1757">
        <f t="shared" si="36"/>
        <v>0</v>
      </c>
      <c r="CL68" s="1757">
        <f t="shared" si="37"/>
        <v>6137.11</v>
      </c>
      <c r="CM68" s="1831">
        <f t="shared" si="38"/>
        <v>0</v>
      </c>
      <c r="CN68" s="1757">
        <f t="shared" si="39"/>
        <v>0</v>
      </c>
      <c r="CO68" s="1757">
        <f t="shared" si="40"/>
        <v>32.42</v>
      </c>
      <c r="CP68" s="1850">
        <f t="shared" si="41"/>
        <v>6137.11</v>
      </c>
      <c r="CQ68" s="1837">
        <f>'[13]3'!CQ68</f>
        <v>0.01</v>
      </c>
      <c r="CR68" s="1834">
        <f>'[13]3'!CR68</f>
        <v>0.01</v>
      </c>
      <c r="CS68" s="1834">
        <f>'[13]3'!CS68</f>
        <v>0</v>
      </c>
      <c r="CT68" s="1834">
        <f>'[13]3'!CT68</f>
        <v>0</v>
      </c>
      <c r="CU68" s="1834">
        <f>'[13]3'!CU68</f>
        <v>0</v>
      </c>
      <c r="CV68" s="1834">
        <f>'[13]3'!CV68</f>
        <v>0</v>
      </c>
      <c r="CW68" s="1831">
        <f t="shared" si="98"/>
        <v>17.8</v>
      </c>
      <c r="CX68" s="1831">
        <f t="shared" si="99"/>
        <v>6.48</v>
      </c>
      <c r="CY68" s="1757">
        <f t="shared" si="42"/>
        <v>0</v>
      </c>
      <c r="CZ68" s="1757">
        <f t="shared" si="43"/>
        <v>0</v>
      </c>
      <c r="DA68" s="1757">
        <f t="shared" si="44"/>
        <v>4596.2</v>
      </c>
      <c r="DB68" s="1831">
        <f t="shared" si="45"/>
        <v>0</v>
      </c>
      <c r="DC68" s="1757">
        <f t="shared" si="46"/>
        <v>0</v>
      </c>
      <c r="DD68" s="1757">
        <f t="shared" si="47"/>
        <v>24.28</v>
      </c>
      <c r="DE68" s="1850">
        <f t="shared" si="48"/>
        <v>4596.2</v>
      </c>
      <c r="DF68" s="1837">
        <f>'[13]3'!DF68</f>
        <v>0.01</v>
      </c>
      <c r="DG68" s="1834">
        <f>'[13]3'!DG68</f>
        <v>0.01</v>
      </c>
      <c r="DH68" s="1834">
        <f>'[13]3'!DH68</f>
        <v>0</v>
      </c>
      <c r="DI68" s="1834">
        <f>'[13]3'!DI68</f>
        <v>0</v>
      </c>
      <c r="DJ68" s="1834">
        <f>'[13]3'!DJ68</f>
        <v>0</v>
      </c>
      <c r="DK68" s="1834">
        <f>'[13]3'!DK68</f>
        <v>0</v>
      </c>
      <c r="DL68" s="1831">
        <f t="shared" si="100"/>
        <v>18.420000000000002</v>
      </c>
      <c r="DM68" s="1831">
        <f t="shared" si="101"/>
        <v>5.98</v>
      </c>
      <c r="DN68" s="1757">
        <f t="shared" si="49"/>
        <v>0</v>
      </c>
      <c r="DO68" s="1757">
        <f t="shared" si="50"/>
        <v>0</v>
      </c>
      <c r="DP68" s="1757">
        <f t="shared" si="51"/>
        <v>4618.92</v>
      </c>
      <c r="DQ68" s="1831">
        <f t="shared" si="52"/>
        <v>0</v>
      </c>
      <c r="DR68" s="1757">
        <f t="shared" si="53"/>
        <v>0</v>
      </c>
      <c r="DS68" s="1757">
        <f t="shared" si="54"/>
        <v>24.400000000000002</v>
      </c>
      <c r="DT68" s="1850">
        <f t="shared" si="55"/>
        <v>4618.92</v>
      </c>
      <c r="DU68" s="1837">
        <f>'[13]3'!DU68</f>
        <v>0.01</v>
      </c>
      <c r="DV68" s="1834">
        <f>'[13]3'!DV68</f>
        <v>0.01</v>
      </c>
      <c r="DW68" s="1834">
        <f>'[13]3'!DW68</f>
        <v>0</v>
      </c>
      <c r="DX68" s="1834">
        <f>'[13]3'!DX68</f>
        <v>0</v>
      </c>
      <c r="DY68" s="1834">
        <f>'[13]3'!DY68</f>
        <v>0</v>
      </c>
      <c r="DZ68" s="1834">
        <f>'[13]3'!DZ68</f>
        <v>0</v>
      </c>
      <c r="EA68" s="1831">
        <f t="shared" si="102"/>
        <v>24.8</v>
      </c>
      <c r="EB68" s="1831">
        <f t="shared" si="103"/>
        <v>5.42</v>
      </c>
      <c r="EC68" s="1757">
        <f t="shared" si="56"/>
        <v>0</v>
      </c>
      <c r="ED68" s="1757">
        <f t="shared" si="57"/>
        <v>0</v>
      </c>
      <c r="EE68" s="1757">
        <f t="shared" si="58"/>
        <v>5720.65</v>
      </c>
      <c r="EF68" s="1757">
        <f t="shared" si="59"/>
        <v>0</v>
      </c>
      <c r="EG68" s="1757">
        <f t="shared" si="60"/>
        <v>0</v>
      </c>
      <c r="EH68" s="1757">
        <f t="shared" si="61"/>
        <v>30.22</v>
      </c>
      <c r="EI68" s="1850">
        <f t="shared" si="62"/>
        <v>5720.65</v>
      </c>
      <c r="EJ68" s="1837">
        <f>'[13]3'!EJ68</f>
        <v>0.01</v>
      </c>
      <c r="EK68" s="1834">
        <f>'[13]3'!EK68</f>
        <v>0.01</v>
      </c>
      <c r="EL68" s="1834">
        <f>'[13]3'!EL68</f>
        <v>0</v>
      </c>
      <c r="EM68" s="1834">
        <f>'[13]3'!EM68</f>
        <v>0</v>
      </c>
      <c r="EN68" s="1834">
        <f>'[13]3'!EN68</f>
        <v>0</v>
      </c>
      <c r="EO68" s="1834">
        <f>'[13]3'!EO68</f>
        <v>0</v>
      </c>
      <c r="EP68" s="1831">
        <f t="shared" si="104"/>
        <v>34.78</v>
      </c>
      <c r="EQ68" s="1831">
        <f t="shared" si="105"/>
        <v>6.21</v>
      </c>
      <c r="ER68" s="1757">
        <f t="shared" si="63"/>
        <v>0</v>
      </c>
      <c r="ES68" s="1757">
        <f t="shared" si="64"/>
        <v>0</v>
      </c>
      <c r="ET68" s="1757">
        <f t="shared" si="65"/>
        <v>7759.41</v>
      </c>
      <c r="EU68" s="1757">
        <f t="shared" si="66"/>
        <v>0</v>
      </c>
      <c r="EV68" s="1757">
        <f t="shared" si="67"/>
        <v>0</v>
      </c>
      <c r="EW68" s="1757">
        <f t="shared" si="68"/>
        <v>40.99</v>
      </c>
      <c r="EX68" s="1850">
        <f t="shared" si="69"/>
        <v>7759.41</v>
      </c>
      <c r="EY68" s="1834">
        <f>'[13]3'!EY68</f>
        <v>0.01</v>
      </c>
      <c r="EZ68" s="1834">
        <f>'[13]3'!EZ68</f>
        <v>0.01</v>
      </c>
      <c r="FA68" s="1834">
        <f>'[13]3'!FA68</f>
        <v>0</v>
      </c>
      <c r="FB68" s="1834">
        <f>'[13]3'!FB68</f>
        <v>0</v>
      </c>
      <c r="FC68" s="1834">
        <f>'[13]3'!FC68</f>
        <v>0</v>
      </c>
      <c r="FD68" s="1834">
        <f>'[13]3'!FD68</f>
        <v>0</v>
      </c>
      <c r="FE68" s="1831">
        <f t="shared" si="106"/>
        <v>32.86</v>
      </c>
      <c r="FF68" s="1831">
        <f t="shared" si="107"/>
        <v>5.91</v>
      </c>
      <c r="FG68" s="1757">
        <f t="shared" si="70"/>
        <v>0</v>
      </c>
      <c r="FH68" s="1757">
        <f t="shared" si="71"/>
        <v>0</v>
      </c>
      <c r="FI68" s="1757">
        <f t="shared" si="72"/>
        <v>7339.16</v>
      </c>
      <c r="FJ68" s="1757">
        <f t="shared" si="73"/>
        <v>0</v>
      </c>
      <c r="FK68" s="1757">
        <f t="shared" si="74"/>
        <v>0</v>
      </c>
      <c r="FL68" s="1757">
        <f t="shared" si="75"/>
        <v>38.769999999999996</v>
      </c>
      <c r="FM68" s="1850">
        <f t="shared" si="76"/>
        <v>7339.16</v>
      </c>
      <c r="FN68" s="1834">
        <f>'[13]3'!FN68</f>
        <v>0.01</v>
      </c>
      <c r="FO68" s="1834">
        <f>'[13]3'!FO68</f>
        <v>0.01</v>
      </c>
      <c r="FP68" s="1834">
        <f>'[13]3'!FP68</f>
        <v>0</v>
      </c>
      <c r="FQ68" s="1834">
        <f>'[13]3'!FQ68</f>
        <v>0</v>
      </c>
      <c r="FR68" s="1834">
        <f>'[13]3'!FR68</f>
        <v>0</v>
      </c>
      <c r="FS68" s="1834">
        <f>'[13]3'!FS68</f>
        <v>0</v>
      </c>
      <c r="FT68" s="1831">
        <f t="shared" si="108"/>
        <v>32.410000000000004</v>
      </c>
      <c r="FU68" s="1831">
        <f t="shared" si="109"/>
        <v>6.51</v>
      </c>
      <c r="FV68" s="1757">
        <f t="shared" si="77"/>
        <v>0</v>
      </c>
      <c r="FW68" s="1757">
        <f t="shared" si="78"/>
        <v>0</v>
      </c>
      <c r="FX68" s="1757">
        <f t="shared" si="110"/>
        <v>7367.56</v>
      </c>
      <c r="FY68" s="1757">
        <f t="shared" si="79"/>
        <v>0</v>
      </c>
      <c r="FZ68" s="1757">
        <f t="shared" si="80"/>
        <v>0</v>
      </c>
      <c r="GA68" s="1757">
        <f t="shared" si="81"/>
        <v>38.92</v>
      </c>
      <c r="GB68" s="1850">
        <f t="shared" si="82"/>
        <v>7367.56</v>
      </c>
      <c r="GC68" s="1851">
        <f t="shared" si="114"/>
        <v>233.13000000000005</v>
      </c>
      <c r="GD68" s="1852">
        <f t="shared" si="114"/>
        <v>44131.509999999995</v>
      </c>
      <c r="GE68" s="1853">
        <f t="shared" si="115"/>
        <v>197.58000000000004</v>
      </c>
      <c r="GF68" s="1854">
        <f t="shared" si="115"/>
        <v>37401.9</v>
      </c>
      <c r="GG68" s="1855">
        <f t="shared" si="116"/>
        <v>430.71000000000009</v>
      </c>
      <c r="GH68" s="1856">
        <f t="shared" si="116"/>
        <v>81533.41</v>
      </c>
      <c r="GI68" s="1844">
        <v>12</v>
      </c>
      <c r="GJ68" s="1857">
        <f t="shared" si="113"/>
        <v>430.71000000000009</v>
      </c>
      <c r="GK68" s="1858">
        <f t="shared" si="111"/>
        <v>81533.41</v>
      </c>
      <c r="GL68" s="1859">
        <f t="shared" si="112"/>
        <v>0</v>
      </c>
      <c r="GM68" s="1860">
        <f t="shared" si="112"/>
        <v>0</v>
      </c>
    </row>
    <row r="69" spans="1:195" s="1768" customFormat="1" ht="18" customHeight="1">
      <c r="A69" s="1830">
        <v>55</v>
      </c>
      <c r="B69" s="1862" t="s">
        <v>1588</v>
      </c>
      <c r="C69" s="1863" t="s">
        <v>1589</v>
      </c>
      <c r="D69" s="1833">
        <f>[13]цены!D63</f>
        <v>99.6</v>
      </c>
      <c r="E69" s="1834">
        <f>'[13]3'!E69</f>
        <v>0.14000000000000001</v>
      </c>
      <c r="F69" s="1834">
        <f>'[13]3'!F69</f>
        <v>0.09</v>
      </c>
      <c r="G69" s="1834">
        <f>'[13]3'!G69</f>
        <v>0</v>
      </c>
      <c r="H69" s="1834">
        <f>'[13]3'!H69</f>
        <v>0</v>
      </c>
      <c r="I69" s="1834">
        <f>'[13]3'!I69</f>
        <v>0</v>
      </c>
      <c r="J69" s="1834">
        <f>'[13]3'!J69</f>
        <v>0</v>
      </c>
      <c r="K69" s="1831">
        <f t="shared" si="86"/>
        <v>480.76000000000005</v>
      </c>
      <c r="L69" s="1831">
        <f t="shared" si="87"/>
        <v>58.23</v>
      </c>
      <c r="M69" s="1835">
        <f t="shared" si="0"/>
        <v>0</v>
      </c>
      <c r="N69" s="1835">
        <f t="shared" si="1"/>
        <v>0</v>
      </c>
      <c r="O69" s="1757">
        <f t="shared" si="2"/>
        <v>53683.4</v>
      </c>
      <c r="P69" s="1831">
        <f t="shared" si="3"/>
        <v>0</v>
      </c>
      <c r="Q69" s="1757">
        <f t="shared" si="4"/>
        <v>0</v>
      </c>
      <c r="R69" s="1757">
        <f t="shared" si="5"/>
        <v>538.99</v>
      </c>
      <c r="S69" s="1850">
        <f t="shared" si="6"/>
        <v>53683.4</v>
      </c>
      <c r="T69" s="1837">
        <f>'[13]3'!T69</f>
        <v>0.14000000000000001</v>
      </c>
      <c r="U69" s="1834">
        <f>'[13]3'!U69</f>
        <v>0.09</v>
      </c>
      <c r="V69" s="1834">
        <f>'[13]3'!V69</f>
        <v>0</v>
      </c>
      <c r="W69" s="1834">
        <f>'[13]3'!W69</f>
        <v>0</v>
      </c>
      <c r="X69" s="1834">
        <f>'[13]3'!X69</f>
        <v>0</v>
      </c>
      <c r="Y69" s="1834">
        <f>'[13]3'!Y69</f>
        <v>0</v>
      </c>
      <c r="Z69" s="1831">
        <f t="shared" si="88"/>
        <v>466.76000000000005</v>
      </c>
      <c r="AA69" s="1831">
        <f t="shared" si="89"/>
        <v>53.37</v>
      </c>
      <c r="AB69" s="1757">
        <f t="shared" si="7"/>
        <v>0</v>
      </c>
      <c r="AC69" s="1757">
        <f t="shared" si="8"/>
        <v>0</v>
      </c>
      <c r="AD69" s="1757">
        <f t="shared" si="9"/>
        <v>51804.95</v>
      </c>
      <c r="AE69" s="1831">
        <f t="shared" si="10"/>
        <v>0</v>
      </c>
      <c r="AF69" s="1757">
        <f t="shared" si="11"/>
        <v>0</v>
      </c>
      <c r="AG69" s="1757">
        <f t="shared" si="12"/>
        <v>520.13</v>
      </c>
      <c r="AH69" s="1850">
        <f t="shared" si="13"/>
        <v>51804.95</v>
      </c>
      <c r="AI69" s="1837">
        <f>'[13]3'!AI69</f>
        <v>0.14000000000000001</v>
      </c>
      <c r="AJ69" s="1834">
        <f>'[13]3'!AJ69</f>
        <v>0.09</v>
      </c>
      <c r="AK69" s="1834">
        <f>'[13]3'!AK69</f>
        <v>0</v>
      </c>
      <c r="AL69" s="1834">
        <f>'[13]3'!AL69</f>
        <v>0</v>
      </c>
      <c r="AM69" s="1834">
        <f>'[13]3'!AM69</f>
        <v>0</v>
      </c>
      <c r="AN69" s="1834">
        <f>'[13]3'!AN69</f>
        <v>0</v>
      </c>
      <c r="AO69" s="1831">
        <f t="shared" si="90"/>
        <v>556.92000000000007</v>
      </c>
      <c r="AP69" s="1831">
        <f t="shared" si="91"/>
        <v>58.23</v>
      </c>
      <c r="AQ69" s="1757">
        <f t="shared" si="14"/>
        <v>0</v>
      </c>
      <c r="AR69" s="1757">
        <f t="shared" si="15"/>
        <v>0</v>
      </c>
      <c r="AS69" s="1757">
        <f t="shared" si="16"/>
        <v>61268.94</v>
      </c>
      <c r="AT69" s="1831">
        <f t="shared" si="17"/>
        <v>0</v>
      </c>
      <c r="AU69" s="1757">
        <f t="shared" si="18"/>
        <v>0</v>
      </c>
      <c r="AV69" s="1757">
        <f t="shared" si="19"/>
        <v>615.15000000000009</v>
      </c>
      <c r="AW69" s="1850">
        <f t="shared" si="20"/>
        <v>61268.94</v>
      </c>
      <c r="AX69" s="1834">
        <f>'[13]3'!AX69</f>
        <v>0.14000000000000001</v>
      </c>
      <c r="AY69" s="1834">
        <f>'[13]3'!AY69</f>
        <v>0.09</v>
      </c>
      <c r="AZ69" s="1834">
        <f>'[13]3'!AZ69</f>
        <v>0</v>
      </c>
      <c r="BA69" s="1834">
        <f>'[13]3'!BA69</f>
        <v>0</v>
      </c>
      <c r="BB69" s="1834">
        <f>'[13]3'!BB69</f>
        <v>0</v>
      </c>
      <c r="BC69" s="1834">
        <f>'[13]3'!BC69</f>
        <v>0</v>
      </c>
      <c r="BD69" s="1831">
        <f t="shared" si="92"/>
        <v>473.90000000000003</v>
      </c>
      <c r="BE69" s="1831">
        <f t="shared" si="93"/>
        <v>52.65</v>
      </c>
      <c r="BF69" s="1757">
        <f t="shared" si="21"/>
        <v>0</v>
      </c>
      <c r="BG69" s="1757">
        <f t="shared" si="22"/>
        <v>0</v>
      </c>
      <c r="BH69" s="1757">
        <f t="shared" si="23"/>
        <v>52444.38</v>
      </c>
      <c r="BI69" s="1831">
        <f t="shared" si="24"/>
        <v>0</v>
      </c>
      <c r="BJ69" s="1757">
        <f t="shared" si="25"/>
        <v>0</v>
      </c>
      <c r="BK69" s="1757">
        <f t="shared" si="26"/>
        <v>526.55000000000007</v>
      </c>
      <c r="BL69" s="1850">
        <f t="shared" si="27"/>
        <v>52444.38</v>
      </c>
      <c r="BM69" s="1837">
        <f>'[13]3'!BM69</f>
        <v>0.14000000000000001</v>
      </c>
      <c r="BN69" s="1834">
        <f>'[13]3'!BN69</f>
        <v>0.09</v>
      </c>
      <c r="BO69" s="1834">
        <f>'[13]3'!BO69</f>
        <v>0</v>
      </c>
      <c r="BP69" s="1834">
        <f>'[13]3'!BP69</f>
        <v>0</v>
      </c>
      <c r="BQ69" s="1834">
        <f>'[13]3'!BQ69</f>
        <v>0</v>
      </c>
      <c r="BR69" s="1834">
        <f>'[13]3'!BR69</f>
        <v>0</v>
      </c>
      <c r="BS69" s="1831">
        <f t="shared" si="94"/>
        <v>409.64000000000004</v>
      </c>
      <c r="BT69" s="1831">
        <f t="shared" si="95"/>
        <v>48.78</v>
      </c>
      <c r="BU69" s="1757">
        <f t="shared" si="28"/>
        <v>0</v>
      </c>
      <c r="BV69" s="1757">
        <f t="shared" si="29"/>
        <v>0</v>
      </c>
      <c r="BW69" s="1757">
        <f t="shared" si="30"/>
        <v>45658.63</v>
      </c>
      <c r="BX69" s="1831">
        <f t="shared" si="31"/>
        <v>0</v>
      </c>
      <c r="BY69" s="1757">
        <f t="shared" si="32"/>
        <v>0</v>
      </c>
      <c r="BZ69" s="1757">
        <f t="shared" si="33"/>
        <v>458.42000000000007</v>
      </c>
      <c r="CA69" s="1850">
        <f t="shared" si="34"/>
        <v>45658.63</v>
      </c>
      <c r="CB69" s="1834">
        <f>'[13]3'!CB69</f>
        <v>0.14000000000000001</v>
      </c>
      <c r="CC69" s="1834">
        <f>'[13]3'!CC69</f>
        <v>0.09</v>
      </c>
      <c r="CD69" s="1834">
        <f>'[13]3'!CD69</f>
        <v>0</v>
      </c>
      <c r="CE69" s="1834">
        <f>'[13]3'!CE69</f>
        <v>0</v>
      </c>
      <c r="CF69" s="1834">
        <f>'[13]3'!CF69</f>
        <v>0</v>
      </c>
      <c r="CG69" s="1834">
        <f>'[13]3'!CG69</f>
        <v>0</v>
      </c>
      <c r="CH69" s="1831">
        <f t="shared" si="96"/>
        <v>375.62000000000006</v>
      </c>
      <c r="CI69" s="1831">
        <f t="shared" si="97"/>
        <v>50.309999999999995</v>
      </c>
      <c r="CJ69" s="1757">
        <f t="shared" si="35"/>
        <v>0</v>
      </c>
      <c r="CK69" s="1757">
        <f t="shared" si="36"/>
        <v>0</v>
      </c>
      <c r="CL69" s="1757">
        <f t="shared" si="37"/>
        <v>42422.63</v>
      </c>
      <c r="CM69" s="1831">
        <f t="shared" si="38"/>
        <v>0</v>
      </c>
      <c r="CN69" s="1757">
        <f t="shared" si="39"/>
        <v>0</v>
      </c>
      <c r="CO69" s="1757">
        <f t="shared" si="40"/>
        <v>425.93000000000006</v>
      </c>
      <c r="CP69" s="1850">
        <f t="shared" si="41"/>
        <v>42422.63</v>
      </c>
      <c r="CQ69" s="1837">
        <f>'[13]3'!CQ69</f>
        <v>0.14000000000000001</v>
      </c>
      <c r="CR69" s="1834">
        <f>'[13]3'!CR69</f>
        <v>0.09</v>
      </c>
      <c r="CS69" s="1834">
        <f>'[13]3'!CS69</f>
        <v>0</v>
      </c>
      <c r="CT69" s="1834">
        <f>'[13]3'!CT69</f>
        <v>0</v>
      </c>
      <c r="CU69" s="1834">
        <f>'[13]3'!CU69</f>
        <v>0</v>
      </c>
      <c r="CV69" s="1834">
        <f>'[13]3'!CV69</f>
        <v>0</v>
      </c>
      <c r="CW69" s="1831">
        <f t="shared" si="98"/>
        <v>249.20000000000002</v>
      </c>
      <c r="CX69" s="1831">
        <f t="shared" si="99"/>
        <v>58.32</v>
      </c>
      <c r="CY69" s="1757">
        <f t="shared" si="42"/>
        <v>0</v>
      </c>
      <c r="CZ69" s="1757">
        <f t="shared" si="43"/>
        <v>0</v>
      </c>
      <c r="DA69" s="1757">
        <f t="shared" si="44"/>
        <v>30628.99</v>
      </c>
      <c r="DB69" s="1831">
        <f t="shared" si="45"/>
        <v>0</v>
      </c>
      <c r="DC69" s="1757">
        <f t="shared" si="46"/>
        <v>0</v>
      </c>
      <c r="DD69" s="1757">
        <f t="shared" si="47"/>
        <v>307.52000000000004</v>
      </c>
      <c r="DE69" s="1850">
        <f t="shared" si="48"/>
        <v>30628.99</v>
      </c>
      <c r="DF69" s="1837">
        <f>'[13]3'!DF69</f>
        <v>0.14000000000000001</v>
      </c>
      <c r="DG69" s="1834">
        <f>'[13]3'!DG69</f>
        <v>0.09</v>
      </c>
      <c r="DH69" s="1834">
        <f>'[13]3'!DH69</f>
        <v>0</v>
      </c>
      <c r="DI69" s="1834">
        <f>'[13]3'!DI69</f>
        <v>0</v>
      </c>
      <c r="DJ69" s="1834">
        <f>'[13]3'!DJ69</f>
        <v>0</v>
      </c>
      <c r="DK69" s="1834">
        <f>'[13]3'!DK69</f>
        <v>0</v>
      </c>
      <c r="DL69" s="1831">
        <f t="shared" si="100"/>
        <v>257.88000000000005</v>
      </c>
      <c r="DM69" s="1831">
        <f t="shared" si="101"/>
        <v>53.82</v>
      </c>
      <c r="DN69" s="1757">
        <f t="shared" si="49"/>
        <v>0</v>
      </c>
      <c r="DO69" s="1757">
        <f t="shared" si="50"/>
        <v>0</v>
      </c>
      <c r="DP69" s="1757">
        <f t="shared" si="51"/>
        <v>31045.32</v>
      </c>
      <c r="DQ69" s="1831">
        <f t="shared" si="52"/>
        <v>0</v>
      </c>
      <c r="DR69" s="1757">
        <f t="shared" si="53"/>
        <v>0</v>
      </c>
      <c r="DS69" s="1757">
        <f t="shared" si="54"/>
        <v>311.70000000000005</v>
      </c>
      <c r="DT69" s="1850">
        <f t="shared" si="55"/>
        <v>31045.32</v>
      </c>
      <c r="DU69" s="1837">
        <f>'[13]3'!DU69</f>
        <v>0.14000000000000001</v>
      </c>
      <c r="DV69" s="1834">
        <f>'[13]3'!DV69</f>
        <v>0.09</v>
      </c>
      <c r="DW69" s="1834">
        <f>'[13]3'!DW69</f>
        <v>0</v>
      </c>
      <c r="DX69" s="1834">
        <f>'[13]3'!DX69</f>
        <v>0</v>
      </c>
      <c r="DY69" s="1834">
        <f>'[13]3'!DY69</f>
        <v>0</v>
      </c>
      <c r="DZ69" s="1834">
        <f>'[13]3'!DZ69</f>
        <v>0</v>
      </c>
      <c r="EA69" s="1831">
        <f t="shared" si="102"/>
        <v>347.20000000000005</v>
      </c>
      <c r="EB69" s="1831">
        <f t="shared" si="103"/>
        <v>48.78</v>
      </c>
      <c r="EC69" s="1757">
        <f t="shared" si="56"/>
        <v>0</v>
      </c>
      <c r="ED69" s="1757">
        <f t="shared" si="57"/>
        <v>0</v>
      </c>
      <c r="EE69" s="1757">
        <f t="shared" si="58"/>
        <v>39439.61</v>
      </c>
      <c r="EF69" s="1757">
        <f t="shared" si="59"/>
        <v>0</v>
      </c>
      <c r="EG69" s="1757">
        <f t="shared" si="60"/>
        <v>0</v>
      </c>
      <c r="EH69" s="1757">
        <f t="shared" si="61"/>
        <v>395.98</v>
      </c>
      <c r="EI69" s="1850">
        <f t="shared" si="62"/>
        <v>39439.61</v>
      </c>
      <c r="EJ69" s="1837">
        <f>'[13]3'!EJ69</f>
        <v>0.14000000000000001</v>
      </c>
      <c r="EK69" s="1834">
        <f>'[13]3'!EK69</f>
        <v>0.09</v>
      </c>
      <c r="EL69" s="1834">
        <f>'[13]3'!EL69</f>
        <v>0</v>
      </c>
      <c r="EM69" s="1834">
        <f>'[13]3'!EM69</f>
        <v>0</v>
      </c>
      <c r="EN69" s="1834">
        <f>'[13]3'!EN69</f>
        <v>0</v>
      </c>
      <c r="EO69" s="1834">
        <f>'[13]3'!EO69</f>
        <v>0</v>
      </c>
      <c r="EP69" s="1831">
        <f t="shared" si="104"/>
        <v>486.92000000000007</v>
      </c>
      <c r="EQ69" s="1831">
        <f t="shared" si="105"/>
        <v>55.89</v>
      </c>
      <c r="ER69" s="1757">
        <f t="shared" si="63"/>
        <v>0</v>
      </c>
      <c r="ES69" s="1757">
        <f t="shared" si="64"/>
        <v>0</v>
      </c>
      <c r="ET69" s="1757">
        <f t="shared" si="65"/>
        <v>54063.88</v>
      </c>
      <c r="EU69" s="1757">
        <f t="shared" si="66"/>
        <v>0</v>
      </c>
      <c r="EV69" s="1757">
        <f t="shared" si="67"/>
        <v>0</v>
      </c>
      <c r="EW69" s="1757">
        <f t="shared" si="68"/>
        <v>542.81000000000006</v>
      </c>
      <c r="EX69" s="1850">
        <f t="shared" si="69"/>
        <v>54063.88</v>
      </c>
      <c r="EY69" s="1834">
        <f>'[13]3'!EY69</f>
        <v>0.14000000000000001</v>
      </c>
      <c r="EZ69" s="1834">
        <f>'[13]3'!EZ69</f>
        <v>0.09</v>
      </c>
      <c r="FA69" s="1834">
        <f>'[13]3'!FA69</f>
        <v>0</v>
      </c>
      <c r="FB69" s="1834">
        <f>'[13]3'!FB69</f>
        <v>0</v>
      </c>
      <c r="FC69" s="1834">
        <f>'[13]3'!FC69</f>
        <v>0</v>
      </c>
      <c r="FD69" s="1834">
        <f>'[13]3'!FD69</f>
        <v>0</v>
      </c>
      <c r="FE69" s="1831">
        <f t="shared" si="106"/>
        <v>460.04</v>
      </c>
      <c r="FF69" s="1831">
        <f t="shared" si="107"/>
        <v>53.19</v>
      </c>
      <c r="FG69" s="1757">
        <f t="shared" si="70"/>
        <v>0</v>
      </c>
      <c r="FH69" s="1757">
        <f t="shared" si="71"/>
        <v>0</v>
      </c>
      <c r="FI69" s="1757">
        <f t="shared" si="72"/>
        <v>51117.71</v>
      </c>
      <c r="FJ69" s="1757">
        <f t="shared" si="73"/>
        <v>0</v>
      </c>
      <c r="FK69" s="1757">
        <f t="shared" si="74"/>
        <v>0</v>
      </c>
      <c r="FL69" s="1757">
        <f t="shared" si="75"/>
        <v>513.23</v>
      </c>
      <c r="FM69" s="1850">
        <f t="shared" si="76"/>
        <v>51117.71</v>
      </c>
      <c r="FN69" s="1834">
        <f>'[13]3'!FN69</f>
        <v>0.14000000000000001</v>
      </c>
      <c r="FO69" s="1834">
        <f>'[13]3'!FO69</f>
        <v>0.09</v>
      </c>
      <c r="FP69" s="1834">
        <f>'[13]3'!FP69</f>
        <v>0</v>
      </c>
      <c r="FQ69" s="1834">
        <f>'[13]3'!FQ69</f>
        <v>0</v>
      </c>
      <c r="FR69" s="1834">
        <f>'[13]3'!FR69</f>
        <v>0</v>
      </c>
      <c r="FS69" s="1834">
        <f>'[13]3'!FS69</f>
        <v>0</v>
      </c>
      <c r="FT69" s="1831">
        <f t="shared" si="108"/>
        <v>453.74000000000007</v>
      </c>
      <c r="FU69" s="1831">
        <f t="shared" si="109"/>
        <v>58.589999999999996</v>
      </c>
      <c r="FV69" s="1757">
        <f t="shared" si="77"/>
        <v>0</v>
      </c>
      <c r="FW69" s="1757">
        <f t="shared" si="78"/>
        <v>0</v>
      </c>
      <c r="FX69" s="1757">
        <f t="shared" si="110"/>
        <v>51028.07</v>
      </c>
      <c r="FY69" s="1757">
        <f t="shared" si="79"/>
        <v>0</v>
      </c>
      <c r="FZ69" s="1757">
        <f t="shared" si="80"/>
        <v>0</v>
      </c>
      <c r="GA69" s="1757">
        <f t="shared" si="81"/>
        <v>512.33000000000004</v>
      </c>
      <c r="GB69" s="1850">
        <f t="shared" si="82"/>
        <v>51028.07</v>
      </c>
      <c r="GC69" s="1851">
        <f t="shared" si="114"/>
        <v>3085.17</v>
      </c>
      <c r="GD69" s="1852">
        <f t="shared" si="114"/>
        <v>307282.93</v>
      </c>
      <c r="GE69" s="1853">
        <f t="shared" si="115"/>
        <v>2583.5700000000002</v>
      </c>
      <c r="GF69" s="1854">
        <f t="shared" si="115"/>
        <v>257323.58</v>
      </c>
      <c r="GG69" s="1855">
        <f t="shared" si="116"/>
        <v>5668.74</v>
      </c>
      <c r="GH69" s="1856">
        <f t="shared" si="116"/>
        <v>564606.51</v>
      </c>
      <c r="GI69" s="1844">
        <v>12</v>
      </c>
      <c r="GJ69" s="1857">
        <f t="shared" si="113"/>
        <v>5668.74</v>
      </c>
      <c r="GK69" s="1858">
        <f t="shared" si="111"/>
        <v>564606.51</v>
      </c>
      <c r="GL69" s="1859">
        <f t="shared" si="112"/>
        <v>0</v>
      </c>
      <c r="GM69" s="1860">
        <f t="shared" si="112"/>
        <v>0</v>
      </c>
    </row>
    <row r="70" spans="1:195" s="1768" customFormat="1" ht="18" customHeight="1">
      <c r="A70" s="1848">
        <v>56</v>
      </c>
      <c r="B70" s="1861" t="s">
        <v>1590</v>
      </c>
      <c r="C70" s="1864" t="s">
        <v>407</v>
      </c>
      <c r="D70" s="1833">
        <f>[13]цены!D64</f>
        <v>812</v>
      </c>
      <c r="E70" s="1834">
        <f>'[13]3'!E70</f>
        <v>1.1999999999999999E-3</v>
      </c>
      <c r="F70" s="1834">
        <f>'[13]3'!F70</f>
        <v>1.1999999999999999E-3</v>
      </c>
      <c r="G70" s="1834">
        <f>'[13]3'!G70</f>
        <v>0</v>
      </c>
      <c r="H70" s="1834">
        <f>'[13]3'!H70</f>
        <v>0</v>
      </c>
      <c r="I70" s="1834">
        <f>'[13]3'!I70</f>
        <v>0</v>
      </c>
      <c r="J70" s="1834">
        <f>'[13]3'!J70</f>
        <v>0</v>
      </c>
      <c r="K70" s="1831">
        <f t="shared" si="86"/>
        <v>4.1208</v>
      </c>
      <c r="L70" s="1831">
        <f t="shared" si="87"/>
        <v>0.77639999999999998</v>
      </c>
      <c r="M70" s="1835">
        <f t="shared" si="0"/>
        <v>0</v>
      </c>
      <c r="N70" s="1835">
        <f t="shared" si="1"/>
        <v>0</v>
      </c>
      <c r="O70" s="1757">
        <f t="shared" si="2"/>
        <v>3976.53</v>
      </c>
      <c r="P70" s="1831">
        <f t="shared" si="3"/>
        <v>0</v>
      </c>
      <c r="Q70" s="1757">
        <f t="shared" si="4"/>
        <v>0</v>
      </c>
      <c r="R70" s="1757">
        <f t="shared" si="5"/>
        <v>4.8971999999999998</v>
      </c>
      <c r="S70" s="1850">
        <f t="shared" si="6"/>
        <v>3976.53</v>
      </c>
      <c r="T70" s="1837">
        <f>'[13]3'!T70</f>
        <v>1.1999999999999999E-3</v>
      </c>
      <c r="U70" s="1834">
        <f>'[13]3'!U70</f>
        <v>1.1999999999999999E-3</v>
      </c>
      <c r="V70" s="1834">
        <f>'[13]3'!V70</f>
        <v>0</v>
      </c>
      <c r="W70" s="1834">
        <f>'[13]3'!W70</f>
        <v>0</v>
      </c>
      <c r="X70" s="1834">
        <f>'[13]3'!X70</f>
        <v>0</v>
      </c>
      <c r="Y70" s="1834">
        <f>'[13]3'!Y70</f>
        <v>0</v>
      </c>
      <c r="Z70" s="1831">
        <f t="shared" si="88"/>
        <v>4.0007999999999999</v>
      </c>
      <c r="AA70" s="1831">
        <f t="shared" si="89"/>
        <v>0.7115999999999999</v>
      </c>
      <c r="AB70" s="1757">
        <f t="shared" si="7"/>
        <v>0</v>
      </c>
      <c r="AC70" s="1757">
        <f t="shared" si="8"/>
        <v>0</v>
      </c>
      <c r="AD70" s="1757">
        <f t="shared" si="9"/>
        <v>3826.47</v>
      </c>
      <c r="AE70" s="1831">
        <f t="shared" si="10"/>
        <v>0</v>
      </c>
      <c r="AF70" s="1757">
        <f t="shared" si="11"/>
        <v>0</v>
      </c>
      <c r="AG70" s="1757">
        <f t="shared" si="12"/>
        <v>4.7123999999999997</v>
      </c>
      <c r="AH70" s="1850">
        <f t="shared" si="13"/>
        <v>3826.47</v>
      </c>
      <c r="AI70" s="1837">
        <f>'[13]3'!AI70</f>
        <v>1.1999999999999999E-3</v>
      </c>
      <c r="AJ70" s="1834">
        <f>'[13]3'!AJ70</f>
        <v>1.1999999999999999E-3</v>
      </c>
      <c r="AK70" s="1834">
        <f>'[13]3'!AK70</f>
        <v>0</v>
      </c>
      <c r="AL70" s="1834">
        <f>'[13]3'!AL70</f>
        <v>0</v>
      </c>
      <c r="AM70" s="1834">
        <f>'[13]3'!AM70</f>
        <v>0</v>
      </c>
      <c r="AN70" s="1834">
        <f>'[13]3'!AN70</f>
        <v>0</v>
      </c>
      <c r="AO70" s="1831">
        <f t="shared" si="90"/>
        <v>4.7735999999999992</v>
      </c>
      <c r="AP70" s="1831">
        <f t="shared" si="91"/>
        <v>0.77639999999999998</v>
      </c>
      <c r="AQ70" s="1757">
        <f t="shared" si="14"/>
        <v>0</v>
      </c>
      <c r="AR70" s="1757">
        <f t="shared" si="15"/>
        <v>0</v>
      </c>
      <c r="AS70" s="1757">
        <f t="shared" si="16"/>
        <v>4506.6000000000004</v>
      </c>
      <c r="AT70" s="1831">
        <f t="shared" si="17"/>
        <v>0</v>
      </c>
      <c r="AU70" s="1757">
        <f t="shared" si="18"/>
        <v>0</v>
      </c>
      <c r="AV70" s="1757">
        <f t="shared" si="19"/>
        <v>5.5499999999999989</v>
      </c>
      <c r="AW70" s="1850">
        <f t="shared" si="20"/>
        <v>4506.6000000000004</v>
      </c>
      <c r="AX70" s="1834">
        <f>'[13]3'!AX70</f>
        <v>0</v>
      </c>
      <c r="AY70" s="1834">
        <f>'[13]3'!AY70</f>
        <v>0</v>
      </c>
      <c r="AZ70" s="1834">
        <f>'[13]3'!AZ70</f>
        <v>0</v>
      </c>
      <c r="BA70" s="1834">
        <f>'[13]3'!BA70</f>
        <v>0</v>
      </c>
      <c r="BB70" s="1834">
        <f>'[13]3'!BB70</f>
        <v>0</v>
      </c>
      <c r="BC70" s="1834">
        <f>'[13]3'!BC70</f>
        <v>0</v>
      </c>
      <c r="BD70" s="1831">
        <f t="shared" si="92"/>
        <v>0</v>
      </c>
      <c r="BE70" s="1831">
        <f t="shared" si="93"/>
        <v>0</v>
      </c>
      <c r="BF70" s="1757">
        <f t="shared" si="21"/>
        <v>0</v>
      </c>
      <c r="BG70" s="1757">
        <f t="shared" si="22"/>
        <v>0</v>
      </c>
      <c r="BH70" s="1757">
        <f t="shared" si="23"/>
        <v>0</v>
      </c>
      <c r="BI70" s="1831">
        <f t="shared" si="24"/>
        <v>0</v>
      </c>
      <c r="BJ70" s="1757">
        <f t="shared" si="25"/>
        <v>0</v>
      </c>
      <c r="BK70" s="1757">
        <f t="shared" si="26"/>
        <v>0</v>
      </c>
      <c r="BL70" s="1850">
        <f t="shared" si="27"/>
        <v>0</v>
      </c>
      <c r="BM70" s="1837">
        <f>'[13]3'!BM70</f>
        <v>2.3999999999999998E-3</v>
      </c>
      <c r="BN70" s="1834">
        <f>'[13]3'!BN70</f>
        <v>2.3999999999999998E-3</v>
      </c>
      <c r="BO70" s="1834">
        <f>'[13]3'!BO70</f>
        <v>0</v>
      </c>
      <c r="BP70" s="1834">
        <f>'[13]3'!BP70</f>
        <v>0</v>
      </c>
      <c r="BQ70" s="1834">
        <f>'[13]3'!BQ70</f>
        <v>0</v>
      </c>
      <c r="BR70" s="1834">
        <f>'[13]3'!BR70</f>
        <v>0</v>
      </c>
      <c r="BS70" s="1831">
        <f t="shared" si="94"/>
        <v>7.0223999999999993</v>
      </c>
      <c r="BT70" s="1831">
        <f t="shared" si="95"/>
        <v>1.3008</v>
      </c>
      <c r="BU70" s="1757">
        <f t="shared" si="28"/>
        <v>0</v>
      </c>
      <c r="BV70" s="1757">
        <f t="shared" si="29"/>
        <v>0</v>
      </c>
      <c r="BW70" s="1757">
        <f t="shared" si="30"/>
        <v>6758.44</v>
      </c>
      <c r="BX70" s="1831">
        <f t="shared" si="31"/>
        <v>0</v>
      </c>
      <c r="BY70" s="1757">
        <f t="shared" si="32"/>
        <v>0</v>
      </c>
      <c r="BZ70" s="1757">
        <f t="shared" si="33"/>
        <v>8.3231999999999999</v>
      </c>
      <c r="CA70" s="1850">
        <f t="shared" si="34"/>
        <v>6758.44</v>
      </c>
      <c r="CB70" s="1834">
        <f>'[13]3'!CB70</f>
        <v>1.1999999999999999E-3</v>
      </c>
      <c r="CC70" s="1834">
        <f>'[13]3'!CC70</f>
        <v>1.1999999999999999E-3</v>
      </c>
      <c r="CD70" s="1834">
        <f>'[13]3'!CD70</f>
        <v>0</v>
      </c>
      <c r="CE70" s="1834">
        <f>'[13]3'!CE70</f>
        <v>0</v>
      </c>
      <c r="CF70" s="1834">
        <f>'[13]3'!CF70</f>
        <v>0</v>
      </c>
      <c r="CG70" s="1834">
        <f>'[13]3'!CG70</f>
        <v>0</v>
      </c>
      <c r="CH70" s="1831">
        <f t="shared" si="96"/>
        <v>3.2195999999999998</v>
      </c>
      <c r="CI70" s="1831">
        <f t="shared" si="97"/>
        <v>0.67079999999999995</v>
      </c>
      <c r="CJ70" s="1757">
        <f t="shared" si="35"/>
        <v>0</v>
      </c>
      <c r="CK70" s="1757">
        <f t="shared" si="36"/>
        <v>0</v>
      </c>
      <c r="CL70" s="1757">
        <f t="shared" si="37"/>
        <v>3159</v>
      </c>
      <c r="CM70" s="1831">
        <f t="shared" si="38"/>
        <v>0</v>
      </c>
      <c r="CN70" s="1757">
        <f t="shared" si="39"/>
        <v>0</v>
      </c>
      <c r="CO70" s="1757">
        <f t="shared" si="40"/>
        <v>3.8903999999999996</v>
      </c>
      <c r="CP70" s="1850">
        <f t="shared" si="41"/>
        <v>3159</v>
      </c>
      <c r="CQ70" s="1837">
        <f>'[13]3'!CQ70</f>
        <v>0</v>
      </c>
      <c r="CR70" s="1834">
        <f>'[13]3'!CR70</f>
        <v>0</v>
      </c>
      <c r="CS70" s="1834">
        <f>'[13]3'!CS70</f>
        <v>0</v>
      </c>
      <c r="CT70" s="1834">
        <f>'[13]3'!CT70</f>
        <v>0</v>
      </c>
      <c r="CU70" s="1834">
        <f>'[13]3'!CU70</f>
        <v>0</v>
      </c>
      <c r="CV70" s="1834">
        <f>'[13]3'!CV70</f>
        <v>0</v>
      </c>
      <c r="CW70" s="1831">
        <f t="shared" si="98"/>
        <v>0</v>
      </c>
      <c r="CX70" s="1831">
        <f t="shared" si="99"/>
        <v>0</v>
      </c>
      <c r="CY70" s="1757">
        <f t="shared" si="42"/>
        <v>0</v>
      </c>
      <c r="CZ70" s="1757">
        <f t="shared" si="43"/>
        <v>0</v>
      </c>
      <c r="DA70" s="1757">
        <f t="shared" si="44"/>
        <v>0</v>
      </c>
      <c r="DB70" s="1831">
        <f t="shared" si="45"/>
        <v>0</v>
      </c>
      <c r="DC70" s="1757">
        <f t="shared" si="46"/>
        <v>0</v>
      </c>
      <c r="DD70" s="1757">
        <f t="shared" si="47"/>
        <v>0</v>
      </c>
      <c r="DE70" s="1850">
        <f t="shared" si="48"/>
        <v>0</v>
      </c>
      <c r="DF70" s="1837">
        <f>'[13]3'!DF70</f>
        <v>0</v>
      </c>
      <c r="DG70" s="1834">
        <f>'[13]3'!DG70</f>
        <v>0</v>
      </c>
      <c r="DH70" s="1834">
        <f>'[13]3'!DH70</f>
        <v>0</v>
      </c>
      <c r="DI70" s="1834">
        <f>'[13]3'!DI70</f>
        <v>0</v>
      </c>
      <c r="DJ70" s="1834">
        <f>'[13]3'!DJ70</f>
        <v>0</v>
      </c>
      <c r="DK70" s="1834">
        <f>'[13]3'!DK70</f>
        <v>0</v>
      </c>
      <c r="DL70" s="1831">
        <f t="shared" si="100"/>
        <v>0</v>
      </c>
      <c r="DM70" s="1831">
        <f t="shared" si="101"/>
        <v>0</v>
      </c>
      <c r="DN70" s="1757">
        <f t="shared" si="49"/>
        <v>0</v>
      </c>
      <c r="DO70" s="1757">
        <f t="shared" si="50"/>
        <v>0</v>
      </c>
      <c r="DP70" s="1757">
        <f t="shared" si="51"/>
        <v>0</v>
      </c>
      <c r="DQ70" s="1831">
        <f t="shared" si="52"/>
        <v>0</v>
      </c>
      <c r="DR70" s="1757">
        <f t="shared" si="53"/>
        <v>0</v>
      </c>
      <c r="DS70" s="1757">
        <f t="shared" si="54"/>
        <v>0</v>
      </c>
      <c r="DT70" s="1850">
        <f t="shared" si="55"/>
        <v>0</v>
      </c>
      <c r="DU70" s="1837">
        <f>'[13]3'!DU70</f>
        <v>0</v>
      </c>
      <c r="DV70" s="1834">
        <f>'[13]3'!DV70</f>
        <v>0</v>
      </c>
      <c r="DW70" s="1834">
        <f>'[13]3'!DW70</f>
        <v>0</v>
      </c>
      <c r="DX70" s="1834">
        <f>'[13]3'!DX70</f>
        <v>0</v>
      </c>
      <c r="DY70" s="1834">
        <f>'[13]3'!DY70</f>
        <v>0</v>
      </c>
      <c r="DZ70" s="1834">
        <f>'[13]3'!DZ70</f>
        <v>0</v>
      </c>
      <c r="EA70" s="1831">
        <f t="shared" si="102"/>
        <v>0</v>
      </c>
      <c r="EB70" s="1831">
        <f t="shared" si="103"/>
        <v>0</v>
      </c>
      <c r="EC70" s="1757">
        <f t="shared" si="56"/>
        <v>0</v>
      </c>
      <c r="ED70" s="1757">
        <f t="shared" si="57"/>
        <v>0</v>
      </c>
      <c r="EE70" s="1757">
        <f t="shared" si="58"/>
        <v>0</v>
      </c>
      <c r="EF70" s="1757">
        <f t="shared" si="59"/>
        <v>0</v>
      </c>
      <c r="EG70" s="1757">
        <f t="shared" si="60"/>
        <v>0</v>
      </c>
      <c r="EH70" s="1757">
        <f t="shared" si="61"/>
        <v>0</v>
      </c>
      <c r="EI70" s="1850">
        <f t="shared" si="62"/>
        <v>0</v>
      </c>
      <c r="EJ70" s="1837">
        <f>'[13]3'!EJ70</f>
        <v>0</v>
      </c>
      <c r="EK70" s="1834">
        <f>'[13]3'!EK70</f>
        <v>0</v>
      </c>
      <c r="EL70" s="1834">
        <f>'[13]3'!EL70</f>
        <v>0</v>
      </c>
      <c r="EM70" s="1834">
        <f>'[13]3'!EM70</f>
        <v>0</v>
      </c>
      <c r="EN70" s="1834">
        <f>'[13]3'!EN70</f>
        <v>0</v>
      </c>
      <c r="EO70" s="1834">
        <f>'[13]3'!EO70</f>
        <v>0</v>
      </c>
      <c r="EP70" s="1831">
        <f t="shared" si="104"/>
        <v>0</v>
      </c>
      <c r="EQ70" s="1831">
        <f t="shared" si="105"/>
        <v>0</v>
      </c>
      <c r="ER70" s="1757">
        <f t="shared" si="63"/>
        <v>0</v>
      </c>
      <c r="ES70" s="1757">
        <f t="shared" si="64"/>
        <v>0</v>
      </c>
      <c r="ET70" s="1757">
        <f t="shared" si="65"/>
        <v>0</v>
      </c>
      <c r="EU70" s="1757">
        <f t="shared" si="66"/>
        <v>0</v>
      </c>
      <c r="EV70" s="1757">
        <f t="shared" si="67"/>
        <v>0</v>
      </c>
      <c r="EW70" s="1757">
        <f t="shared" si="68"/>
        <v>0</v>
      </c>
      <c r="EX70" s="1850">
        <f t="shared" si="69"/>
        <v>0</v>
      </c>
      <c r="EY70" s="1834">
        <f>'[13]3'!EY70</f>
        <v>0</v>
      </c>
      <c r="EZ70" s="1834">
        <f>'[13]3'!EZ70</f>
        <v>0</v>
      </c>
      <c r="FA70" s="1834">
        <f>'[13]3'!FA70</f>
        <v>0</v>
      </c>
      <c r="FB70" s="1834">
        <f>'[13]3'!FB70</f>
        <v>0</v>
      </c>
      <c r="FC70" s="1834">
        <f>'[13]3'!FC70</f>
        <v>0</v>
      </c>
      <c r="FD70" s="1834">
        <f>'[13]3'!FD70</f>
        <v>0</v>
      </c>
      <c r="FE70" s="1831">
        <f t="shared" si="106"/>
        <v>0</v>
      </c>
      <c r="FF70" s="1831">
        <f t="shared" si="107"/>
        <v>0</v>
      </c>
      <c r="FG70" s="1757">
        <f t="shared" si="70"/>
        <v>0</v>
      </c>
      <c r="FH70" s="1757">
        <f t="shared" si="71"/>
        <v>0</v>
      </c>
      <c r="FI70" s="1757">
        <f t="shared" si="72"/>
        <v>0</v>
      </c>
      <c r="FJ70" s="1757">
        <f t="shared" si="73"/>
        <v>0</v>
      </c>
      <c r="FK70" s="1757">
        <f t="shared" si="74"/>
        <v>0</v>
      </c>
      <c r="FL70" s="1757">
        <f t="shared" si="75"/>
        <v>0</v>
      </c>
      <c r="FM70" s="1850">
        <f t="shared" si="76"/>
        <v>0</v>
      </c>
      <c r="FN70" s="1834">
        <f>'[13]3'!FN70</f>
        <v>2.3999999999999998E-3</v>
      </c>
      <c r="FO70" s="1834">
        <f>'[13]3'!FO70</f>
        <v>2.3999999999999998E-3</v>
      </c>
      <c r="FP70" s="1834">
        <f>'[13]3'!FP70</f>
        <v>0</v>
      </c>
      <c r="FQ70" s="1834">
        <f>'[13]3'!FQ70</f>
        <v>0</v>
      </c>
      <c r="FR70" s="1834">
        <f>'[13]3'!FR70</f>
        <v>0</v>
      </c>
      <c r="FS70" s="1834">
        <f>'[13]3'!FS70</f>
        <v>0</v>
      </c>
      <c r="FT70" s="1831">
        <f t="shared" si="108"/>
        <v>7.7783999999999995</v>
      </c>
      <c r="FU70" s="1831">
        <f t="shared" si="109"/>
        <v>1.5623999999999998</v>
      </c>
      <c r="FV70" s="1757">
        <f t="shared" si="77"/>
        <v>0</v>
      </c>
      <c r="FW70" s="1757">
        <f t="shared" si="78"/>
        <v>0</v>
      </c>
      <c r="FX70" s="1757">
        <f t="shared" si="110"/>
        <v>7584.73</v>
      </c>
      <c r="FY70" s="1757">
        <f t="shared" si="79"/>
        <v>0</v>
      </c>
      <c r="FZ70" s="1757">
        <f t="shared" si="80"/>
        <v>0</v>
      </c>
      <c r="GA70" s="1757">
        <f t="shared" si="81"/>
        <v>9.3407999999999998</v>
      </c>
      <c r="GB70" s="1850">
        <f t="shared" si="82"/>
        <v>7584.73</v>
      </c>
      <c r="GC70" s="1851">
        <f t="shared" si="114"/>
        <v>27.373199999999997</v>
      </c>
      <c r="GD70" s="1852">
        <f t="shared" si="114"/>
        <v>22227.040000000001</v>
      </c>
      <c r="GE70" s="1853">
        <f t="shared" si="115"/>
        <v>9.3407999999999998</v>
      </c>
      <c r="GF70" s="1854">
        <f t="shared" si="115"/>
        <v>7584.73</v>
      </c>
      <c r="GG70" s="1855">
        <f t="shared" si="116"/>
        <v>36.713999999999999</v>
      </c>
      <c r="GH70" s="1856">
        <f t="shared" si="116"/>
        <v>29811.77</v>
      </c>
      <c r="GI70" s="1844">
        <v>9</v>
      </c>
      <c r="GJ70" s="1857">
        <f t="shared" si="113"/>
        <v>36.713999999999999</v>
      </c>
      <c r="GK70" s="1858">
        <f t="shared" si="111"/>
        <v>29811.77</v>
      </c>
      <c r="GL70" s="1859">
        <f t="shared" si="112"/>
        <v>0</v>
      </c>
      <c r="GM70" s="1860">
        <f t="shared" si="112"/>
        <v>0</v>
      </c>
    </row>
    <row r="71" spans="1:195" s="1768" customFormat="1" ht="18" customHeight="1">
      <c r="A71" s="1830">
        <v>57</v>
      </c>
      <c r="B71" s="1861" t="s">
        <v>1591</v>
      </c>
      <c r="C71" s="1864" t="s">
        <v>407</v>
      </c>
      <c r="D71" s="1833">
        <f>[13]цены!D65</f>
        <v>160</v>
      </c>
      <c r="E71" s="1834">
        <f>'[13]3'!E71</f>
        <v>5.0000000000000001E-3</v>
      </c>
      <c r="F71" s="1834">
        <f>'[13]3'!F71</f>
        <v>1E-3</v>
      </c>
      <c r="G71" s="1834">
        <f>'[13]3'!G71</f>
        <v>6.5000000000000008E-4</v>
      </c>
      <c r="H71" s="1834">
        <f>'[13]3'!H71</f>
        <v>0</v>
      </c>
      <c r="I71" s="1834">
        <f>'[13]3'!I71</f>
        <v>0</v>
      </c>
      <c r="J71" s="1834">
        <f>'[13]3'!J71</f>
        <v>0</v>
      </c>
      <c r="K71" s="1831">
        <f t="shared" si="86"/>
        <v>17.170000000000002</v>
      </c>
      <c r="L71" s="1831">
        <f t="shared" si="87"/>
        <v>0.64700000000000002</v>
      </c>
      <c r="M71" s="1835">
        <f t="shared" si="0"/>
        <v>0</v>
      </c>
      <c r="N71" s="1835">
        <f t="shared" si="1"/>
        <v>0</v>
      </c>
      <c r="O71" s="1757">
        <f t="shared" si="2"/>
        <v>2850.72</v>
      </c>
      <c r="P71" s="1831">
        <f t="shared" si="3"/>
        <v>0</v>
      </c>
      <c r="Q71" s="1757">
        <f t="shared" si="4"/>
        <v>0</v>
      </c>
      <c r="R71" s="1757">
        <f t="shared" si="5"/>
        <v>17.817</v>
      </c>
      <c r="S71" s="1850">
        <f t="shared" si="6"/>
        <v>2850.72</v>
      </c>
      <c r="T71" s="1837">
        <f>'[13]3'!T71</f>
        <v>5.0000000000000001E-3</v>
      </c>
      <c r="U71" s="1834">
        <f>'[13]3'!U71</f>
        <v>1E-3</v>
      </c>
      <c r="V71" s="1834">
        <f>'[13]3'!V71</f>
        <v>6.5000000000000008E-4</v>
      </c>
      <c r="W71" s="1834">
        <f>'[13]3'!W71</f>
        <v>0</v>
      </c>
      <c r="X71" s="1834">
        <f>'[13]3'!X71</f>
        <v>0</v>
      </c>
      <c r="Y71" s="1834">
        <f>'[13]3'!Y71</f>
        <v>0</v>
      </c>
      <c r="Z71" s="1831">
        <f t="shared" si="88"/>
        <v>16.670000000000002</v>
      </c>
      <c r="AA71" s="1831">
        <f t="shared" si="89"/>
        <v>0.59299999999999997</v>
      </c>
      <c r="AB71" s="1757">
        <f t="shared" si="7"/>
        <v>0</v>
      </c>
      <c r="AC71" s="1757">
        <f t="shared" si="8"/>
        <v>0</v>
      </c>
      <c r="AD71" s="1757">
        <f t="shared" si="9"/>
        <v>2762.08</v>
      </c>
      <c r="AE71" s="1831">
        <f t="shared" si="10"/>
        <v>0</v>
      </c>
      <c r="AF71" s="1757">
        <f t="shared" si="11"/>
        <v>0</v>
      </c>
      <c r="AG71" s="1757">
        <f t="shared" si="12"/>
        <v>17.263000000000002</v>
      </c>
      <c r="AH71" s="1850">
        <f t="shared" si="13"/>
        <v>2762.08</v>
      </c>
      <c r="AI71" s="1837">
        <f>'[13]3'!AI71</f>
        <v>5.0000000000000001E-3</v>
      </c>
      <c r="AJ71" s="1834">
        <f>'[13]3'!AJ71</f>
        <v>1E-3</v>
      </c>
      <c r="AK71" s="1834">
        <f>'[13]3'!AK71</f>
        <v>6.5000000000000008E-4</v>
      </c>
      <c r="AL71" s="1834">
        <f>'[13]3'!AL71</f>
        <v>0</v>
      </c>
      <c r="AM71" s="1834">
        <f>'[13]3'!AM71</f>
        <v>0</v>
      </c>
      <c r="AN71" s="1834">
        <f>'[13]3'!AN71</f>
        <v>0</v>
      </c>
      <c r="AO71" s="1831">
        <f t="shared" si="90"/>
        <v>19.89</v>
      </c>
      <c r="AP71" s="1831">
        <f t="shared" si="91"/>
        <v>0.64700000000000002</v>
      </c>
      <c r="AQ71" s="1757">
        <f t="shared" si="14"/>
        <v>0</v>
      </c>
      <c r="AR71" s="1757">
        <f t="shared" si="15"/>
        <v>0</v>
      </c>
      <c r="AS71" s="1757">
        <f t="shared" si="16"/>
        <v>3285.92</v>
      </c>
      <c r="AT71" s="1831">
        <f t="shared" si="17"/>
        <v>0</v>
      </c>
      <c r="AU71" s="1757">
        <f t="shared" si="18"/>
        <v>0</v>
      </c>
      <c r="AV71" s="1757">
        <f t="shared" si="19"/>
        <v>20.536999999999999</v>
      </c>
      <c r="AW71" s="1850">
        <f t="shared" si="20"/>
        <v>3285.92</v>
      </c>
      <c r="AX71" s="1834">
        <f>'[13]3'!AX71</f>
        <v>5.0000000000000001E-3</v>
      </c>
      <c r="AY71" s="1834">
        <f>'[13]3'!AY71</f>
        <v>1E-3</v>
      </c>
      <c r="AZ71" s="1834">
        <f>'[13]3'!AZ71</f>
        <v>6.5000000000000008E-4</v>
      </c>
      <c r="BA71" s="1834">
        <f>'[13]3'!BA71</f>
        <v>0</v>
      </c>
      <c r="BB71" s="1834">
        <f>'[13]3'!BB71</f>
        <v>0</v>
      </c>
      <c r="BC71" s="1834">
        <f>'[13]3'!BC71</f>
        <v>0</v>
      </c>
      <c r="BD71" s="1831">
        <f t="shared" si="92"/>
        <v>16.925000000000001</v>
      </c>
      <c r="BE71" s="1831">
        <f t="shared" si="93"/>
        <v>0.58499999999999996</v>
      </c>
      <c r="BF71" s="1757">
        <f t="shared" si="21"/>
        <v>0</v>
      </c>
      <c r="BG71" s="1757">
        <f t="shared" si="22"/>
        <v>0</v>
      </c>
      <c r="BH71" s="1757">
        <f t="shared" si="23"/>
        <v>2801.6</v>
      </c>
      <c r="BI71" s="1831">
        <f t="shared" si="24"/>
        <v>0</v>
      </c>
      <c r="BJ71" s="1757">
        <f t="shared" si="25"/>
        <v>0</v>
      </c>
      <c r="BK71" s="1757">
        <f t="shared" si="26"/>
        <v>17.510000000000002</v>
      </c>
      <c r="BL71" s="1850">
        <f t="shared" si="27"/>
        <v>2801.6</v>
      </c>
      <c r="BM71" s="1837">
        <f>'[13]3'!BM71</f>
        <v>4.4000000000000003E-3</v>
      </c>
      <c r="BN71" s="1834">
        <f>'[13]3'!BN71</f>
        <v>1E-3</v>
      </c>
      <c r="BO71" s="1834">
        <f>'[13]3'!BO71</f>
        <v>6.5000000000000008E-4</v>
      </c>
      <c r="BP71" s="1834">
        <f>'[13]3'!BP71</f>
        <v>0</v>
      </c>
      <c r="BQ71" s="1834">
        <f>'[13]3'!BQ71</f>
        <v>0</v>
      </c>
      <c r="BR71" s="1834">
        <f>'[13]3'!BR71</f>
        <v>0</v>
      </c>
      <c r="BS71" s="1831">
        <f t="shared" si="94"/>
        <v>12.874400000000001</v>
      </c>
      <c r="BT71" s="1831">
        <f t="shared" si="95"/>
        <v>0.54200000000000004</v>
      </c>
      <c r="BU71" s="1757">
        <f t="shared" si="28"/>
        <v>0</v>
      </c>
      <c r="BV71" s="1757">
        <f t="shared" si="29"/>
        <v>0</v>
      </c>
      <c r="BW71" s="1757">
        <f t="shared" si="30"/>
        <v>2146.62</v>
      </c>
      <c r="BX71" s="1831">
        <f t="shared" si="31"/>
        <v>0</v>
      </c>
      <c r="BY71" s="1757">
        <f t="shared" si="32"/>
        <v>0</v>
      </c>
      <c r="BZ71" s="1757">
        <f t="shared" si="33"/>
        <v>13.416400000000001</v>
      </c>
      <c r="CA71" s="1850">
        <f t="shared" si="34"/>
        <v>2146.62</v>
      </c>
      <c r="CB71" s="1834">
        <f>'[13]3'!CB71</f>
        <v>5.0000000000000001E-3</v>
      </c>
      <c r="CC71" s="1834">
        <f>'[13]3'!CC71</f>
        <v>1E-3</v>
      </c>
      <c r="CD71" s="1834">
        <f>'[13]3'!CD71</f>
        <v>6.5000000000000008E-4</v>
      </c>
      <c r="CE71" s="1834">
        <f>'[13]3'!CE71</f>
        <v>0</v>
      </c>
      <c r="CF71" s="1834">
        <f>'[13]3'!CF71</f>
        <v>0</v>
      </c>
      <c r="CG71" s="1834">
        <f>'[13]3'!CG71</f>
        <v>0</v>
      </c>
      <c r="CH71" s="1831">
        <f t="shared" si="96"/>
        <v>13.415000000000001</v>
      </c>
      <c r="CI71" s="1831">
        <f t="shared" si="97"/>
        <v>0.55900000000000005</v>
      </c>
      <c r="CJ71" s="1757">
        <f t="shared" si="35"/>
        <v>0</v>
      </c>
      <c r="CK71" s="1757">
        <f t="shared" si="36"/>
        <v>0</v>
      </c>
      <c r="CL71" s="1757">
        <f t="shared" si="37"/>
        <v>2235.84</v>
      </c>
      <c r="CM71" s="1831">
        <f t="shared" si="38"/>
        <v>0</v>
      </c>
      <c r="CN71" s="1757">
        <f t="shared" si="39"/>
        <v>0</v>
      </c>
      <c r="CO71" s="1757">
        <f t="shared" si="40"/>
        <v>13.974</v>
      </c>
      <c r="CP71" s="1850">
        <f t="shared" si="41"/>
        <v>2235.84</v>
      </c>
      <c r="CQ71" s="1837">
        <f>'[13]3'!CQ71</f>
        <v>5.0000000000000001E-3</v>
      </c>
      <c r="CR71" s="1834">
        <f>'[13]3'!CR71</f>
        <v>1E-3</v>
      </c>
      <c r="CS71" s="1834">
        <f>'[13]3'!CS71</f>
        <v>6.5000000000000008E-4</v>
      </c>
      <c r="CT71" s="1834">
        <f>'[13]3'!CT71</f>
        <v>0</v>
      </c>
      <c r="CU71" s="1834">
        <f>'[13]3'!CU71</f>
        <v>0</v>
      </c>
      <c r="CV71" s="1834">
        <f>'[13]3'!CV71</f>
        <v>0</v>
      </c>
      <c r="CW71" s="1831">
        <f t="shared" si="98"/>
        <v>8.9</v>
      </c>
      <c r="CX71" s="1831">
        <f t="shared" si="99"/>
        <v>0.64800000000000002</v>
      </c>
      <c r="CY71" s="1757">
        <f t="shared" si="42"/>
        <v>0</v>
      </c>
      <c r="CZ71" s="1757">
        <f t="shared" si="43"/>
        <v>0</v>
      </c>
      <c r="DA71" s="1757">
        <f t="shared" si="44"/>
        <v>1527.68</v>
      </c>
      <c r="DB71" s="1831">
        <f t="shared" si="45"/>
        <v>0</v>
      </c>
      <c r="DC71" s="1757">
        <f t="shared" si="46"/>
        <v>0</v>
      </c>
      <c r="DD71" s="1757">
        <f t="shared" si="47"/>
        <v>9.548</v>
      </c>
      <c r="DE71" s="1850">
        <f t="shared" si="48"/>
        <v>1527.68</v>
      </c>
      <c r="DF71" s="1837">
        <f>'[13]3'!DF71</f>
        <v>5.0000000000000001E-3</v>
      </c>
      <c r="DG71" s="1834">
        <f>'[13]3'!DG71</f>
        <v>1E-3</v>
      </c>
      <c r="DH71" s="1834">
        <f>'[13]3'!DH71</f>
        <v>6.5000000000000008E-4</v>
      </c>
      <c r="DI71" s="1834">
        <f>'[13]3'!DI71</f>
        <v>0</v>
      </c>
      <c r="DJ71" s="1834">
        <f>'[13]3'!DJ71</f>
        <v>0</v>
      </c>
      <c r="DK71" s="1834">
        <f>'[13]3'!DK71</f>
        <v>0</v>
      </c>
      <c r="DL71" s="1831">
        <f t="shared" si="100"/>
        <v>9.2100000000000009</v>
      </c>
      <c r="DM71" s="1831">
        <f t="shared" si="101"/>
        <v>0.59799999999999998</v>
      </c>
      <c r="DN71" s="1757">
        <f t="shared" si="49"/>
        <v>0</v>
      </c>
      <c r="DO71" s="1757">
        <f t="shared" si="50"/>
        <v>0</v>
      </c>
      <c r="DP71" s="1757">
        <f t="shared" si="51"/>
        <v>1569.28</v>
      </c>
      <c r="DQ71" s="1831">
        <f t="shared" si="52"/>
        <v>0</v>
      </c>
      <c r="DR71" s="1757">
        <f t="shared" si="53"/>
        <v>0</v>
      </c>
      <c r="DS71" s="1757">
        <f t="shared" si="54"/>
        <v>9.8080000000000016</v>
      </c>
      <c r="DT71" s="1850">
        <f t="shared" si="55"/>
        <v>1569.28</v>
      </c>
      <c r="DU71" s="1837">
        <f>'[13]3'!DU71</f>
        <v>5.0000000000000001E-3</v>
      </c>
      <c r="DV71" s="1834">
        <f>'[13]3'!DV71</f>
        <v>1E-3</v>
      </c>
      <c r="DW71" s="1834">
        <f>'[13]3'!DW71</f>
        <v>6.5000000000000008E-4</v>
      </c>
      <c r="DX71" s="1834">
        <f>'[13]3'!DX71</f>
        <v>0</v>
      </c>
      <c r="DY71" s="1834">
        <f>'[13]3'!DY71</f>
        <v>0</v>
      </c>
      <c r="DZ71" s="1834">
        <f>'[13]3'!DZ71</f>
        <v>0</v>
      </c>
      <c r="EA71" s="1831">
        <f t="shared" si="102"/>
        <v>12.4</v>
      </c>
      <c r="EB71" s="1831">
        <f t="shared" si="103"/>
        <v>0.54200000000000004</v>
      </c>
      <c r="EC71" s="1757">
        <f t="shared" si="56"/>
        <v>0</v>
      </c>
      <c r="ED71" s="1757">
        <f t="shared" si="57"/>
        <v>0</v>
      </c>
      <c r="EE71" s="1757">
        <f t="shared" si="58"/>
        <v>2070.7199999999998</v>
      </c>
      <c r="EF71" s="1757">
        <f t="shared" si="59"/>
        <v>0</v>
      </c>
      <c r="EG71" s="1757">
        <f t="shared" si="60"/>
        <v>0</v>
      </c>
      <c r="EH71" s="1757">
        <f t="shared" si="61"/>
        <v>12.942</v>
      </c>
      <c r="EI71" s="1850">
        <f t="shared" si="62"/>
        <v>2070.7199999999998</v>
      </c>
      <c r="EJ71" s="1837">
        <f>'[13]3'!EJ71</f>
        <v>5.0000000000000001E-3</v>
      </c>
      <c r="EK71" s="1834">
        <f>'[13]3'!EK71</f>
        <v>1E-3</v>
      </c>
      <c r="EL71" s="1834">
        <f>'[13]3'!EL71</f>
        <v>6.5000000000000008E-4</v>
      </c>
      <c r="EM71" s="1834">
        <f>'[13]3'!EM71</f>
        <v>0</v>
      </c>
      <c r="EN71" s="1834">
        <f>'[13]3'!EN71</f>
        <v>0</v>
      </c>
      <c r="EO71" s="1834">
        <f>'[13]3'!EO71</f>
        <v>0</v>
      </c>
      <c r="EP71" s="1831">
        <f t="shared" si="104"/>
        <v>17.39</v>
      </c>
      <c r="EQ71" s="1831">
        <f t="shared" si="105"/>
        <v>0.621</v>
      </c>
      <c r="ER71" s="1757">
        <f t="shared" si="63"/>
        <v>0</v>
      </c>
      <c r="ES71" s="1757">
        <f t="shared" si="64"/>
        <v>0</v>
      </c>
      <c r="ET71" s="1757">
        <f t="shared" si="65"/>
        <v>2881.76</v>
      </c>
      <c r="EU71" s="1757">
        <f t="shared" si="66"/>
        <v>0</v>
      </c>
      <c r="EV71" s="1757">
        <f t="shared" si="67"/>
        <v>0</v>
      </c>
      <c r="EW71" s="1757">
        <f t="shared" si="68"/>
        <v>18.010999999999999</v>
      </c>
      <c r="EX71" s="1850">
        <f t="shared" si="69"/>
        <v>2881.76</v>
      </c>
      <c r="EY71" s="1834">
        <f>'[13]3'!EY71</f>
        <v>5.0000000000000001E-3</v>
      </c>
      <c r="EZ71" s="1834">
        <f>'[13]3'!EZ71</f>
        <v>1E-3</v>
      </c>
      <c r="FA71" s="1834">
        <f>'[13]3'!FA71</f>
        <v>6.5000000000000008E-4</v>
      </c>
      <c r="FB71" s="1834">
        <f>'[13]3'!FB71</f>
        <v>0</v>
      </c>
      <c r="FC71" s="1834">
        <f>'[13]3'!FC71</f>
        <v>0</v>
      </c>
      <c r="FD71" s="1834">
        <f>'[13]3'!FD71</f>
        <v>0</v>
      </c>
      <c r="FE71" s="1831">
        <f t="shared" si="106"/>
        <v>16.43</v>
      </c>
      <c r="FF71" s="1831">
        <f t="shared" si="107"/>
        <v>0.59099999999999997</v>
      </c>
      <c r="FG71" s="1757">
        <f t="shared" si="70"/>
        <v>0</v>
      </c>
      <c r="FH71" s="1757">
        <f t="shared" si="71"/>
        <v>0</v>
      </c>
      <c r="FI71" s="1757">
        <f t="shared" si="72"/>
        <v>2723.36</v>
      </c>
      <c r="FJ71" s="1757">
        <f t="shared" si="73"/>
        <v>0</v>
      </c>
      <c r="FK71" s="1757">
        <f t="shared" si="74"/>
        <v>0</v>
      </c>
      <c r="FL71" s="1757">
        <f t="shared" si="75"/>
        <v>17.021000000000001</v>
      </c>
      <c r="FM71" s="1850">
        <f t="shared" si="76"/>
        <v>2723.36</v>
      </c>
      <c r="FN71" s="1834">
        <f>'[13]3'!FN71</f>
        <v>4.4000000000000003E-3</v>
      </c>
      <c r="FO71" s="1834">
        <f>'[13]3'!FO71</f>
        <v>1E-3</v>
      </c>
      <c r="FP71" s="1834">
        <f>'[13]3'!FP71</f>
        <v>6.5000000000000008E-4</v>
      </c>
      <c r="FQ71" s="1834">
        <f>'[13]3'!FQ71</f>
        <v>0</v>
      </c>
      <c r="FR71" s="1834">
        <f>'[13]3'!FR71</f>
        <v>0</v>
      </c>
      <c r="FS71" s="1834">
        <f>'[13]3'!FS71</f>
        <v>0</v>
      </c>
      <c r="FT71" s="1831">
        <f t="shared" si="108"/>
        <v>14.260400000000001</v>
      </c>
      <c r="FU71" s="1831">
        <f t="shared" si="109"/>
        <v>0.65100000000000002</v>
      </c>
      <c r="FV71" s="1757">
        <f t="shared" si="77"/>
        <v>0</v>
      </c>
      <c r="FW71" s="1757">
        <f t="shared" si="78"/>
        <v>0</v>
      </c>
      <c r="FX71" s="1757">
        <f t="shared" si="110"/>
        <v>2385.8200000000002</v>
      </c>
      <c r="FY71" s="1757">
        <f t="shared" si="79"/>
        <v>0</v>
      </c>
      <c r="FZ71" s="1757">
        <f t="shared" si="80"/>
        <v>0</v>
      </c>
      <c r="GA71" s="1757">
        <f t="shared" si="81"/>
        <v>14.9114</v>
      </c>
      <c r="GB71" s="1850">
        <f t="shared" si="82"/>
        <v>2385.8200000000002</v>
      </c>
      <c r="GC71" s="1851">
        <f t="shared" si="114"/>
        <v>100.51739999999999</v>
      </c>
      <c r="GD71" s="1852">
        <f t="shared" si="114"/>
        <v>16082.779999999999</v>
      </c>
      <c r="GE71" s="1853">
        <f t="shared" si="115"/>
        <v>82.241399999999999</v>
      </c>
      <c r="GF71" s="1854">
        <f t="shared" si="115"/>
        <v>13158.62</v>
      </c>
      <c r="GG71" s="1855">
        <f t="shared" si="116"/>
        <v>182.75880000000001</v>
      </c>
      <c r="GH71" s="1856">
        <f t="shared" si="116"/>
        <v>29241.4</v>
      </c>
      <c r="GI71" s="1844">
        <v>9</v>
      </c>
      <c r="GJ71" s="1857">
        <f t="shared" si="113"/>
        <v>182.75880000000001</v>
      </c>
      <c r="GK71" s="1858">
        <f t="shared" si="111"/>
        <v>29241.4</v>
      </c>
      <c r="GL71" s="1859">
        <f t="shared" si="112"/>
        <v>0</v>
      </c>
      <c r="GM71" s="1860">
        <f t="shared" si="112"/>
        <v>0</v>
      </c>
    </row>
    <row r="72" spans="1:195" s="1768" customFormat="1" ht="18" customHeight="1">
      <c r="A72" s="1848">
        <v>58</v>
      </c>
      <c r="B72" s="1861" t="s">
        <v>1592</v>
      </c>
      <c r="C72" s="1864" t="s">
        <v>407</v>
      </c>
      <c r="D72" s="1833">
        <f>[13]цены!D66</f>
        <v>184</v>
      </c>
      <c r="E72" s="1834">
        <f>'[13]3'!E72</f>
        <v>5.0000000000000001E-3</v>
      </c>
      <c r="F72" s="1834">
        <f>'[13]3'!F72</f>
        <v>1E-3</v>
      </c>
      <c r="G72" s="1834">
        <f>'[13]3'!G72</f>
        <v>6.5000000000000008E-4</v>
      </c>
      <c r="H72" s="1834">
        <f>'[13]3'!H72</f>
        <v>0</v>
      </c>
      <c r="I72" s="1834">
        <f>'[13]3'!I72</f>
        <v>0</v>
      </c>
      <c r="J72" s="1834">
        <f>'[13]3'!J72</f>
        <v>0</v>
      </c>
      <c r="K72" s="1831">
        <f t="shared" si="86"/>
        <v>17.170000000000002</v>
      </c>
      <c r="L72" s="1831">
        <f t="shared" si="87"/>
        <v>0.64700000000000002</v>
      </c>
      <c r="M72" s="1835">
        <f t="shared" si="0"/>
        <v>0</v>
      </c>
      <c r="N72" s="1835">
        <f t="shared" si="1"/>
        <v>0</v>
      </c>
      <c r="O72" s="1757">
        <f t="shared" si="2"/>
        <v>3278.33</v>
      </c>
      <c r="P72" s="1831">
        <f t="shared" si="3"/>
        <v>0</v>
      </c>
      <c r="Q72" s="1757">
        <f t="shared" si="4"/>
        <v>0</v>
      </c>
      <c r="R72" s="1757">
        <f t="shared" si="5"/>
        <v>17.817</v>
      </c>
      <c r="S72" s="1850">
        <f t="shared" si="6"/>
        <v>3278.33</v>
      </c>
      <c r="T72" s="1837">
        <f>'[13]3'!T72</f>
        <v>5.0000000000000001E-3</v>
      </c>
      <c r="U72" s="1834">
        <f>'[13]3'!U72</f>
        <v>1E-3</v>
      </c>
      <c r="V72" s="1834">
        <f>'[13]3'!V72</f>
        <v>6.5000000000000008E-4</v>
      </c>
      <c r="W72" s="1834">
        <f>'[13]3'!W72</f>
        <v>0</v>
      </c>
      <c r="X72" s="1834">
        <f>'[13]3'!X72</f>
        <v>0</v>
      </c>
      <c r="Y72" s="1834">
        <f>'[13]3'!Y72</f>
        <v>0</v>
      </c>
      <c r="Z72" s="1831">
        <f t="shared" si="88"/>
        <v>16.670000000000002</v>
      </c>
      <c r="AA72" s="1831">
        <f t="shared" si="89"/>
        <v>0.59299999999999997</v>
      </c>
      <c r="AB72" s="1757">
        <f t="shared" si="7"/>
        <v>0</v>
      </c>
      <c r="AC72" s="1757">
        <f t="shared" si="8"/>
        <v>0</v>
      </c>
      <c r="AD72" s="1757">
        <f t="shared" si="9"/>
        <v>3176.39</v>
      </c>
      <c r="AE72" s="1831">
        <f t="shared" si="10"/>
        <v>0</v>
      </c>
      <c r="AF72" s="1757">
        <f t="shared" si="11"/>
        <v>0</v>
      </c>
      <c r="AG72" s="1757">
        <f t="shared" si="12"/>
        <v>17.263000000000002</v>
      </c>
      <c r="AH72" s="1850">
        <f t="shared" si="13"/>
        <v>3176.39</v>
      </c>
      <c r="AI72" s="1837">
        <f>'[13]3'!AI72</f>
        <v>5.0000000000000001E-3</v>
      </c>
      <c r="AJ72" s="1834">
        <f>'[13]3'!AJ72</f>
        <v>1E-3</v>
      </c>
      <c r="AK72" s="1834">
        <f>'[13]3'!AK72</f>
        <v>6.5000000000000008E-4</v>
      </c>
      <c r="AL72" s="1834">
        <f>'[13]3'!AL72</f>
        <v>0</v>
      </c>
      <c r="AM72" s="1834">
        <f>'[13]3'!AM72</f>
        <v>0</v>
      </c>
      <c r="AN72" s="1834">
        <f>'[13]3'!AN72</f>
        <v>0</v>
      </c>
      <c r="AO72" s="1831">
        <f t="shared" si="90"/>
        <v>19.89</v>
      </c>
      <c r="AP72" s="1831">
        <f t="shared" si="91"/>
        <v>0.64700000000000002</v>
      </c>
      <c r="AQ72" s="1757">
        <f t="shared" si="14"/>
        <v>0</v>
      </c>
      <c r="AR72" s="1757">
        <f t="shared" si="15"/>
        <v>0</v>
      </c>
      <c r="AS72" s="1757">
        <f t="shared" si="16"/>
        <v>3778.81</v>
      </c>
      <c r="AT72" s="1831">
        <f t="shared" si="17"/>
        <v>0</v>
      </c>
      <c r="AU72" s="1757">
        <f t="shared" si="18"/>
        <v>0</v>
      </c>
      <c r="AV72" s="1757">
        <f t="shared" si="19"/>
        <v>20.536999999999999</v>
      </c>
      <c r="AW72" s="1850">
        <f t="shared" si="20"/>
        <v>3778.81</v>
      </c>
      <c r="AX72" s="1834">
        <f>'[13]3'!AX72</f>
        <v>5.0000000000000001E-3</v>
      </c>
      <c r="AY72" s="1834">
        <f>'[13]3'!AY72</f>
        <v>1E-3</v>
      </c>
      <c r="AZ72" s="1834">
        <f>'[13]3'!AZ72</f>
        <v>6.5000000000000008E-4</v>
      </c>
      <c r="BA72" s="1834">
        <f>'[13]3'!BA72</f>
        <v>0</v>
      </c>
      <c r="BB72" s="1834">
        <f>'[13]3'!BB72</f>
        <v>0</v>
      </c>
      <c r="BC72" s="1834">
        <f>'[13]3'!BC72</f>
        <v>0</v>
      </c>
      <c r="BD72" s="1831">
        <f t="shared" si="92"/>
        <v>16.925000000000001</v>
      </c>
      <c r="BE72" s="1831">
        <f t="shared" si="93"/>
        <v>0.58499999999999996</v>
      </c>
      <c r="BF72" s="1757">
        <f t="shared" si="21"/>
        <v>0</v>
      </c>
      <c r="BG72" s="1757">
        <f t="shared" si="22"/>
        <v>0</v>
      </c>
      <c r="BH72" s="1757">
        <f t="shared" si="23"/>
        <v>3221.84</v>
      </c>
      <c r="BI72" s="1831">
        <f t="shared" si="24"/>
        <v>0</v>
      </c>
      <c r="BJ72" s="1757">
        <f t="shared" si="25"/>
        <v>0</v>
      </c>
      <c r="BK72" s="1757">
        <f t="shared" si="26"/>
        <v>17.510000000000002</v>
      </c>
      <c r="BL72" s="1850">
        <f t="shared" si="27"/>
        <v>3221.84</v>
      </c>
      <c r="BM72" s="1837">
        <f>'[13]3'!BM72</f>
        <v>4.4000000000000003E-3</v>
      </c>
      <c r="BN72" s="1834">
        <f>'[13]3'!BN72</f>
        <v>1E-3</v>
      </c>
      <c r="BO72" s="1834">
        <f>'[13]3'!BO72</f>
        <v>6.5000000000000008E-4</v>
      </c>
      <c r="BP72" s="1834">
        <f>'[13]3'!BP72</f>
        <v>0</v>
      </c>
      <c r="BQ72" s="1834">
        <f>'[13]3'!BQ72</f>
        <v>0</v>
      </c>
      <c r="BR72" s="1834">
        <f>'[13]3'!BR72</f>
        <v>0</v>
      </c>
      <c r="BS72" s="1831">
        <f t="shared" si="94"/>
        <v>12.874400000000001</v>
      </c>
      <c r="BT72" s="1831">
        <f t="shared" si="95"/>
        <v>0.54200000000000004</v>
      </c>
      <c r="BU72" s="1757">
        <f t="shared" si="28"/>
        <v>0</v>
      </c>
      <c r="BV72" s="1757">
        <f t="shared" si="29"/>
        <v>0</v>
      </c>
      <c r="BW72" s="1757">
        <f t="shared" si="30"/>
        <v>2468.62</v>
      </c>
      <c r="BX72" s="1831">
        <f t="shared" si="31"/>
        <v>0</v>
      </c>
      <c r="BY72" s="1757">
        <f t="shared" si="32"/>
        <v>0</v>
      </c>
      <c r="BZ72" s="1757">
        <f t="shared" si="33"/>
        <v>13.416400000000001</v>
      </c>
      <c r="CA72" s="1850">
        <f t="shared" si="34"/>
        <v>2468.62</v>
      </c>
      <c r="CB72" s="1834">
        <f>'[13]3'!CB72</f>
        <v>5.0000000000000001E-3</v>
      </c>
      <c r="CC72" s="1834">
        <f>'[13]3'!CC72</f>
        <v>1E-3</v>
      </c>
      <c r="CD72" s="1834">
        <f>'[13]3'!CD72</f>
        <v>6.5000000000000008E-4</v>
      </c>
      <c r="CE72" s="1834">
        <f>'[13]3'!CE72</f>
        <v>0</v>
      </c>
      <c r="CF72" s="1834">
        <f>'[13]3'!CF72</f>
        <v>0</v>
      </c>
      <c r="CG72" s="1834">
        <f>'[13]3'!CG72</f>
        <v>0</v>
      </c>
      <c r="CH72" s="1831">
        <f t="shared" si="96"/>
        <v>13.415000000000001</v>
      </c>
      <c r="CI72" s="1831">
        <f t="shared" si="97"/>
        <v>0.55900000000000005</v>
      </c>
      <c r="CJ72" s="1757">
        <f t="shared" si="35"/>
        <v>0</v>
      </c>
      <c r="CK72" s="1757">
        <f t="shared" si="36"/>
        <v>0</v>
      </c>
      <c r="CL72" s="1757">
        <f t="shared" si="37"/>
        <v>2571.2199999999998</v>
      </c>
      <c r="CM72" s="1831">
        <f t="shared" si="38"/>
        <v>0</v>
      </c>
      <c r="CN72" s="1757">
        <f t="shared" si="39"/>
        <v>0</v>
      </c>
      <c r="CO72" s="1757">
        <f t="shared" si="40"/>
        <v>13.974</v>
      </c>
      <c r="CP72" s="1850">
        <f t="shared" si="41"/>
        <v>2571.2199999999998</v>
      </c>
      <c r="CQ72" s="1837">
        <f>'[13]3'!CQ72</f>
        <v>5.0000000000000001E-3</v>
      </c>
      <c r="CR72" s="1834">
        <f>'[13]3'!CR72</f>
        <v>1E-3</v>
      </c>
      <c r="CS72" s="1834">
        <f>'[13]3'!CS72</f>
        <v>6.5000000000000008E-4</v>
      </c>
      <c r="CT72" s="1834">
        <f>'[13]3'!CT72</f>
        <v>0</v>
      </c>
      <c r="CU72" s="1834">
        <f>'[13]3'!CU72</f>
        <v>0</v>
      </c>
      <c r="CV72" s="1834">
        <f>'[13]3'!CV72</f>
        <v>0</v>
      </c>
      <c r="CW72" s="1831">
        <f t="shared" si="98"/>
        <v>8.9</v>
      </c>
      <c r="CX72" s="1831">
        <f t="shared" si="99"/>
        <v>0.64800000000000002</v>
      </c>
      <c r="CY72" s="1757">
        <f t="shared" si="42"/>
        <v>0</v>
      </c>
      <c r="CZ72" s="1757">
        <f t="shared" si="43"/>
        <v>0</v>
      </c>
      <c r="DA72" s="1757">
        <f t="shared" si="44"/>
        <v>1756.83</v>
      </c>
      <c r="DB72" s="1831">
        <f t="shared" si="45"/>
        <v>0</v>
      </c>
      <c r="DC72" s="1757">
        <f t="shared" si="46"/>
        <v>0</v>
      </c>
      <c r="DD72" s="1757">
        <f t="shared" si="47"/>
        <v>9.548</v>
      </c>
      <c r="DE72" s="1850">
        <f t="shared" si="48"/>
        <v>1756.83</v>
      </c>
      <c r="DF72" s="1837">
        <f>'[13]3'!DF72</f>
        <v>5.0000000000000001E-3</v>
      </c>
      <c r="DG72" s="1834">
        <f>'[13]3'!DG72</f>
        <v>1E-3</v>
      </c>
      <c r="DH72" s="1834">
        <f>'[13]3'!DH72</f>
        <v>6.5000000000000008E-4</v>
      </c>
      <c r="DI72" s="1834">
        <f>'[13]3'!DI72</f>
        <v>0</v>
      </c>
      <c r="DJ72" s="1834">
        <f>'[13]3'!DJ72</f>
        <v>0</v>
      </c>
      <c r="DK72" s="1834">
        <f>'[13]3'!DK72</f>
        <v>0</v>
      </c>
      <c r="DL72" s="1831">
        <f t="shared" si="100"/>
        <v>9.2100000000000009</v>
      </c>
      <c r="DM72" s="1831">
        <f t="shared" si="101"/>
        <v>0.59799999999999998</v>
      </c>
      <c r="DN72" s="1757">
        <f t="shared" si="49"/>
        <v>0</v>
      </c>
      <c r="DO72" s="1757">
        <f t="shared" si="50"/>
        <v>0</v>
      </c>
      <c r="DP72" s="1757">
        <f t="shared" si="51"/>
        <v>1804.67</v>
      </c>
      <c r="DQ72" s="1831">
        <f t="shared" si="52"/>
        <v>0</v>
      </c>
      <c r="DR72" s="1757">
        <f t="shared" si="53"/>
        <v>0</v>
      </c>
      <c r="DS72" s="1757">
        <f t="shared" si="54"/>
        <v>9.8080000000000016</v>
      </c>
      <c r="DT72" s="1850">
        <f t="shared" si="55"/>
        <v>1804.67</v>
      </c>
      <c r="DU72" s="1837">
        <f>'[13]3'!DU72</f>
        <v>5.0000000000000001E-3</v>
      </c>
      <c r="DV72" s="1834">
        <f>'[13]3'!DV72</f>
        <v>1E-3</v>
      </c>
      <c r="DW72" s="1834">
        <f>'[13]3'!DW72</f>
        <v>6.5000000000000008E-4</v>
      </c>
      <c r="DX72" s="1834">
        <f>'[13]3'!DX72</f>
        <v>0</v>
      </c>
      <c r="DY72" s="1834">
        <f>'[13]3'!DY72</f>
        <v>0</v>
      </c>
      <c r="DZ72" s="1834">
        <f>'[13]3'!DZ72</f>
        <v>0</v>
      </c>
      <c r="EA72" s="1831">
        <f t="shared" si="102"/>
        <v>12.4</v>
      </c>
      <c r="EB72" s="1831">
        <f t="shared" si="103"/>
        <v>0.54200000000000004</v>
      </c>
      <c r="EC72" s="1757">
        <f t="shared" si="56"/>
        <v>0</v>
      </c>
      <c r="ED72" s="1757">
        <f t="shared" si="57"/>
        <v>0</v>
      </c>
      <c r="EE72" s="1757">
        <f t="shared" si="58"/>
        <v>2381.33</v>
      </c>
      <c r="EF72" s="1757">
        <f t="shared" si="59"/>
        <v>0</v>
      </c>
      <c r="EG72" s="1757">
        <f t="shared" si="60"/>
        <v>0</v>
      </c>
      <c r="EH72" s="1757">
        <f t="shared" si="61"/>
        <v>12.942</v>
      </c>
      <c r="EI72" s="1850">
        <f t="shared" si="62"/>
        <v>2381.33</v>
      </c>
      <c r="EJ72" s="1837">
        <f>'[13]3'!EJ72</f>
        <v>5.0000000000000001E-3</v>
      </c>
      <c r="EK72" s="1834">
        <f>'[13]3'!EK72</f>
        <v>1E-3</v>
      </c>
      <c r="EL72" s="1834">
        <f>'[13]3'!EL72</f>
        <v>6.5000000000000008E-4</v>
      </c>
      <c r="EM72" s="1834">
        <f>'[13]3'!EM72</f>
        <v>0</v>
      </c>
      <c r="EN72" s="1834">
        <f>'[13]3'!EN72</f>
        <v>0</v>
      </c>
      <c r="EO72" s="1834">
        <f>'[13]3'!EO72</f>
        <v>0</v>
      </c>
      <c r="EP72" s="1831">
        <f t="shared" si="104"/>
        <v>17.39</v>
      </c>
      <c r="EQ72" s="1831">
        <f t="shared" si="105"/>
        <v>0.621</v>
      </c>
      <c r="ER72" s="1757">
        <f t="shared" si="63"/>
        <v>0</v>
      </c>
      <c r="ES72" s="1757">
        <f t="shared" si="64"/>
        <v>0</v>
      </c>
      <c r="ET72" s="1757">
        <f t="shared" si="65"/>
        <v>3314.02</v>
      </c>
      <c r="EU72" s="1757">
        <f t="shared" si="66"/>
        <v>0</v>
      </c>
      <c r="EV72" s="1757">
        <f t="shared" si="67"/>
        <v>0</v>
      </c>
      <c r="EW72" s="1757">
        <f t="shared" si="68"/>
        <v>18.010999999999999</v>
      </c>
      <c r="EX72" s="1850">
        <f t="shared" si="69"/>
        <v>3314.02</v>
      </c>
      <c r="EY72" s="1834">
        <f>'[13]3'!EY72</f>
        <v>5.0000000000000001E-3</v>
      </c>
      <c r="EZ72" s="1834">
        <f>'[13]3'!EZ72</f>
        <v>1E-3</v>
      </c>
      <c r="FA72" s="1834">
        <f>'[13]3'!FA72</f>
        <v>6.5000000000000008E-4</v>
      </c>
      <c r="FB72" s="1834">
        <f>'[13]3'!FB72</f>
        <v>0</v>
      </c>
      <c r="FC72" s="1834">
        <f>'[13]3'!FC72</f>
        <v>0</v>
      </c>
      <c r="FD72" s="1834">
        <f>'[13]3'!FD72</f>
        <v>0</v>
      </c>
      <c r="FE72" s="1831">
        <f t="shared" si="106"/>
        <v>16.43</v>
      </c>
      <c r="FF72" s="1831">
        <f t="shared" si="107"/>
        <v>0.59099999999999997</v>
      </c>
      <c r="FG72" s="1757">
        <f t="shared" si="70"/>
        <v>0</v>
      </c>
      <c r="FH72" s="1757">
        <f t="shared" si="71"/>
        <v>0</v>
      </c>
      <c r="FI72" s="1757">
        <f t="shared" si="72"/>
        <v>3131.86</v>
      </c>
      <c r="FJ72" s="1757">
        <f t="shared" si="73"/>
        <v>0</v>
      </c>
      <c r="FK72" s="1757">
        <f t="shared" si="74"/>
        <v>0</v>
      </c>
      <c r="FL72" s="1757">
        <f t="shared" si="75"/>
        <v>17.021000000000001</v>
      </c>
      <c r="FM72" s="1850">
        <f t="shared" si="76"/>
        <v>3131.86</v>
      </c>
      <c r="FN72" s="1834">
        <f>'[13]3'!FN72</f>
        <v>4.4000000000000003E-3</v>
      </c>
      <c r="FO72" s="1834">
        <f>'[13]3'!FO72</f>
        <v>1E-3</v>
      </c>
      <c r="FP72" s="1834">
        <f>'[13]3'!FP72</f>
        <v>6.5000000000000008E-4</v>
      </c>
      <c r="FQ72" s="1834">
        <f>'[13]3'!FQ72</f>
        <v>0</v>
      </c>
      <c r="FR72" s="1834">
        <f>'[13]3'!FR72</f>
        <v>0</v>
      </c>
      <c r="FS72" s="1834">
        <f>'[13]3'!FS72</f>
        <v>0</v>
      </c>
      <c r="FT72" s="1831">
        <f t="shared" si="108"/>
        <v>14.260400000000001</v>
      </c>
      <c r="FU72" s="1831">
        <f t="shared" si="109"/>
        <v>0.65100000000000002</v>
      </c>
      <c r="FV72" s="1757">
        <f t="shared" si="77"/>
        <v>0</v>
      </c>
      <c r="FW72" s="1757">
        <f t="shared" si="78"/>
        <v>0</v>
      </c>
      <c r="FX72" s="1757">
        <f t="shared" si="110"/>
        <v>2743.7</v>
      </c>
      <c r="FY72" s="1757">
        <f t="shared" si="79"/>
        <v>0</v>
      </c>
      <c r="FZ72" s="1757">
        <f t="shared" si="80"/>
        <v>0</v>
      </c>
      <c r="GA72" s="1757">
        <f t="shared" si="81"/>
        <v>14.9114</v>
      </c>
      <c r="GB72" s="1850">
        <f t="shared" si="82"/>
        <v>2743.7</v>
      </c>
      <c r="GC72" s="1851">
        <f t="shared" si="114"/>
        <v>100.51739999999999</v>
      </c>
      <c r="GD72" s="1852">
        <f t="shared" si="114"/>
        <v>18495.21</v>
      </c>
      <c r="GE72" s="1853">
        <f t="shared" si="115"/>
        <v>82.241399999999999</v>
      </c>
      <c r="GF72" s="1854">
        <f t="shared" si="115"/>
        <v>15132.41</v>
      </c>
      <c r="GG72" s="1855">
        <f t="shared" si="116"/>
        <v>182.75880000000001</v>
      </c>
      <c r="GH72" s="1856">
        <f t="shared" si="116"/>
        <v>33627.619999999995</v>
      </c>
      <c r="GI72" s="1844">
        <v>9</v>
      </c>
      <c r="GJ72" s="1857">
        <f t="shared" si="113"/>
        <v>182.75880000000001</v>
      </c>
      <c r="GK72" s="1858">
        <f t="shared" si="111"/>
        <v>33627.619999999995</v>
      </c>
      <c r="GL72" s="1859">
        <f t="shared" si="112"/>
        <v>0</v>
      </c>
      <c r="GM72" s="1860">
        <f t="shared" si="112"/>
        <v>0</v>
      </c>
    </row>
    <row r="73" spans="1:195" s="1768" customFormat="1" ht="18" customHeight="1">
      <c r="A73" s="1830">
        <v>59</v>
      </c>
      <c r="B73" s="1861" t="s">
        <v>1593</v>
      </c>
      <c r="C73" s="1864" t="s">
        <v>407</v>
      </c>
      <c r="D73" s="1833">
        <f>[13]цены!D67</f>
        <v>76</v>
      </c>
      <c r="E73" s="1834">
        <f>'[13]3'!E73</f>
        <v>4.7E-2</v>
      </c>
      <c r="F73" s="1834">
        <f>'[13]3'!F73</f>
        <v>3.6999999999999998E-2</v>
      </c>
      <c r="G73" s="1834">
        <f>'[13]3'!G73</f>
        <v>6.11E-3</v>
      </c>
      <c r="H73" s="1834">
        <f>'[13]3'!H73</f>
        <v>0</v>
      </c>
      <c r="I73" s="1834">
        <f>'[13]3'!I73</f>
        <v>0</v>
      </c>
      <c r="J73" s="1834">
        <f>'[13]3'!J73</f>
        <v>1.6E-2</v>
      </c>
      <c r="K73" s="1831">
        <f t="shared" si="86"/>
        <v>161.398</v>
      </c>
      <c r="L73" s="1831">
        <f t="shared" si="87"/>
        <v>23.939</v>
      </c>
      <c r="M73" s="1835">
        <f t="shared" si="0"/>
        <v>0</v>
      </c>
      <c r="N73" s="1835">
        <f t="shared" si="1"/>
        <v>0</v>
      </c>
      <c r="O73" s="1757">
        <f t="shared" si="2"/>
        <v>14085.61</v>
      </c>
      <c r="P73" s="1831">
        <f t="shared" si="3"/>
        <v>9.6</v>
      </c>
      <c r="Q73" s="1757">
        <f t="shared" si="4"/>
        <v>729.6</v>
      </c>
      <c r="R73" s="1757">
        <f t="shared" si="5"/>
        <v>194.93699999999998</v>
      </c>
      <c r="S73" s="1850">
        <f t="shared" si="6"/>
        <v>14815.210000000001</v>
      </c>
      <c r="T73" s="1837">
        <f>'[13]3'!T73</f>
        <v>4.7E-2</v>
      </c>
      <c r="U73" s="1834">
        <f>'[13]3'!U73</f>
        <v>3.6999999999999998E-2</v>
      </c>
      <c r="V73" s="1834">
        <f>'[13]3'!V73</f>
        <v>6.11E-3</v>
      </c>
      <c r="W73" s="1834">
        <f>'[13]3'!W73</f>
        <v>0</v>
      </c>
      <c r="X73" s="1834">
        <f>'[13]3'!X73</f>
        <v>0</v>
      </c>
      <c r="Y73" s="1834">
        <f>'[13]3'!Y73</f>
        <v>1.6E-2</v>
      </c>
      <c r="Z73" s="1831">
        <f t="shared" si="88"/>
        <v>156.69800000000001</v>
      </c>
      <c r="AA73" s="1831">
        <f t="shared" si="89"/>
        <v>21.940999999999999</v>
      </c>
      <c r="AB73" s="1757">
        <f t="shared" si="7"/>
        <v>0</v>
      </c>
      <c r="AC73" s="1757">
        <f t="shared" si="8"/>
        <v>0</v>
      </c>
      <c r="AD73" s="1757">
        <f t="shared" si="9"/>
        <v>13576.56</v>
      </c>
      <c r="AE73" s="1831">
        <f t="shared" si="10"/>
        <v>10.064</v>
      </c>
      <c r="AF73" s="1757">
        <f t="shared" si="11"/>
        <v>764.86</v>
      </c>
      <c r="AG73" s="1757">
        <f t="shared" si="12"/>
        <v>188.703</v>
      </c>
      <c r="AH73" s="1850">
        <f t="shared" si="13"/>
        <v>14341.42</v>
      </c>
      <c r="AI73" s="1837">
        <f>'[13]3'!AI73</f>
        <v>4.7E-2</v>
      </c>
      <c r="AJ73" s="1834">
        <f>'[13]3'!AJ73</f>
        <v>3.6999999999999998E-2</v>
      </c>
      <c r="AK73" s="1834">
        <f>'[13]3'!AK73</f>
        <v>6.11E-3</v>
      </c>
      <c r="AL73" s="1834">
        <f>'[13]3'!AL73</f>
        <v>0</v>
      </c>
      <c r="AM73" s="1834">
        <f>'[13]3'!AM73</f>
        <v>0</v>
      </c>
      <c r="AN73" s="1834">
        <f>'[13]3'!AN73</f>
        <v>1.6E-2</v>
      </c>
      <c r="AO73" s="1831">
        <f t="shared" si="90"/>
        <v>186.96600000000001</v>
      </c>
      <c r="AP73" s="1831">
        <f t="shared" si="91"/>
        <v>23.939</v>
      </c>
      <c r="AQ73" s="1757">
        <f t="shared" si="14"/>
        <v>0</v>
      </c>
      <c r="AR73" s="1757">
        <f t="shared" si="15"/>
        <v>0</v>
      </c>
      <c r="AS73" s="1757">
        <f t="shared" si="16"/>
        <v>16028.78</v>
      </c>
      <c r="AT73" s="1831">
        <f t="shared" si="17"/>
        <v>9.2160000000000011</v>
      </c>
      <c r="AU73" s="1757">
        <f t="shared" si="18"/>
        <v>700.42</v>
      </c>
      <c r="AV73" s="1757">
        <f t="shared" si="19"/>
        <v>220.12100000000001</v>
      </c>
      <c r="AW73" s="1850">
        <f t="shared" si="20"/>
        <v>16729.2</v>
      </c>
      <c r="AX73" s="1834">
        <f>'[13]3'!AX73</f>
        <v>4.7E-2</v>
      </c>
      <c r="AY73" s="1834">
        <f>'[13]3'!AY73</f>
        <v>3.6999999999999998E-2</v>
      </c>
      <c r="AZ73" s="1834">
        <f>'[13]3'!AZ73</f>
        <v>6.11E-3</v>
      </c>
      <c r="BA73" s="1834">
        <f>'[13]3'!BA73</f>
        <v>0</v>
      </c>
      <c r="BB73" s="1834">
        <f>'[13]3'!BB73</f>
        <v>0</v>
      </c>
      <c r="BC73" s="1834">
        <f>'[13]3'!BC73</f>
        <v>1.6E-2</v>
      </c>
      <c r="BD73" s="1831">
        <f t="shared" si="92"/>
        <v>159.095</v>
      </c>
      <c r="BE73" s="1831">
        <f t="shared" si="93"/>
        <v>21.645</v>
      </c>
      <c r="BF73" s="1757">
        <f t="shared" si="21"/>
        <v>0</v>
      </c>
      <c r="BG73" s="1757">
        <f t="shared" si="22"/>
        <v>0</v>
      </c>
      <c r="BH73" s="1757">
        <f t="shared" si="23"/>
        <v>13736.24</v>
      </c>
      <c r="BI73" s="1831">
        <f t="shared" si="24"/>
        <v>9.7279999999999998</v>
      </c>
      <c r="BJ73" s="1757">
        <f t="shared" si="25"/>
        <v>739.33</v>
      </c>
      <c r="BK73" s="1757">
        <f t="shared" si="26"/>
        <v>190.46800000000002</v>
      </c>
      <c r="BL73" s="1850">
        <f t="shared" si="27"/>
        <v>14475.57</v>
      </c>
      <c r="BM73" s="1837">
        <f>'[13]3'!BM73</f>
        <v>4.7E-2</v>
      </c>
      <c r="BN73" s="1834">
        <f>'[13]3'!BN73</f>
        <v>3.6999999999999998E-2</v>
      </c>
      <c r="BO73" s="1834">
        <f>'[13]3'!BO73</f>
        <v>6.11E-3</v>
      </c>
      <c r="BP73" s="1834">
        <f>'[13]3'!BP73</f>
        <v>0</v>
      </c>
      <c r="BQ73" s="1834">
        <f>'[13]3'!BQ73</f>
        <v>0</v>
      </c>
      <c r="BR73" s="1834">
        <f>'[13]3'!BR73</f>
        <v>1.6E-2</v>
      </c>
      <c r="BS73" s="1831">
        <f t="shared" si="94"/>
        <v>137.52199999999999</v>
      </c>
      <c r="BT73" s="1831">
        <f t="shared" si="95"/>
        <v>20.053999999999998</v>
      </c>
      <c r="BU73" s="1757">
        <f t="shared" si="28"/>
        <v>0</v>
      </c>
      <c r="BV73" s="1757">
        <f t="shared" si="29"/>
        <v>0</v>
      </c>
      <c r="BW73" s="1757">
        <f t="shared" si="30"/>
        <v>11975.78</v>
      </c>
      <c r="BX73" s="1831">
        <f t="shared" si="31"/>
        <v>9.5039999999999996</v>
      </c>
      <c r="BY73" s="1757">
        <f t="shared" si="32"/>
        <v>722.3</v>
      </c>
      <c r="BZ73" s="1757">
        <f t="shared" si="33"/>
        <v>167.07999999999998</v>
      </c>
      <c r="CA73" s="1850">
        <f t="shared" si="34"/>
        <v>12698.08</v>
      </c>
      <c r="CB73" s="1834">
        <f>'[13]3'!CB73</f>
        <v>4.7E-2</v>
      </c>
      <c r="CC73" s="1834">
        <f>'[13]3'!CC73</f>
        <v>3.6999999999999998E-2</v>
      </c>
      <c r="CD73" s="1834">
        <f>'[13]3'!CD73</f>
        <v>6.11E-3</v>
      </c>
      <c r="CE73" s="1834">
        <f>'[13]3'!CE73</f>
        <v>0</v>
      </c>
      <c r="CF73" s="1834">
        <f>'[13]3'!CF73</f>
        <v>0</v>
      </c>
      <c r="CG73" s="1834">
        <f>'[13]3'!CG73</f>
        <v>1.6E-2</v>
      </c>
      <c r="CH73" s="1831">
        <f t="shared" si="96"/>
        <v>126.101</v>
      </c>
      <c r="CI73" s="1831">
        <f t="shared" si="97"/>
        <v>20.683</v>
      </c>
      <c r="CJ73" s="1757">
        <f t="shared" si="35"/>
        <v>0</v>
      </c>
      <c r="CK73" s="1757">
        <f t="shared" si="36"/>
        <v>0</v>
      </c>
      <c r="CL73" s="1757">
        <f t="shared" si="37"/>
        <v>11155.58</v>
      </c>
      <c r="CM73" s="1831">
        <f t="shared" si="38"/>
        <v>7.7759999999999998</v>
      </c>
      <c r="CN73" s="1757">
        <f t="shared" si="39"/>
        <v>590.98</v>
      </c>
      <c r="CO73" s="1757">
        <f t="shared" si="40"/>
        <v>154.56</v>
      </c>
      <c r="CP73" s="1850">
        <f t="shared" si="41"/>
        <v>11746.56</v>
      </c>
      <c r="CQ73" s="1837">
        <f>'[13]3'!CQ73</f>
        <v>4.7E-2</v>
      </c>
      <c r="CR73" s="1834">
        <f>'[13]3'!CR73</f>
        <v>3.6999999999999998E-2</v>
      </c>
      <c r="CS73" s="1834">
        <f>'[13]3'!CS73</f>
        <v>6.11E-3</v>
      </c>
      <c r="CT73" s="1834">
        <f>'[13]3'!CT73</f>
        <v>0</v>
      </c>
      <c r="CU73" s="1834">
        <f>'[13]3'!CU73</f>
        <v>0</v>
      </c>
      <c r="CV73" s="1834">
        <f>'[13]3'!CV73</f>
        <v>1.6E-2</v>
      </c>
      <c r="CW73" s="1831">
        <f t="shared" si="98"/>
        <v>83.66</v>
      </c>
      <c r="CX73" s="1831">
        <f t="shared" si="99"/>
        <v>23.975999999999999</v>
      </c>
      <c r="CY73" s="1757">
        <f t="shared" si="42"/>
        <v>0</v>
      </c>
      <c r="CZ73" s="1757">
        <f t="shared" si="43"/>
        <v>0</v>
      </c>
      <c r="DA73" s="1757">
        <f t="shared" si="44"/>
        <v>8180.34</v>
      </c>
      <c r="DB73" s="1831">
        <f t="shared" si="45"/>
        <v>6.72</v>
      </c>
      <c r="DC73" s="1757">
        <f t="shared" si="46"/>
        <v>510.72</v>
      </c>
      <c r="DD73" s="1757">
        <f t="shared" si="47"/>
        <v>114.35599999999999</v>
      </c>
      <c r="DE73" s="1850">
        <f t="shared" si="48"/>
        <v>8691.06</v>
      </c>
      <c r="DF73" s="1837">
        <f>'[13]3'!DF73</f>
        <v>4.7E-2</v>
      </c>
      <c r="DG73" s="1834">
        <f>'[13]3'!DG73</f>
        <v>3.6999999999999998E-2</v>
      </c>
      <c r="DH73" s="1834">
        <f>'[13]3'!DH73</f>
        <v>6.11E-3</v>
      </c>
      <c r="DI73" s="1834">
        <f>'[13]3'!DI73</f>
        <v>0</v>
      </c>
      <c r="DJ73" s="1834">
        <f>'[13]3'!DJ73</f>
        <v>0</v>
      </c>
      <c r="DK73" s="1834">
        <f>'[13]3'!DK73</f>
        <v>1.6E-2</v>
      </c>
      <c r="DL73" s="1831">
        <f t="shared" si="100"/>
        <v>86.573999999999998</v>
      </c>
      <c r="DM73" s="1831">
        <f t="shared" si="101"/>
        <v>22.125999999999998</v>
      </c>
      <c r="DN73" s="1757">
        <f t="shared" si="49"/>
        <v>0</v>
      </c>
      <c r="DO73" s="1757">
        <f t="shared" si="50"/>
        <v>0</v>
      </c>
      <c r="DP73" s="1757">
        <f t="shared" si="51"/>
        <v>8261.2000000000007</v>
      </c>
      <c r="DQ73" s="1831">
        <f t="shared" si="52"/>
        <v>7.056</v>
      </c>
      <c r="DR73" s="1757">
        <f t="shared" si="53"/>
        <v>536.26</v>
      </c>
      <c r="DS73" s="1757">
        <f t="shared" si="54"/>
        <v>115.75599999999999</v>
      </c>
      <c r="DT73" s="1850">
        <f t="shared" si="55"/>
        <v>8797.4600000000009</v>
      </c>
      <c r="DU73" s="1837">
        <f>'[13]3'!DU73</f>
        <v>4.7E-2</v>
      </c>
      <c r="DV73" s="1834">
        <f>'[13]3'!DV73</f>
        <v>3.6999999999999998E-2</v>
      </c>
      <c r="DW73" s="1834">
        <f>'[13]3'!DW73</f>
        <v>6.11E-3</v>
      </c>
      <c r="DX73" s="1834">
        <f>'[13]3'!DX73</f>
        <v>0</v>
      </c>
      <c r="DY73" s="1834">
        <f>'[13]3'!DY73</f>
        <v>0</v>
      </c>
      <c r="DZ73" s="1834">
        <f>'[13]3'!DZ73</f>
        <v>1.6E-2</v>
      </c>
      <c r="EA73" s="1831">
        <f t="shared" si="102"/>
        <v>116.56</v>
      </c>
      <c r="EB73" s="1831">
        <f t="shared" si="103"/>
        <v>20.053999999999998</v>
      </c>
      <c r="EC73" s="1757">
        <f t="shared" si="56"/>
        <v>0</v>
      </c>
      <c r="ED73" s="1757">
        <f t="shared" si="57"/>
        <v>0</v>
      </c>
      <c r="EE73" s="1757">
        <f t="shared" si="58"/>
        <v>10382.66</v>
      </c>
      <c r="EF73" s="1757">
        <f t="shared" si="59"/>
        <v>6.9119999999999999</v>
      </c>
      <c r="EG73" s="1757">
        <f t="shared" si="60"/>
        <v>525.30999999999995</v>
      </c>
      <c r="EH73" s="1757">
        <f t="shared" si="61"/>
        <v>143.52600000000001</v>
      </c>
      <c r="EI73" s="1850">
        <f t="shared" si="62"/>
        <v>10907.97</v>
      </c>
      <c r="EJ73" s="1837">
        <f>'[13]3'!EJ73</f>
        <v>4.7E-2</v>
      </c>
      <c r="EK73" s="1834">
        <f>'[13]3'!EK73</f>
        <v>3.6999999999999998E-2</v>
      </c>
      <c r="EL73" s="1834">
        <f>'[13]3'!EL73</f>
        <v>6.11E-3</v>
      </c>
      <c r="EM73" s="1834">
        <f>'[13]3'!EM73</f>
        <v>0</v>
      </c>
      <c r="EN73" s="1834">
        <f>'[13]3'!EN73</f>
        <v>0</v>
      </c>
      <c r="EO73" s="1834">
        <f>'[13]3'!EO73</f>
        <v>1.6E-2</v>
      </c>
      <c r="EP73" s="1831">
        <f t="shared" si="104"/>
        <v>163.46600000000001</v>
      </c>
      <c r="EQ73" s="1831">
        <f t="shared" si="105"/>
        <v>22.977</v>
      </c>
      <c r="ER73" s="1757">
        <f t="shared" si="63"/>
        <v>0</v>
      </c>
      <c r="ES73" s="1757">
        <f t="shared" si="64"/>
        <v>0</v>
      </c>
      <c r="ET73" s="1757">
        <f t="shared" si="65"/>
        <v>14169.67</v>
      </c>
      <c r="EU73" s="1757">
        <f t="shared" si="66"/>
        <v>9.072000000000001</v>
      </c>
      <c r="EV73" s="1757">
        <f t="shared" si="67"/>
        <v>689.47</v>
      </c>
      <c r="EW73" s="1757">
        <f t="shared" si="68"/>
        <v>195.51500000000001</v>
      </c>
      <c r="EX73" s="1850">
        <f t="shared" si="69"/>
        <v>14859.14</v>
      </c>
      <c r="EY73" s="1834">
        <f>'[13]3'!EY73</f>
        <v>4.7E-2</v>
      </c>
      <c r="EZ73" s="1834">
        <f>'[13]3'!EZ73</f>
        <v>3.6999999999999998E-2</v>
      </c>
      <c r="FA73" s="1834">
        <f>'[13]3'!FA73</f>
        <v>6.11E-3</v>
      </c>
      <c r="FB73" s="1834">
        <f>'[13]3'!FB73</f>
        <v>0</v>
      </c>
      <c r="FC73" s="1834">
        <f>'[13]3'!FC73</f>
        <v>0</v>
      </c>
      <c r="FD73" s="1834">
        <f>'[13]3'!FD73</f>
        <v>1.6E-2</v>
      </c>
      <c r="FE73" s="1831">
        <f t="shared" si="106"/>
        <v>154.44200000000001</v>
      </c>
      <c r="FF73" s="1831">
        <f t="shared" si="107"/>
        <v>21.866999999999997</v>
      </c>
      <c r="FG73" s="1757">
        <f t="shared" si="70"/>
        <v>0</v>
      </c>
      <c r="FH73" s="1757">
        <f t="shared" si="71"/>
        <v>0</v>
      </c>
      <c r="FI73" s="1757">
        <f t="shared" si="72"/>
        <v>13399.48</v>
      </c>
      <c r="FJ73" s="1757">
        <f t="shared" si="73"/>
        <v>11.248000000000001</v>
      </c>
      <c r="FK73" s="1757">
        <f t="shared" si="74"/>
        <v>854.85</v>
      </c>
      <c r="FL73" s="1757">
        <f t="shared" si="75"/>
        <v>187.55699999999999</v>
      </c>
      <c r="FM73" s="1850">
        <f t="shared" si="76"/>
        <v>14254.33</v>
      </c>
      <c r="FN73" s="1834">
        <f>'[13]3'!FN73</f>
        <v>4.7E-2</v>
      </c>
      <c r="FO73" s="1834">
        <f>'[13]3'!FO73</f>
        <v>3.6999999999999998E-2</v>
      </c>
      <c r="FP73" s="1834">
        <f>'[13]3'!FP73</f>
        <v>6.11E-3</v>
      </c>
      <c r="FQ73" s="1834">
        <f>'[13]3'!FQ73</f>
        <v>0</v>
      </c>
      <c r="FR73" s="1834">
        <f>'[13]3'!FR73</f>
        <v>0</v>
      </c>
      <c r="FS73" s="1834">
        <f>'[13]3'!FS73</f>
        <v>1.6E-2</v>
      </c>
      <c r="FT73" s="1831">
        <f t="shared" si="108"/>
        <v>152.327</v>
      </c>
      <c r="FU73" s="1831">
        <f t="shared" si="109"/>
        <v>24.087</v>
      </c>
      <c r="FV73" s="1757">
        <f t="shared" si="77"/>
        <v>0</v>
      </c>
      <c r="FW73" s="1757">
        <f t="shared" si="78"/>
        <v>0</v>
      </c>
      <c r="FX73" s="1757">
        <f t="shared" si="110"/>
        <v>13407.46</v>
      </c>
      <c r="FY73" s="1757">
        <f t="shared" si="79"/>
        <v>12.16</v>
      </c>
      <c r="FZ73" s="1757">
        <f t="shared" si="80"/>
        <v>924.16</v>
      </c>
      <c r="GA73" s="1757">
        <f t="shared" si="81"/>
        <v>188.57399999999998</v>
      </c>
      <c r="GB73" s="1850">
        <f t="shared" si="82"/>
        <v>14331.619999999999</v>
      </c>
      <c r="GC73" s="1851">
        <f t="shared" si="114"/>
        <v>1115.8689999999999</v>
      </c>
      <c r="GD73" s="1852">
        <f t="shared" si="114"/>
        <v>84806.04</v>
      </c>
      <c r="GE73" s="1853">
        <f t="shared" si="115"/>
        <v>945.28399999999999</v>
      </c>
      <c r="GF73" s="1854">
        <f t="shared" si="115"/>
        <v>71841.58</v>
      </c>
      <c r="GG73" s="1855">
        <f t="shared" si="116"/>
        <v>2061.1529999999998</v>
      </c>
      <c r="GH73" s="1856">
        <f t="shared" si="116"/>
        <v>156647.62</v>
      </c>
      <c r="GI73" s="1844">
        <v>8</v>
      </c>
      <c r="GJ73" s="1857">
        <f t="shared" si="113"/>
        <v>1952.0969999999998</v>
      </c>
      <c r="GK73" s="1858">
        <f t="shared" si="111"/>
        <v>148359.35999999999</v>
      </c>
      <c r="GL73" s="1859">
        <f t="shared" si="112"/>
        <v>109.05600000000004</v>
      </c>
      <c r="GM73" s="1860">
        <f t="shared" si="112"/>
        <v>8288.2600000000093</v>
      </c>
    </row>
    <row r="74" spans="1:195" s="1768" customFormat="1" ht="18" customHeight="1">
      <c r="A74" s="1848">
        <v>60</v>
      </c>
      <c r="B74" s="1861" t="s">
        <v>1594</v>
      </c>
      <c r="C74" s="1864" t="s">
        <v>407</v>
      </c>
      <c r="D74" s="1833">
        <f>[13]цены!D68</f>
        <v>458</v>
      </c>
      <c r="E74" s="1834">
        <f>'[13]3'!E74</f>
        <v>1E-3</v>
      </c>
      <c r="F74" s="1834">
        <f>'[13]3'!F74</f>
        <v>1E-3</v>
      </c>
      <c r="G74" s="1834">
        <f>'[13]3'!G74</f>
        <v>0</v>
      </c>
      <c r="H74" s="1834">
        <f>'[13]3'!H74</f>
        <v>0</v>
      </c>
      <c r="I74" s="1834">
        <f>'[13]3'!I74</f>
        <v>0</v>
      </c>
      <c r="J74" s="1834">
        <f>'[13]3'!J74</f>
        <v>0</v>
      </c>
      <c r="K74" s="1831">
        <f t="shared" si="86"/>
        <v>3.4340000000000002</v>
      </c>
      <c r="L74" s="1831">
        <f t="shared" si="87"/>
        <v>0.64700000000000002</v>
      </c>
      <c r="M74" s="1835">
        <f t="shared" si="0"/>
        <v>0</v>
      </c>
      <c r="N74" s="1835">
        <f t="shared" si="1"/>
        <v>0</v>
      </c>
      <c r="O74" s="1757">
        <f t="shared" si="2"/>
        <v>1869.1</v>
      </c>
      <c r="P74" s="1831">
        <f t="shared" si="3"/>
        <v>0</v>
      </c>
      <c r="Q74" s="1757">
        <f t="shared" si="4"/>
        <v>0</v>
      </c>
      <c r="R74" s="1757">
        <f t="shared" si="5"/>
        <v>4.0810000000000004</v>
      </c>
      <c r="S74" s="1850">
        <f t="shared" si="6"/>
        <v>1869.1</v>
      </c>
      <c r="T74" s="1837">
        <f>'[13]3'!T74</f>
        <v>1E-3</v>
      </c>
      <c r="U74" s="1834">
        <f>'[13]3'!U74</f>
        <v>1E-3</v>
      </c>
      <c r="V74" s="1834">
        <f>'[13]3'!V74</f>
        <v>0</v>
      </c>
      <c r="W74" s="1834">
        <f>'[13]3'!W74</f>
        <v>0</v>
      </c>
      <c r="X74" s="1834">
        <f>'[13]3'!X74</f>
        <v>0</v>
      </c>
      <c r="Y74" s="1834">
        <f>'[13]3'!Y74</f>
        <v>0</v>
      </c>
      <c r="Z74" s="1831">
        <f t="shared" si="88"/>
        <v>3.3340000000000001</v>
      </c>
      <c r="AA74" s="1831">
        <f t="shared" si="89"/>
        <v>0.59299999999999997</v>
      </c>
      <c r="AB74" s="1757">
        <f t="shared" si="7"/>
        <v>0</v>
      </c>
      <c r="AC74" s="1757">
        <f t="shared" si="8"/>
        <v>0</v>
      </c>
      <c r="AD74" s="1757">
        <f t="shared" si="9"/>
        <v>1798.57</v>
      </c>
      <c r="AE74" s="1831">
        <f t="shared" si="10"/>
        <v>0</v>
      </c>
      <c r="AF74" s="1757">
        <f t="shared" si="11"/>
        <v>0</v>
      </c>
      <c r="AG74" s="1757">
        <f t="shared" si="12"/>
        <v>3.927</v>
      </c>
      <c r="AH74" s="1850">
        <f t="shared" si="13"/>
        <v>1798.57</v>
      </c>
      <c r="AI74" s="1837">
        <f>'[13]3'!AI74</f>
        <v>1E-3</v>
      </c>
      <c r="AJ74" s="1834">
        <f>'[13]3'!AJ74</f>
        <v>1E-3</v>
      </c>
      <c r="AK74" s="1834">
        <f>'[13]3'!AK74</f>
        <v>0</v>
      </c>
      <c r="AL74" s="1834">
        <f>'[13]3'!AL74</f>
        <v>0</v>
      </c>
      <c r="AM74" s="1834">
        <f>'[13]3'!AM74</f>
        <v>0</v>
      </c>
      <c r="AN74" s="1834">
        <f>'[13]3'!AN74</f>
        <v>0</v>
      </c>
      <c r="AO74" s="1831">
        <f t="shared" si="90"/>
        <v>3.9780000000000002</v>
      </c>
      <c r="AP74" s="1831">
        <f t="shared" si="91"/>
        <v>0.64700000000000002</v>
      </c>
      <c r="AQ74" s="1757">
        <f t="shared" si="14"/>
        <v>0</v>
      </c>
      <c r="AR74" s="1757">
        <f t="shared" si="15"/>
        <v>0</v>
      </c>
      <c r="AS74" s="1757">
        <f t="shared" si="16"/>
        <v>2118.25</v>
      </c>
      <c r="AT74" s="1831">
        <f t="shared" si="17"/>
        <v>0</v>
      </c>
      <c r="AU74" s="1757">
        <f t="shared" si="18"/>
        <v>0</v>
      </c>
      <c r="AV74" s="1757">
        <f t="shared" si="19"/>
        <v>4.625</v>
      </c>
      <c r="AW74" s="1850">
        <f t="shared" si="20"/>
        <v>2118.25</v>
      </c>
      <c r="AX74" s="1834">
        <f>'[13]3'!AX74</f>
        <v>1E-3</v>
      </c>
      <c r="AY74" s="1834">
        <f>'[13]3'!AY74</f>
        <v>1E-3</v>
      </c>
      <c r="AZ74" s="1834">
        <f>'[13]3'!AZ74</f>
        <v>0</v>
      </c>
      <c r="BA74" s="1834">
        <f>'[13]3'!BA74</f>
        <v>0</v>
      </c>
      <c r="BB74" s="1834">
        <f>'[13]3'!BB74</f>
        <v>0</v>
      </c>
      <c r="BC74" s="1834">
        <f>'[13]3'!BC74</f>
        <v>0</v>
      </c>
      <c r="BD74" s="1831">
        <f t="shared" si="92"/>
        <v>3.3850000000000002</v>
      </c>
      <c r="BE74" s="1831">
        <f t="shared" si="93"/>
        <v>0.58499999999999996</v>
      </c>
      <c r="BF74" s="1757">
        <f t="shared" si="21"/>
        <v>0</v>
      </c>
      <c r="BG74" s="1757">
        <f t="shared" si="22"/>
        <v>0</v>
      </c>
      <c r="BH74" s="1757">
        <f t="shared" si="23"/>
        <v>1818.26</v>
      </c>
      <c r="BI74" s="1831">
        <f t="shared" si="24"/>
        <v>0</v>
      </c>
      <c r="BJ74" s="1757">
        <f t="shared" si="25"/>
        <v>0</v>
      </c>
      <c r="BK74" s="1757">
        <f t="shared" si="26"/>
        <v>3.97</v>
      </c>
      <c r="BL74" s="1850">
        <f t="shared" si="27"/>
        <v>1818.26</v>
      </c>
      <c r="BM74" s="1837">
        <f>'[13]3'!BM74</f>
        <v>1E-3</v>
      </c>
      <c r="BN74" s="1834">
        <f>'[13]3'!BN74</f>
        <v>4.0000000000000002E-4</v>
      </c>
      <c r="BO74" s="1834">
        <f>'[13]3'!BO74</f>
        <v>0</v>
      </c>
      <c r="BP74" s="1834">
        <f>'[13]3'!BP74</f>
        <v>0</v>
      </c>
      <c r="BQ74" s="1834">
        <f>'[13]3'!BQ74</f>
        <v>0</v>
      </c>
      <c r="BR74" s="1834">
        <f>'[13]3'!BR74</f>
        <v>0</v>
      </c>
      <c r="BS74" s="1831">
        <f t="shared" si="94"/>
        <v>2.9260000000000002</v>
      </c>
      <c r="BT74" s="1831">
        <f t="shared" si="95"/>
        <v>0.21680000000000002</v>
      </c>
      <c r="BU74" s="1757">
        <f t="shared" si="28"/>
        <v>0</v>
      </c>
      <c r="BV74" s="1757">
        <f t="shared" si="29"/>
        <v>0</v>
      </c>
      <c r="BW74" s="1757">
        <f t="shared" si="30"/>
        <v>1439.4</v>
      </c>
      <c r="BX74" s="1831">
        <f t="shared" si="31"/>
        <v>0</v>
      </c>
      <c r="BY74" s="1757">
        <f t="shared" si="32"/>
        <v>0</v>
      </c>
      <c r="BZ74" s="1757">
        <f t="shared" si="33"/>
        <v>3.1428000000000003</v>
      </c>
      <c r="CA74" s="1850">
        <f t="shared" si="34"/>
        <v>1439.4</v>
      </c>
      <c r="CB74" s="1834">
        <f>'[13]3'!CB74</f>
        <v>1E-3</v>
      </c>
      <c r="CC74" s="1834">
        <f>'[13]3'!CC74</f>
        <v>1E-3</v>
      </c>
      <c r="CD74" s="1834">
        <f>'[13]3'!CD74</f>
        <v>0</v>
      </c>
      <c r="CE74" s="1834">
        <f>'[13]3'!CE74</f>
        <v>0</v>
      </c>
      <c r="CF74" s="1834">
        <f>'[13]3'!CF74</f>
        <v>0</v>
      </c>
      <c r="CG74" s="1834">
        <f>'[13]3'!CG74</f>
        <v>0</v>
      </c>
      <c r="CH74" s="1831">
        <f t="shared" si="96"/>
        <v>2.6830000000000003</v>
      </c>
      <c r="CI74" s="1831">
        <f t="shared" si="97"/>
        <v>0.55900000000000005</v>
      </c>
      <c r="CJ74" s="1757">
        <f t="shared" si="35"/>
        <v>0</v>
      </c>
      <c r="CK74" s="1757">
        <f t="shared" si="36"/>
        <v>0</v>
      </c>
      <c r="CL74" s="1757">
        <f t="shared" si="37"/>
        <v>1484.84</v>
      </c>
      <c r="CM74" s="1831">
        <f t="shared" si="38"/>
        <v>0</v>
      </c>
      <c r="CN74" s="1757">
        <f t="shared" si="39"/>
        <v>0</v>
      </c>
      <c r="CO74" s="1757">
        <f t="shared" si="40"/>
        <v>3.2420000000000004</v>
      </c>
      <c r="CP74" s="1850">
        <f t="shared" si="41"/>
        <v>1484.84</v>
      </c>
      <c r="CQ74" s="1837">
        <f>'[13]3'!CQ74</f>
        <v>1E-3</v>
      </c>
      <c r="CR74" s="1834">
        <f>'[13]3'!CR74</f>
        <v>1E-3</v>
      </c>
      <c r="CS74" s="1834">
        <f>'[13]3'!CS74</f>
        <v>0</v>
      </c>
      <c r="CT74" s="1834">
        <f>'[13]3'!CT74</f>
        <v>0</v>
      </c>
      <c r="CU74" s="1834">
        <f>'[13]3'!CU74</f>
        <v>0</v>
      </c>
      <c r="CV74" s="1834">
        <f>'[13]3'!CV74</f>
        <v>0</v>
      </c>
      <c r="CW74" s="1831">
        <f t="shared" si="98"/>
        <v>1.78</v>
      </c>
      <c r="CX74" s="1831">
        <f t="shared" si="99"/>
        <v>0.64800000000000002</v>
      </c>
      <c r="CY74" s="1757">
        <f t="shared" si="42"/>
        <v>0</v>
      </c>
      <c r="CZ74" s="1757">
        <f t="shared" si="43"/>
        <v>0</v>
      </c>
      <c r="DA74" s="1757">
        <f t="shared" si="44"/>
        <v>1112.02</v>
      </c>
      <c r="DB74" s="1831">
        <f t="shared" si="45"/>
        <v>0</v>
      </c>
      <c r="DC74" s="1757">
        <f t="shared" si="46"/>
        <v>0</v>
      </c>
      <c r="DD74" s="1757">
        <f t="shared" si="47"/>
        <v>2.4279999999999999</v>
      </c>
      <c r="DE74" s="1850">
        <f t="shared" si="48"/>
        <v>1112.02</v>
      </c>
      <c r="DF74" s="1837">
        <f>'[13]3'!DF74</f>
        <v>1E-3</v>
      </c>
      <c r="DG74" s="1834">
        <f>'[13]3'!DG74</f>
        <v>1E-3</v>
      </c>
      <c r="DH74" s="1834">
        <f>'[13]3'!DH74</f>
        <v>0</v>
      </c>
      <c r="DI74" s="1834">
        <f>'[13]3'!DI74</f>
        <v>0</v>
      </c>
      <c r="DJ74" s="1834">
        <f>'[13]3'!DJ74</f>
        <v>0</v>
      </c>
      <c r="DK74" s="1834">
        <f>'[13]3'!DK74</f>
        <v>0</v>
      </c>
      <c r="DL74" s="1831">
        <f t="shared" si="100"/>
        <v>1.8420000000000001</v>
      </c>
      <c r="DM74" s="1831">
        <f t="shared" si="101"/>
        <v>0.59799999999999998</v>
      </c>
      <c r="DN74" s="1757">
        <f t="shared" si="49"/>
        <v>0</v>
      </c>
      <c r="DO74" s="1757">
        <f t="shared" si="50"/>
        <v>0</v>
      </c>
      <c r="DP74" s="1757">
        <f t="shared" si="51"/>
        <v>1117.52</v>
      </c>
      <c r="DQ74" s="1831">
        <f t="shared" si="52"/>
        <v>0</v>
      </c>
      <c r="DR74" s="1757">
        <f t="shared" si="53"/>
        <v>0</v>
      </c>
      <c r="DS74" s="1757">
        <f t="shared" si="54"/>
        <v>2.44</v>
      </c>
      <c r="DT74" s="1850">
        <f t="shared" si="55"/>
        <v>1117.52</v>
      </c>
      <c r="DU74" s="1837">
        <f>'[13]3'!DU74</f>
        <v>1E-3</v>
      </c>
      <c r="DV74" s="1834">
        <f>'[13]3'!DV74</f>
        <v>1E-3</v>
      </c>
      <c r="DW74" s="1834">
        <f>'[13]3'!DW74</f>
        <v>0</v>
      </c>
      <c r="DX74" s="1834">
        <f>'[13]3'!DX74</f>
        <v>0</v>
      </c>
      <c r="DY74" s="1834">
        <f>'[13]3'!DY74</f>
        <v>0</v>
      </c>
      <c r="DZ74" s="1834">
        <f>'[13]3'!DZ74</f>
        <v>0</v>
      </c>
      <c r="EA74" s="1831">
        <f t="shared" si="102"/>
        <v>2.48</v>
      </c>
      <c r="EB74" s="1831">
        <f t="shared" si="103"/>
        <v>0.54200000000000004</v>
      </c>
      <c r="EC74" s="1757">
        <f t="shared" si="56"/>
        <v>0</v>
      </c>
      <c r="ED74" s="1757">
        <f t="shared" si="57"/>
        <v>0</v>
      </c>
      <c r="EE74" s="1757">
        <f t="shared" si="58"/>
        <v>1384.08</v>
      </c>
      <c r="EF74" s="1757">
        <f t="shared" si="59"/>
        <v>0</v>
      </c>
      <c r="EG74" s="1757">
        <f t="shared" si="60"/>
        <v>0</v>
      </c>
      <c r="EH74" s="1757">
        <f t="shared" si="61"/>
        <v>3.0220000000000002</v>
      </c>
      <c r="EI74" s="1850">
        <f t="shared" si="62"/>
        <v>1384.08</v>
      </c>
      <c r="EJ74" s="1837">
        <f>'[13]3'!EJ74</f>
        <v>1E-3</v>
      </c>
      <c r="EK74" s="1834">
        <f>'[13]3'!EK74</f>
        <v>1E-3</v>
      </c>
      <c r="EL74" s="1834">
        <f>'[13]3'!EL74</f>
        <v>0</v>
      </c>
      <c r="EM74" s="1834">
        <f>'[13]3'!EM74</f>
        <v>0</v>
      </c>
      <c r="EN74" s="1834">
        <f>'[13]3'!EN74</f>
        <v>0</v>
      </c>
      <c r="EO74" s="1834">
        <f>'[13]3'!EO74</f>
        <v>0</v>
      </c>
      <c r="EP74" s="1831">
        <f t="shared" si="104"/>
        <v>3.4780000000000002</v>
      </c>
      <c r="EQ74" s="1831">
        <f t="shared" si="105"/>
        <v>0.621</v>
      </c>
      <c r="ER74" s="1757">
        <f t="shared" si="63"/>
        <v>0</v>
      </c>
      <c r="ES74" s="1757">
        <f t="shared" si="64"/>
        <v>0</v>
      </c>
      <c r="ET74" s="1757">
        <f t="shared" si="65"/>
        <v>1877.34</v>
      </c>
      <c r="EU74" s="1757">
        <f t="shared" si="66"/>
        <v>0</v>
      </c>
      <c r="EV74" s="1757">
        <f t="shared" si="67"/>
        <v>0</v>
      </c>
      <c r="EW74" s="1757">
        <f t="shared" si="68"/>
        <v>4.0990000000000002</v>
      </c>
      <c r="EX74" s="1850">
        <f t="shared" si="69"/>
        <v>1877.34</v>
      </c>
      <c r="EY74" s="1834">
        <f>'[13]3'!EY74</f>
        <v>1E-3</v>
      </c>
      <c r="EZ74" s="1834">
        <f>'[13]3'!EZ74</f>
        <v>1E-3</v>
      </c>
      <c r="FA74" s="1834">
        <f>'[13]3'!FA74</f>
        <v>0</v>
      </c>
      <c r="FB74" s="1834">
        <f>'[13]3'!FB74</f>
        <v>0</v>
      </c>
      <c r="FC74" s="1834">
        <f>'[13]3'!FC74</f>
        <v>0</v>
      </c>
      <c r="FD74" s="1834">
        <f>'[13]3'!FD74</f>
        <v>0</v>
      </c>
      <c r="FE74" s="1831">
        <f t="shared" si="106"/>
        <v>3.286</v>
      </c>
      <c r="FF74" s="1831">
        <f t="shared" si="107"/>
        <v>0.59099999999999997</v>
      </c>
      <c r="FG74" s="1757">
        <f t="shared" si="70"/>
        <v>0</v>
      </c>
      <c r="FH74" s="1757">
        <f t="shared" si="71"/>
        <v>0</v>
      </c>
      <c r="FI74" s="1757">
        <f t="shared" si="72"/>
        <v>1775.67</v>
      </c>
      <c r="FJ74" s="1757">
        <f t="shared" si="73"/>
        <v>0</v>
      </c>
      <c r="FK74" s="1757">
        <f t="shared" si="74"/>
        <v>0</v>
      </c>
      <c r="FL74" s="1757">
        <f t="shared" si="75"/>
        <v>3.8769999999999998</v>
      </c>
      <c r="FM74" s="1850">
        <f t="shared" si="76"/>
        <v>1775.67</v>
      </c>
      <c r="FN74" s="1834">
        <f>'[13]3'!FN74</f>
        <v>1E-3</v>
      </c>
      <c r="FO74" s="1834">
        <f>'[13]3'!FO74</f>
        <v>4.0000000000000002E-4</v>
      </c>
      <c r="FP74" s="1834">
        <f>'[13]3'!FP74</f>
        <v>0</v>
      </c>
      <c r="FQ74" s="1834">
        <f>'[13]3'!FQ74</f>
        <v>0</v>
      </c>
      <c r="FR74" s="1834">
        <f>'[13]3'!FR74</f>
        <v>0</v>
      </c>
      <c r="FS74" s="1834">
        <f>'[13]3'!FS74</f>
        <v>0</v>
      </c>
      <c r="FT74" s="1831">
        <f t="shared" si="108"/>
        <v>3.2410000000000001</v>
      </c>
      <c r="FU74" s="1831">
        <f t="shared" si="109"/>
        <v>0.26040000000000002</v>
      </c>
      <c r="FV74" s="1757">
        <f t="shared" si="77"/>
        <v>0</v>
      </c>
      <c r="FW74" s="1757">
        <f t="shared" si="78"/>
        <v>0</v>
      </c>
      <c r="FX74" s="1757">
        <f t="shared" si="110"/>
        <v>1603.64</v>
      </c>
      <c r="FY74" s="1757">
        <f t="shared" si="79"/>
        <v>0</v>
      </c>
      <c r="FZ74" s="1757">
        <f t="shared" si="80"/>
        <v>0</v>
      </c>
      <c r="GA74" s="1757">
        <f t="shared" si="81"/>
        <v>3.5014000000000003</v>
      </c>
      <c r="GB74" s="1850">
        <f t="shared" si="82"/>
        <v>1603.64</v>
      </c>
      <c r="GC74" s="1851">
        <f t="shared" si="114"/>
        <v>22.987800000000004</v>
      </c>
      <c r="GD74" s="1852">
        <f t="shared" si="114"/>
        <v>10528.42</v>
      </c>
      <c r="GE74" s="1853">
        <f t="shared" si="115"/>
        <v>19.3674</v>
      </c>
      <c r="GF74" s="1854">
        <f t="shared" si="115"/>
        <v>8870.27</v>
      </c>
      <c r="GG74" s="1855">
        <f t="shared" si="116"/>
        <v>42.355200000000004</v>
      </c>
      <c r="GH74" s="1856">
        <f t="shared" si="116"/>
        <v>19398.690000000002</v>
      </c>
      <c r="GI74" s="1865">
        <v>3</v>
      </c>
      <c r="GJ74" s="1857">
        <f t="shared" si="113"/>
        <v>42.355200000000004</v>
      </c>
      <c r="GK74" s="1858">
        <f t="shared" si="111"/>
        <v>19398.690000000002</v>
      </c>
      <c r="GL74" s="1859">
        <f t="shared" si="112"/>
        <v>0</v>
      </c>
      <c r="GM74" s="1860">
        <f t="shared" si="112"/>
        <v>0</v>
      </c>
    </row>
    <row r="75" spans="1:195" s="1768" customFormat="1" ht="18" customHeight="1">
      <c r="A75" s="1830">
        <v>61</v>
      </c>
      <c r="B75" s="1861" t="s">
        <v>1595</v>
      </c>
      <c r="C75" s="1864" t="s">
        <v>407</v>
      </c>
      <c r="D75" s="1833">
        <f>[13]цены!D69</f>
        <v>105</v>
      </c>
      <c r="E75" s="1834">
        <f>'[13]3'!E75</f>
        <v>4.0000000000000001E-3</v>
      </c>
      <c r="F75" s="1834">
        <f>'[13]3'!F75</f>
        <v>1E-3</v>
      </c>
      <c r="G75" s="1834">
        <f>'[13]3'!G75</f>
        <v>5.2000000000000006E-4</v>
      </c>
      <c r="H75" s="1834">
        <f>'[13]3'!H75</f>
        <v>0</v>
      </c>
      <c r="I75" s="1834">
        <f>'[13]3'!I75</f>
        <v>0</v>
      </c>
      <c r="J75" s="1834">
        <f>'[13]3'!J75</f>
        <v>0</v>
      </c>
      <c r="K75" s="1831">
        <f t="shared" si="86"/>
        <v>13.736000000000001</v>
      </c>
      <c r="L75" s="1831">
        <f t="shared" si="87"/>
        <v>0.64700000000000002</v>
      </c>
      <c r="M75" s="1835">
        <f t="shared" si="0"/>
        <v>0</v>
      </c>
      <c r="N75" s="1835">
        <f t="shared" si="1"/>
        <v>0</v>
      </c>
      <c r="O75" s="1757">
        <f t="shared" si="2"/>
        <v>1510.22</v>
      </c>
      <c r="P75" s="1831">
        <f t="shared" si="3"/>
        <v>0</v>
      </c>
      <c r="Q75" s="1757">
        <f t="shared" si="4"/>
        <v>0</v>
      </c>
      <c r="R75" s="1757">
        <f t="shared" si="5"/>
        <v>14.383000000000001</v>
      </c>
      <c r="S75" s="1850">
        <f t="shared" si="6"/>
        <v>1510.22</v>
      </c>
      <c r="T75" s="1837">
        <f>'[13]3'!T75</f>
        <v>4.0000000000000001E-3</v>
      </c>
      <c r="U75" s="1834">
        <f>'[13]3'!U75</f>
        <v>1E-3</v>
      </c>
      <c r="V75" s="1834">
        <f>'[13]3'!V75</f>
        <v>5.2000000000000006E-4</v>
      </c>
      <c r="W75" s="1834">
        <f>'[13]3'!W75</f>
        <v>0</v>
      </c>
      <c r="X75" s="1834">
        <f>'[13]3'!X75</f>
        <v>0</v>
      </c>
      <c r="Y75" s="1834">
        <f>'[13]3'!Y75</f>
        <v>0</v>
      </c>
      <c r="Z75" s="1831">
        <f t="shared" si="88"/>
        <v>13.336</v>
      </c>
      <c r="AA75" s="1831">
        <f t="shared" si="89"/>
        <v>0.59299999999999997</v>
      </c>
      <c r="AB75" s="1757">
        <f t="shared" si="7"/>
        <v>0</v>
      </c>
      <c r="AC75" s="1757">
        <f t="shared" si="8"/>
        <v>0</v>
      </c>
      <c r="AD75" s="1757">
        <f t="shared" si="9"/>
        <v>1462.55</v>
      </c>
      <c r="AE75" s="1831">
        <f t="shared" si="10"/>
        <v>0</v>
      </c>
      <c r="AF75" s="1757">
        <f t="shared" si="11"/>
        <v>0</v>
      </c>
      <c r="AG75" s="1757">
        <f t="shared" si="12"/>
        <v>13.929</v>
      </c>
      <c r="AH75" s="1850">
        <f t="shared" si="13"/>
        <v>1462.55</v>
      </c>
      <c r="AI75" s="1837">
        <f>'[13]3'!AI75</f>
        <v>4.0000000000000001E-3</v>
      </c>
      <c r="AJ75" s="1834">
        <f>'[13]3'!AJ75</f>
        <v>1E-3</v>
      </c>
      <c r="AK75" s="1834">
        <f>'[13]3'!AK75</f>
        <v>5.2000000000000006E-4</v>
      </c>
      <c r="AL75" s="1834">
        <f>'[13]3'!AL75</f>
        <v>0</v>
      </c>
      <c r="AM75" s="1834">
        <f>'[13]3'!AM75</f>
        <v>0</v>
      </c>
      <c r="AN75" s="1834">
        <f>'[13]3'!AN75</f>
        <v>0</v>
      </c>
      <c r="AO75" s="1831">
        <f t="shared" si="90"/>
        <v>15.912000000000001</v>
      </c>
      <c r="AP75" s="1831">
        <f t="shared" si="91"/>
        <v>0.64700000000000002</v>
      </c>
      <c r="AQ75" s="1757">
        <f t="shared" si="14"/>
        <v>0</v>
      </c>
      <c r="AR75" s="1757">
        <f t="shared" si="15"/>
        <v>0</v>
      </c>
      <c r="AS75" s="1757">
        <f t="shared" si="16"/>
        <v>1738.7</v>
      </c>
      <c r="AT75" s="1831">
        <f t="shared" si="17"/>
        <v>0</v>
      </c>
      <c r="AU75" s="1757">
        <f t="shared" si="18"/>
        <v>0</v>
      </c>
      <c r="AV75" s="1757">
        <f t="shared" si="19"/>
        <v>16.559000000000001</v>
      </c>
      <c r="AW75" s="1850">
        <f t="shared" si="20"/>
        <v>1738.7</v>
      </c>
      <c r="AX75" s="1834">
        <f>'[13]3'!AX75</f>
        <v>4.0000000000000001E-3</v>
      </c>
      <c r="AY75" s="1834">
        <f>'[13]3'!AY75</f>
        <v>1E-3</v>
      </c>
      <c r="AZ75" s="1834">
        <f>'[13]3'!AZ75</f>
        <v>5.2000000000000006E-4</v>
      </c>
      <c r="BA75" s="1834">
        <f>'[13]3'!BA75</f>
        <v>0</v>
      </c>
      <c r="BB75" s="1834">
        <f>'[13]3'!BB75</f>
        <v>0</v>
      </c>
      <c r="BC75" s="1834">
        <f>'[13]3'!BC75</f>
        <v>0</v>
      </c>
      <c r="BD75" s="1831">
        <f t="shared" si="92"/>
        <v>13.540000000000001</v>
      </c>
      <c r="BE75" s="1831">
        <f t="shared" si="93"/>
        <v>0.58499999999999996</v>
      </c>
      <c r="BF75" s="1757">
        <f t="shared" si="21"/>
        <v>0</v>
      </c>
      <c r="BG75" s="1757">
        <f t="shared" si="22"/>
        <v>0</v>
      </c>
      <c r="BH75" s="1757">
        <f t="shared" si="23"/>
        <v>1483.13</v>
      </c>
      <c r="BI75" s="1831">
        <f t="shared" si="24"/>
        <v>0</v>
      </c>
      <c r="BJ75" s="1757">
        <f t="shared" si="25"/>
        <v>0</v>
      </c>
      <c r="BK75" s="1757">
        <f t="shared" si="26"/>
        <v>14.125</v>
      </c>
      <c r="BL75" s="1850">
        <f t="shared" si="27"/>
        <v>1483.13</v>
      </c>
      <c r="BM75" s="1837">
        <f>'[13]3'!BM75</f>
        <v>4.0000000000000001E-3</v>
      </c>
      <c r="BN75" s="1834">
        <f>'[13]3'!BN75</f>
        <v>1E-3</v>
      </c>
      <c r="BO75" s="1834">
        <f>'[13]3'!BO75</f>
        <v>5.2000000000000006E-4</v>
      </c>
      <c r="BP75" s="1834">
        <f>'[13]3'!BP75</f>
        <v>0</v>
      </c>
      <c r="BQ75" s="1834">
        <f>'[13]3'!BQ75</f>
        <v>0</v>
      </c>
      <c r="BR75" s="1834">
        <f>'[13]3'!BR75</f>
        <v>0</v>
      </c>
      <c r="BS75" s="1831">
        <f t="shared" si="94"/>
        <v>11.704000000000001</v>
      </c>
      <c r="BT75" s="1831">
        <f t="shared" si="95"/>
        <v>0.54200000000000004</v>
      </c>
      <c r="BU75" s="1757">
        <f t="shared" si="28"/>
        <v>0</v>
      </c>
      <c r="BV75" s="1757">
        <f t="shared" si="29"/>
        <v>0</v>
      </c>
      <c r="BW75" s="1757">
        <f t="shared" si="30"/>
        <v>1285.83</v>
      </c>
      <c r="BX75" s="1831">
        <f t="shared" si="31"/>
        <v>0</v>
      </c>
      <c r="BY75" s="1757">
        <f t="shared" si="32"/>
        <v>0</v>
      </c>
      <c r="BZ75" s="1757">
        <f t="shared" si="33"/>
        <v>12.246</v>
      </c>
      <c r="CA75" s="1850">
        <f t="shared" si="34"/>
        <v>1285.83</v>
      </c>
      <c r="CB75" s="1834">
        <f>'[13]3'!CB75</f>
        <v>4.0000000000000001E-3</v>
      </c>
      <c r="CC75" s="1834">
        <f>'[13]3'!CC75</f>
        <v>1E-3</v>
      </c>
      <c r="CD75" s="1834">
        <f>'[13]3'!CD75</f>
        <v>5.2000000000000006E-4</v>
      </c>
      <c r="CE75" s="1834">
        <f>'[13]3'!CE75</f>
        <v>0</v>
      </c>
      <c r="CF75" s="1834">
        <f>'[13]3'!CF75</f>
        <v>0</v>
      </c>
      <c r="CG75" s="1834">
        <f>'[13]3'!CG75</f>
        <v>0</v>
      </c>
      <c r="CH75" s="1831">
        <f t="shared" si="96"/>
        <v>10.732000000000001</v>
      </c>
      <c r="CI75" s="1831">
        <f t="shared" si="97"/>
        <v>0.55900000000000005</v>
      </c>
      <c r="CJ75" s="1757">
        <f t="shared" si="35"/>
        <v>0</v>
      </c>
      <c r="CK75" s="1757">
        <f t="shared" si="36"/>
        <v>0</v>
      </c>
      <c r="CL75" s="1757">
        <f t="shared" si="37"/>
        <v>1185.56</v>
      </c>
      <c r="CM75" s="1831">
        <f t="shared" si="38"/>
        <v>0</v>
      </c>
      <c r="CN75" s="1757">
        <f t="shared" si="39"/>
        <v>0</v>
      </c>
      <c r="CO75" s="1757">
        <f t="shared" si="40"/>
        <v>11.291</v>
      </c>
      <c r="CP75" s="1850">
        <f t="shared" si="41"/>
        <v>1185.56</v>
      </c>
      <c r="CQ75" s="1837">
        <f>'[13]3'!CQ75</f>
        <v>4.0000000000000001E-3</v>
      </c>
      <c r="CR75" s="1834">
        <f>'[13]3'!CR75</f>
        <v>1E-3</v>
      </c>
      <c r="CS75" s="1834">
        <f>'[13]3'!CS75</f>
        <v>5.2000000000000006E-4</v>
      </c>
      <c r="CT75" s="1834">
        <f>'[13]3'!CT75</f>
        <v>0</v>
      </c>
      <c r="CU75" s="1834">
        <f>'[13]3'!CU75</f>
        <v>0</v>
      </c>
      <c r="CV75" s="1834">
        <f>'[13]3'!CV75</f>
        <v>0</v>
      </c>
      <c r="CW75" s="1831">
        <f t="shared" si="98"/>
        <v>7.12</v>
      </c>
      <c r="CX75" s="1831">
        <f t="shared" si="99"/>
        <v>0.64800000000000002</v>
      </c>
      <c r="CY75" s="1757">
        <f t="shared" si="42"/>
        <v>0</v>
      </c>
      <c r="CZ75" s="1757">
        <f t="shared" si="43"/>
        <v>0</v>
      </c>
      <c r="DA75" s="1757">
        <f t="shared" si="44"/>
        <v>815.64</v>
      </c>
      <c r="DB75" s="1831">
        <f t="shared" si="45"/>
        <v>0</v>
      </c>
      <c r="DC75" s="1757">
        <f t="shared" si="46"/>
        <v>0</v>
      </c>
      <c r="DD75" s="1757">
        <f t="shared" si="47"/>
        <v>7.7679999999999998</v>
      </c>
      <c r="DE75" s="1850">
        <f t="shared" si="48"/>
        <v>815.64</v>
      </c>
      <c r="DF75" s="1837">
        <f>'[13]3'!DF75</f>
        <v>4.0000000000000001E-3</v>
      </c>
      <c r="DG75" s="1834">
        <f>'[13]3'!DG75</f>
        <v>1E-3</v>
      </c>
      <c r="DH75" s="1834">
        <f>'[13]3'!DH75</f>
        <v>5.2000000000000006E-4</v>
      </c>
      <c r="DI75" s="1834">
        <f>'[13]3'!DI75</f>
        <v>0</v>
      </c>
      <c r="DJ75" s="1834">
        <f>'[13]3'!DJ75</f>
        <v>0</v>
      </c>
      <c r="DK75" s="1834">
        <f>'[13]3'!DK75</f>
        <v>0</v>
      </c>
      <c r="DL75" s="1831">
        <f t="shared" si="100"/>
        <v>7.3680000000000003</v>
      </c>
      <c r="DM75" s="1831">
        <f t="shared" si="101"/>
        <v>0.59799999999999998</v>
      </c>
      <c r="DN75" s="1757">
        <f t="shared" si="49"/>
        <v>0</v>
      </c>
      <c r="DO75" s="1757">
        <f t="shared" si="50"/>
        <v>0</v>
      </c>
      <c r="DP75" s="1757">
        <f t="shared" si="51"/>
        <v>836.43</v>
      </c>
      <c r="DQ75" s="1831">
        <f t="shared" si="52"/>
        <v>0</v>
      </c>
      <c r="DR75" s="1757">
        <f t="shared" si="53"/>
        <v>0</v>
      </c>
      <c r="DS75" s="1757">
        <f t="shared" si="54"/>
        <v>7.9660000000000002</v>
      </c>
      <c r="DT75" s="1850">
        <f t="shared" si="55"/>
        <v>836.43</v>
      </c>
      <c r="DU75" s="1837">
        <f>'[13]3'!DU75</f>
        <v>4.0000000000000001E-3</v>
      </c>
      <c r="DV75" s="1834">
        <f>'[13]3'!DV75</f>
        <v>1E-3</v>
      </c>
      <c r="DW75" s="1834">
        <f>'[13]3'!DW75</f>
        <v>5.2000000000000006E-4</v>
      </c>
      <c r="DX75" s="1834">
        <f>'[13]3'!DX75</f>
        <v>0</v>
      </c>
      <c r="DY75" s="1834">
        <f>'[13]3'!DY75</f>
        <v>0</v>
      </c>
      <c r="DZ75" s="1834">
        <f>'[13]3'!DZ75</f>
        <v>0</v>
      </c>
      <c r="EA75" s="1831">
        <f t="shared" si="102"/>
        <v>9.92</v>
      </c>
      <c r="EB75" s="1831">
        <f t="shared" si="103"/>
        <v>0.54200000000000004</v>
      </c>
      <c r="EC75" s="1757">
        <f t="shared" si="56"/>
        <v>0</v>
      </c>
      <c r="ED75" s="1757">
        <f t="shared" si="57"/>
        <v>0</v>
      </c>
      <c r="EE75" s="1757">
        <f t="shared" si="58"/>
        <v>1098.51</v>
      </c>
      <c r="EF75" s="1757">
        <f t="shared" si="59"/>
        <v>0</v>
      </c>
      <c r="EG75" s="1757">
        <f t="shared" si="60"/>
        <v>0</v>
      </c>
      <c r="EH75" s="1757">
        <f t="shared" si="61"/>
        <v>10.462</v>
      </c>
      <c r="EI75" s="1850">
        <f t="shared" si="62"/>
        <v>1098.51</v>
      </c>
      <c r="EJ75" s="1837">
        <f>'[13]3'!EJ75</f>
        <v>4.0000000000000001E-3</v>
      </c>
      <c r="EK75" s="1834">
        <f>'[13]3'!EK75</f>
        <v>1E-3</v>
      </c>
      <c r="EL75" s="1834">
        <f>'[13]3'!EL75</f>
        <v>5.2000000000000006E-4</v>
      </c>
      <c r="EM75" s="1834">
        <f>'[13]3'!EM75</f>
        <v>0</v>
      </c>
      <c r="EN75" s="1834">
        <f>'[13]3'!EN75</f>
        <v>0</v>
      </c>
      <c r="EO75" s="1834">
        <f>'[13]3'!EO75</f>
        <v>0</v>
      </c>
      <c r="EP75" s="1831">
        <f t="shared" si="104"/>
        <v>13.912000000000001</v>
      </c>
      <c r="EQ75" s="1831">
        <f t="shared" si="105"/>
        <v>0.621</v>
      </c>
      <c r="ER75" s="1757">
        <f t="shared" si="63"/>
        <v>0</v>
      </c>
      <c r="ES75" s="1757">
        <f t="shared" si="64"/>
        <v>0</v>
      </c>
      <c r="ET75" s="1757">
        <f t="shared" si="65"/>
        <v>1525.97</v>
      </c>
      <c r="EU75" s="1757">
        <f t="shared" si="66"/>
        <v>0</v>
      </c>
      <c r="EV75" s="1757">
        <f t="shared" si="67"/>
        <v>0</v>
      </c>
      <c r="EW75" s="1757">
        <f t="shared" si="68"/>
        <v>14.533000000000001</v>
      </c>
      <c r="EX75" s="1850">
        <f t="shared" si="69"/>
        <v>1525.97</v>
      </c>
      <c r="EY75" s="1834">
        <f>'[13]3'!EY75</f>
        <v>4.0000000000000001E-3</v>
      </c>
      <c r="EZ75" s="1834">
        <f>'[13]3'!EZ75</f>
        <v>1E-3</v>
      </c>
      <c r="FA75" s="1834">
        <f>'[13]3'!FA75</f>
        <v>5.2000000000000006E-4</v>
      </c>
      <c r="FB75" s="1834">
        <f>'[13]3'!FB75</f>
        <v>0</v>
      </c>
      <c r="FC75" s="1834">
        <f>'[13]3'!FC75</f>
        <v>0</v>
      </c>
      <c r="FD75" s="1834">
        <f>'[13]3'!FD75</f>
        <v>0</v>
      </c>
      <c r="FE75" s="1831">
        <f t="shared" si="106"/>
        <v>13.144</v>
      </c>
      <c r="FF75" s="1831">
        <f t="shared" si="107"/>
        <v>0.59099999999999997</v>
      </c>
      <c r="FG75" s="1757">
        <f t="shared" si="70"/>
        <v>0</v>
      </c>
      <c r="FH75" s="1757">
        <f t="shared" si="71"/>
        <v>0</v>
      </c>
      <c r="FI75" s="1757">
        <f t="shared" si="72"/>
        <v>1442.18</v>
      </c>
      <c r="FJ75" s="1757">
        <f t="shared" si="73"/>
        <v>0</v>
      </c>
      <c r="FK75" s="1757">
        <f t="shared" si="74"/>
        <v>0</v>
      </c>
      <c r="FL75" s="1757">
        <f t="shared" si="75"/>
        <v>13.734999999999999</v>
      </c>
      <c r="FM75" s="1850">
        <f t="shared" si="76"/>
        <v>1442.18</v>
      </c>
      <c r="FN75" s="1834">
        <f>'[13]3'!FN75</f>
        <v>4.0000000000000001E-3</v>
      </c>
      <c r="FO75" s="1834">
        <f>'[13]3'!FO75</f>
        <v>1E-3</v>
      </c>
      <c r="FP75" s="1834">
        <f>'[13]3'!FP75</f>
        <v>5.2000000000000006E-4</v>
      </c>
      <c r="FQ75" s="1834">
        <f>'[13]3'!FQ75</f>
        <v>0</v>
      </c>
      <c r="FR75" s="1834">
        <f>'[13]3'!FR75</f>
        <v>0</v>
      </c>
      <c r="FS75" s="1834">
        <f>'[13]3'!FS75</f>
        <v>0</v>
      </c>
      <c r="FT75" s="1831">
        <f t="shared" si="108"/>
        <v>12.964</v>
      </c>
      <c r="FU75" s="1831">
        <f t="shared" si="109"/>
        <v>0.65100000000000002</v>
      </c>
      <c r="FV75" s="1757">
        <f t="shared" si="77"/>
        <v>0</v>
      </c>
      <c r="FW75" s="1757">
        <f t="shared" si="78"/>
        <v>0</v>
      </c>
      <c r="FX75" s="1757">
        <f t="shared" si="110"/>
        <v>1429.58</v>
      </c>
      <c r="FY75" s="1757">
        <f t="shared" si="79"/>
        <v>0</v>
      </c>
      <c r="FZ75" s="1757">
        <f t="shared" si="80"/>
        <v>0</v>
      </c>
      <c r="GA75" s="1757">
        <f t="shared" si="81"/>
        <v>13.615</v>
      </c>
      <c r="GB75" s="1850">
        <f t="shared" si="82"/>
        <v>1429.58</v>
      </c>
      <c r="GC75" s="1851">
        <f t="shared" si="114"/>
        <v>82.533000000000001</v>
      </c>
      <c r="GD75" s="1852">
        <f t="shared" si="114"/>
        <v>8665.99</v>
      </c>
      <c r="GE75" s="1853">
        <f t="shared" si="115"/>
        <v>68.078999999999994</v>
      </c>
      <c r="GF75" s="1854">
        <f t="shared" si="115"/>
        <v>7148.31</v>
      </c>
      <c r="GG75" s="1855">
        <f t="shared" si="116"/>
        <v>150.61199999999999</v>
      </c>
      <c r="GH75" s="1856">
        <f t="shared" si="116"/>
        <v>15814.3</v>
      </c>
      <c r="GI75" s="1844">
        <v>12</v>
      </c>
      <c r="GJ75" s="1857">
        <f t="shared" si="113"/>
        <v>150.61199999999999</v>
      </c>
      <c r="GK75" s="1858">
        <f t="shared" si="111"/>
        <v>15814.3</v>
      </c>
      <c r="GL75" s="1859">
        <f t="shared" si="112"/>
        <v>0</v>
      </c>
      <c r="GM75" s="1860">
        <f t="shared" si="112"/>
        <v>0</v>
      </c>
    </row>
    <row r="76" spans="1:195" s="1768" customFormat="1" ht="18" customHeight="1">
      <c r="A76" s="1848">
        <v>62</v>
      </c>
      <c r="B76" s="1757" t="s">
        <v>1596</v>
      </c>
      <c r="C76" s="1864" t="s">
        <v>407</v>
      </c>
      <c r="D76" s="1833">
        <f>[13]цены!D70</f>
        <v>257</v>
      </c>
      <c r="E76" s="1834">
        <f>'[13]3'!E76</f>
        <v>2.3E-3</v>
      </c>
      <c r="F76" s="1834">
        <f>'[13]3'!F76</f>
        <v>8.0000000000000004E-4</v>
      </c>
      <c r="G76" s="1834">
        <f>'[13]3'!G76</f>
        <v>2.99E-4</v>
      </c>
      <c r="H76" s="1834">
        <f>'[13]3'!H76</f>
        <v>0</v>
      </c>
      <c r="I76" s="1834">
        <f>'[13]3'!I76</f>
        <v>0</v>
      </c>
      <c r="J76" s="1834">
        <f>'[13]3'!J76</f>
        <v>1E-4</v>
      </c>
      <c r="K76" s="1831">
        <f t="shared" si="86"/>
        <v>7.8982000000000001</v>
      </c>
      <c r="L76" s="1831">
        <f t="shared" si="87"/>
        <v>0.51760000000000006</v>
      </c>
      <c r="M76" s="1835">
        <f t="shared" si="0"/>
        <v>0</v>
      </c>
      <c r="N76" s="1835">
        <f t="shared" si="1"/>
        <v>0</v>
      </c>
      <c r="O76" s="1757">
        <f t="shared" si="2"/>
        <v>2162.86</v>
      </c>
      <c r="P76" s="1831">
        <f t="shared" si="3"/>
        <v>6.0000000000000005E-2</v>
      </c>
      <c r="Q76" s="1757">
        <f t="shared" si="4"/>
        <v>15.42</v>
      </c>
      <c r="R76" s="1757">
        <f t="shared" si="5"/>
        <v>8.4758000000000013</v>
      </c>
      <c r="S76" s="1850">
        <f t="shared" si="6"/>
        <v>2178.2800000000002</v>
      </c>
      <c r="T76" s="1837">
        <f>'[13]3'!T76</f>
        <v>2.3E-3</v>
      </c>
      <c r="U76" s="1834">
        <f>'[13]3'!U76</f>
        <v>8.0000000000000004E-4</v>
      </c>
      <c r="V76" s="1834">
        <f>'[13]3'!V76</f>
        <v>2.99E-4</v>
      </c>
      <c r="W76" s="1834">
        <f>'[13]3'!W76</f>
        <v>0</v>
      </c>
      <c r="X76" s="1834">
        <f>'[13]3'!X76</f>
        <v>0</v>
      </c>
      <c r="Y76" s="1834">
        <f>'[13]3'!Y76</f>
        <v>1E-4</v>
      </c>
      <c r="Z76" s="1831">
        <f t="shared" si="88"/>
        <v>7.6681999999999997</v>
      </c>
      <c r="AA76" s="1831">
        <f t="shared" si="89"/>
        <v>0.47440000000000004</v>
      </c>
      <c r="AB76" s="1757">
        <f t="shared" si="7"/>
        <v>0</v>
      </c>
      <c r="AC76" s="1757">
        <f t="shared" si="8"/>
        <v>0</v>
      </c>
      <c r="AD76" s="1757">
        <f t="shared" si="9"/>
        <v>2092.65</v>
      </c>
      <c r="AE76" s="1831">
        <f t="shared" si="10"/>
        <v>6.2899999999999998E-2</v>
      </c>
      <c r="AF76" s="1757">
        <f t="shared" si="11"/>
        <v>16.170000000000002</v>
      </c>
      <c r="AG76" s="1757">
        <f t="shared" si="12"/>
        <v>8.2055000000000007</v>
      </c>
      <c r="AH76" s="1850">
        <f t="shared" si="13"/>
        <v>2108.8200000000002</v>
      </c>
      <c r="AI76" s="1837">
        <f>'[13]3'!AI76</f>
        <v>2.3E-3</v>
      </c>
      <c r="AJ76" s="1834">
        <f>'[13]3'!AJ76</f>
        <v>8.0000000000000004E-4</v>
      </c>
      <c r="AK76" s="1834">
        <f>'[13]3'!AK76</f>
        <v>2.99E-4</v>
      </c>
      <c r="AL76" s="1834">
        <f>'[13]3'!AL76</f>
        <v>0</v>
      </c>
      <c r="AM76" s="1834">
        <f>'[13]3'!AM76</f>
        <v>0</v>
      </c>
      <c r="AN76" s="1834">
        <f>'[13]3'!AN76</f>
        <v>1E-4</v>
      </c>
      <c r="AO76" s="1831">
        <f t="shared" si="90"/>
        <v>9.1494</v>
      </c>
      <c r="AP76" s="1831">
        <f t="shared" si="91"/>
        <v>0.51760000000000006</v>
      </c>
      <c r="AQ76" s="1757">
        <f t="shared" si="14"/>
        <v>0</v>
      </c>
      <c r="AR76" s="1757">
        <f t="shared" si="15"/>
        <v>0</v>
      </c>
      <c r="AS76" s="1757">
        <f t="shared" si="16"/>
        <v>2484.42</v>
      </c>
      <c r="AT76" s="1831">
        <f t="shared" si="17"/>
        <v>5.7600000000000005E-2</v>
      </c>
      <c r="AU76" s="1757">
        <f t="shared" si="18"/>
        <v>14.8</v>
      </c>
      <c r="AV76" s="1757">
        <f t="shared" si="19"/>
        <v>9.7246000000000006</v>
      </c>
      <c r="AW76" s="1850">
        <f t="shared" si="20"/>
        <v>2499.2200000000003</v>
      </c>
      <c r="AX76" s="1834">
        <f>'[13]3'!AX76</f>
        <v>3.5000000000000001E-3</v>
      </c>
      <c r="AY76" s="1834">
        <f>'[13]3'!AY76</f>
        <v>2E-3</v>
      </c>
      <c r="AZ76" s="1834">
        <f>'[13]3'!AZ76</f>
        <v>2.99E-4</v>
      </c>
      <c r="BA76" s="1834">
        <f>'[13]3'!BA76</f>
        <v>0</v>
      </c>
      <c r="BB76" s="1834">
        <f>'[13]3'!BB76</f>
        <v>0</v>
      </c>
      <c r="BC76" s="1834">
        <f>'[13]3'!BC76</f>
        <v>1E-4</v>
      </c>
      <c r="BD76" s="1831">
        <f t="shared" si="92"/>
        <v>11.8475</v>
      </c>
      <c r="BE76" s="1831">
        <f t="shared" si="93"/>
        <v>1.17</v>
      </c>
      <c r="BF76" s="1757">
        <f t="shared" si="21"/>
        <v>0</v>
      </c>
      <c r="BG76" s="1757">
        <f t="shared" si="22"/>
        <v>0</v>
      </c>
      <c r="BH76" s="1757">
        <f t="shared" si="23"/>
        <v>3345.5</v>
      </c>
      <c r="BI76" s="1831">
        <f t="shared" si="24"/>
        <v>6.08E-2</v>
      </c>
      <c r="BJ76" s="1757">
        <f t="shared" si="25"/>
        <v>15.63</v>
      </c>
      <c r="BK76" s="1757">
        <f t="shared" si="26"/>
        <v>13.0783</v>
      </c>
      <c r="BL76" s="1850">
        <f t="shared" si="27"/>
        <v>3361.13</v>
      </c>
      <c r="BM76" s="1837">
        <f>'[13]3'!BM76</f>
        <v>2.3E-3</v>
      </c>
      <c r="BN76" s="1834">
        <f>'[13]3'!BN76</f>
        <v>8.0000000000000004E-4</v>
      </c>
      <c r="BO76" s="1834">
        <f>'[13]3'!BO76</f>
        <v>2.99E-4</v>
      </c>
      <c r="BP76" s="1834">
        <f>'[13]3'!BP76</f>
        <v>0</v>
      </c>
      <c r="BQ76" s="1834">
        <f>'[13]3'!BQ76</f>
        <v>0</v>
      </c>
      <c r="BR76" s="1834">
        <f>'[13]3'!BR76</f>
        <v>1E-4</v>
      </c>
      <c r="BS76" s="1831">
        <f t="shared" si="94"/>
        <v>6.7298</v>
      </c>
      <c r="BT76" s="1831">
        <f t="shared" si="95"/>
        <v>0.43360000000000004</v>
      </c>
      <c r="BU76" s="1757">
        <f t="shared" si="28"/>
        <v>0</v>
      </c>
      <c r="BV76" s="1757">
        <f t="shared" si="29"/>
        <v>0</v>
      </c>
      <c r="BW76" s="1757">
        <f t="shared" si="30"/>
        <v>1840.99</v>
      </c>
      <c r="BX76" s="1831">
        <f t="shared" si="31"/>
        <v>5.9400000000000001E-2</v>
      </c>
      <c r="BY76" s="1757">
        <f t="shared" si="32"/>
        <v>15.27</v>
      </c>
      <c r="BZ76" s="1757">
        <f t="shared" si="33"/>
        <v>7.2228000000000003</v>
      </c>
      <c r="CA76" s="1850">
        <f t="shared" si="34"/>
        <v>1856.26</v>
      </c>
      <c r="CB76" s="1834">
        <f>'[13]3'!CB76</f>
        <v>2.3E-3</v>
      </c>
      <c r="CC76" s="1834">
        <f>'[13]3'!CC76</f>
        <v>8.0000000000000004E-4</v>
      </c>
      <c r="CD76" s="1834">
        <f>'[13]3'!CD76</f>
        <v>2.99E-4</v>
      </c>
      <c r="CE76" s="1834">
        <f>'[13]3'!CE76</f>
        <v>0</v>
      </c>
      <c r="CF76" s="1834">
        <f>'[13]3'!CF76</f>
        <v>0</v>
      </c>
      <c r="CG76" s="1834">
        <f>'[13]3'!CG76</f>
        <v>1E-4</v>
      </c>
      <c r="CH76" s="1831">
        <f t="shared" si="96"/>
        <v>6.1708999999999996</v>
      </c>
      <c r="CI76" s="1831">
        <f t="shared" si="97"/>
        <v>0.44720000000000004</v>
      </c>
      <c r="CJ76" s="1757">
        <f t="shared" si="35"/>
        <v>0</v>
      </c>
      <c r="CK76" s="1757">
        <f t="shared" si="36"/>
        <v>0</v>
      </c>
      <c r="CL76" s="1757">
        <f t="shared" si="37"/>
        <v>1700.85</v>
      </c>
      <c r="CM76" s="1831">
        <f t="shared" si="38"/>
        <v>4.8600000000000004E-2</v>
      </c>
      <c r="CN76" s="1757">
        <f t="shared" si="39"/>
        <v>12.49</v>
      </c>
      <c r="CO76" s="1757">
        <f t="shared" si="40"/>
        <v>6.6667000000000005</v>
      </c>
      <c r="CP76" s="1850">
        <f t="shared" si="41"/>
        <v>1713.34</v>
      </c>
      <c r="CQ76" s="1837">
        <f>'[13]3'!CQ76</f>
        <v>3.5000000000000001E-3</v>
      </c>
      <c r="CR76" s="1834">
        <f>'[13]3'!CR76</f>
        <v>2E-3</v>
      </c>
      <c r="CS76" s="1834">
        <f>'[13]3'!CS76</f>
        <v>2.99E-4</v>
      </c>
      <c r="CT76" s="1834">
        <f>'[13]3'!CT76</f>
        <v>0</v>
      </c>
      <c r="CU76" s="1834">
        <f>'[13]3'!CU76</f>
        <v>0</v>
      </c>
      <c r="CV76" s="1834">
        <f>'[13]3'!CV76</f>
        <v>1E-4</v>
      </c>
      <c r="CW76" s="1831">
        <f t="shared" si="98"/>
        <v>6.23</v>
      </c>
      <c r="CX76" s="1831">
        <f t="shared" si="99"/>
        <v>1.296</v>
      </c>
      <c r="CY76" s="1757">
        <f t="shared" si="42"/>
        <v>0</v>
      </c>
      <c r="CZ76" s="1757">
        <f t="shared" si="43"/>
        <v>0</v>
      </c>
      <c r="DA76" s="1757">
        <f t="shared" si="44"/>
        <v>1934.18</v>
      </c>
      <c r="DB76" s="1831">
        <f t="shared" si="45"/>
        <v>4.2000000000000003E-2</v>
      </c>
      <c r="DC76" s="1757">
        <f t="shared" si="46"/>
        <v>10.79</v>
      </c>
      <c r="DD76" s="1757">
        <f t="shared" si="47"/>
        <v>7.5680000000000005</v>
      </c>
      <c r="DE76" s="1850">
        <f t="shared" si="48"/>
        <v>1944.97</v>
      </c>
      <c r="DF76" s="1837">
        <f>'[13]3'!DF76</f>
        <v>3.5000000000000001E-3</v>
      </c>
      <c r="DG76" s="1834">
        <f>'[13]3'!DG76</f>
        <v>2E-3</v>
      </c>
      <c r="DH76" s="1834">
        <f>'[13]3'!DH76</f>
        <v>2.99E-4</v>
      </c>
      <c r="DI76" s="1834">
        <f>'[13]3'!DI76</f>
        <v>0</v>
      </c>
      <c r="DJ76" s="1834">
        <f>'[13]3'!DJ76</f>
        <v>0</v>
      </c>
      <c r="DK76" s="1834">
        <f>'[13]3'!DK76</f>
        <v>1E-4</v>
      </c>
      <c r="DL76" s="1831">
        <f t="shared" si="100"/>
        <v>6.4470000000000001</v>
      </c>
      <c r="DM76" s="1831">
        <f t="shared" si="101"/>
        <v>1.196</v>
      </c>
      <c r="DN76" s="1757">
        <f t="shared" si="49"/>
        <v>0</v>
      </c>
      <c r="DO76" s="1757">
        <f t="shared" si="50"/>
        <v>0</v>
      </c>
      <c r="DP76" s="1757">
        <f t="shared" si="51"/>
        <v>1964.25</v>
      </c>
      <c r="DQ76" s="1831">
        <f t="shared" si="52"/>
        <v>4.41E-2</v>
      </c>
      <c r="DR76" s="1757">
        <f t="shared" si="53"/>
        <v>11.33</v>
      </c>
      <c r="DS76" s="1757">
        <f t="shared" si="54"/>
        <v>7.6871</v>
      </c>
      <c r="DT76" s="1850">
        <f t="shared" si="55"/>
        <v>1975.58</v>
      </c>
      <c r="DU76" s="1837">
        <f>'[13]3'!DU76</f>
        <v>3.5000000000000001E-3</v>
      </c>
      <c r="DV76" s="1834">
        <f>'[13]3'!DV76</f>
        <v>2E-3</v>
      </c>
      <c r="DW76" s="1834">
        <f>'[13]3'!DW76</f>
        <v>2.99E-4</v>
      </c>
      <c r="DX76" s="1834">
        <f>'[13]3'!DX76</f>
        <v>0</v>
      </c>
      <c r="DY76" s="1834">
        <f>'[13]3'!DY76</f>
        <v>0</v>
      </c>
      <c r="DZ76" s="1834">
        <f>'[13]3'!DZ76</f>
        <v>1E-4</v>
      </c>
      <c r="EA76" s="1831">
        <f t="shared" si="102"/>
        <v>8.68</v>
      </c>
      <c r="EB76" s="1831">
        <f t="shared" si="103"/>
        <v>1.0840000000000001</v>
      </c>
      <c r="EC76" s="1757">
        <f t="shared" si="56"/>
        <v>0</v>
      </c>
      <c r="ED76" s="1757">
        <f t="shared" si="57"/>
        <v>0</v>
      </c>
      <c r="EE76" s="1757">
        <f t="shared" si="58"/>
        <v>2509.35</v>
      </c>
      <c r="EF76" s="1757">
        <f t="shared" si="59"/>
        <v>4.3200000000000002E-2</v>
      </c>
      <c r="EG76" s="1757">
        <f t="shared" si="60"/>
        <v>11.1</v>
      </c>
      <c r="EH76" s="1757">
        <f t="shared" si="61"/>
        <v>9.8071999999999999</v>
      </c>
      <c r="EI76" s="1850">
        <f t="shared" si="62"/>
        <v>2520.4499999999998</v>
      </c>
      <c r="EJ76" s="1837">
        <f>'[13]3'!EJ76</f>
        <v>3.5000000000000001E-3</v>
      </c>
      <c r="EK76" s="1834">
        <f>'[13]3'!EK76</f>
        <v>2E-3</v>
      </c>
      <c r="EL76" s="1834">
        <f>'[13]3'!EL76</f>
        <v>2.99E-4</v>
      </c>
      <c r="EM76" s="1834">
        <f>'[13]3'!EM76</f>
        <v>0</v>
      </c>
      <c r="EN76" s="1834">
        <f>'[13]3'!EN76</f>
        <v>0</v>
      </c>
      <c r="EO76" s="1834">
        <f>'[13]3'!EO76</f>
        <v>1E-4</v>
      </c>
      <c r="EP76" s="1831">
        <f t="shared" si="104"/>
        <v>12.173</v>
      </c>
      <c r="EQ76" s="1831">
        <f t="shared" si="105"/>
        <v>1.242</v>
      </c>
      <c r="ER76" s="1757">
        <f t="shared" si="63"/>
        <v>0</v>
      </c>
      <c r="ES76" s="1757">
        <f t="shared" si="64"/>
        <v>0</v>
      </c>
      <c r="ET76" s="1757">
        <f t="shared" si="65"/>
        <v>3447.66</v>
      </c>
      <c r="EU76" s="1757">
        <f t="shared" si="66"/>
        <v>5.67E-2</v>
      </c>
      <c r="EV76" s="1757">
        <f t="shared" si="67"/>
        <v>14.57</v>
      </c>
      <c r="EW76" s="1757">
        <f t="shared" si="68"/>
        <v>13.471699999999998</v>
      </c>
      <c r="EX76" s="1850">
        <f t="shared" si="69"/>
        <v>3462.23</v>
      </c>
      <c r="EY76" s="1834">
        <f>'[13]3'!EY76</f>
        <v>3.5000000000000001E-3</v>
      </c>
      <c r="EZ76" s="1834">
        <f>'[13]3'!EZ76</f>
        <v>2E-3</v>
      </c>
      <c r="FA76" s="1834">
        <f>'[13]3'!FA76</f>
        <v>2.99E-4</v>
      </c>
      <c r="FB76" s="1834">
        <f>'[13]3'!FB76</f>
        <v>0</v>
      </c>
      <c r="FC76" s="1834">
        <f>'[13]3'!FC76</f>
        <v>0</v>
      </c>
      <c r="FD76" s="1834">
        <f>'[13]3'!FD76</f>
        <v>1E-4</v>
      </c>
      <c r="FE76" s="1831">
        <f t="shared" si="106"/>
        <v>11.500999999999999</v>
      </c>
      <c r="FF76" s="1831">
        <f t="shared" si="107"/>
        <v>1.1819999999999999</v>
      </c>
      <c r="FG76" s="1757">
        <f t="shared" si="70"/>
        <v>0</v>
      </c>
      <c r="FH76" s="1757">
        <f t="shared" si="71"/>
        <v>0</v>
      </c>
      <c r="FI76" s="1757">
        <f t="shared" si="72"/>
        <v>3259.53</v>
      </c>
      <c r="FJ76" s="1757">
        <f t="shared" si="73"/>
        <v>7.0300000000000001E-2</v>
      </c>
      <c r="FK76" s="1757">
        <f t="shared" si="74"/>
        <v>18.07</v>
      </c>
      <c r="FL76" s="1757">
        <f t="shared" si="75"/>
        <v>12.753299999999999</v>
      </c>
      <c r="FM76" s="1850">
        <f t="shared" si="76"/>
        <v>3277.6000000000004</v>
      </c>
      <c r="FN76" s="1834">
        <f>'[13]3'!FN76</f>
        <v>2.3E-3</v>
      </c>
      <c r="FO76" s="1834">
        <f>'[13]3'!FO76</f>
        <v>8.0000000000000004E-4</v>
      </c>
      <c r="FP76" s="1834">
        <f>'[13]3'!FP76</f>
        <v>2.99E-4</v>
      </c>
      <c r="FQ76" s="1834">
        <f>'[13]3'!FQ76</f>
        <v>0</v>
      </c>
      <c r="FR76" s="1834">
        <f>'[13]3'!FR76</f>
        <v>0</v>
      </c>
      <c r="FS76" s="1834">
        <f>'[13]3'!FS76</f>
        <v>1E-4</v>
      </c>
      <c r="FT76" s="1831">
        <f t="shared" si="108"/>
        <v>7.4542999999999999</v>
      </c>
      <c r="FU76" s="1831">
        <f t="shared" si="109"/>
        <v>0.52080000000000004</v>
      </c>
      <c r="FV76" s="1757">
        <f t="shared" si="77"/>
        <v>0</v>
      </c>
      <c r="FW76" s="1757">
        <f t="shared" si="78"/>
        <v>0</v>
      </c>
      <c r="FX76" s="1757">
        <f t="shared" si="110"/>
        <v>2049.6</v>
      </c>
      <c r="FY76" s="1757">
        <f t="shared" si="79"/>
        <v>7.5999999999999998E-2</v>
      </c>
      <c r="FZ76" s="1757">
        <f t="shared" si="80"/>
        <v>19.53</v>
      </c>
      <c r="GA76" s="1757">
        <f t="shared" si="81"/>
        <v>8.0510999999999999</v>
      </c>
      <c r="GB76" s="1850">
        <f t="shared" si="82"/>
        <v>2069.13</v>
      </c>
      <c r="GC76" s="1851">
        <f t="shared" si="114"/>
        <v>53.373699999999999</v>
      </c>
      <c r="GD76" s="1852">
        <f t="shared" si="114"/>
        <v>13717.050000000001</v>
      </c>
      <c r="GE76" s="1853">
        <f t="shared" si="115"/>
        <v>59.3384</v>
      </c>
      <c r="GF76" s="1854">
        <f t="shared" si="115"/>
        <v>15249.96</v>
      </c>
      <c r="GG76" s="1855">
        <f t="shared" si="116"/>
        <v>112.71209999999999</v>
      </c>
      <c r="GH76" s="1856">
        <f t="shared" si="116"/>
        <v>28967.010000000002</v>
      </c>
      <c r="GI76" s="1844">
        <v>12</v>
      </c>
      <c r="GJ76" s="1857">
        <f t="shared" si="113"/>
        <v>112.0305</v>
      </c>
      <c r="GK76" s="1858">
        <f t="shared" si="111"/>
        <v>28791.840000000004</v>
      </c>
      <c r="GL76" s="1859">
        <f t="shared" si="112"/>
        <v>0.68159999999998888</v>
      </c>
      <c r="GM76" s="1860">
        <f t="shared" si="112"/>
        <v>175.16999999999825</v>
      </c>
    </row>
    <row r="77" spans="1:195" s="1768" customFormat="1" ht="18" customHeight="1">
      <c r="A77" s="1830">
        <v>63</v>
      </c>
      <c r="B77" s="1861" t="s">
        <v>1597</v>
      </c>
      <c r="C77" s="1864" t="s">
        <v>407</v>
      </c>
      <c r="D77" s="1833">
        <f>[13]цены!D71</f>
        <v>173.87</v>
      </c>
      <c r="E77" s="1834">
        <f>'[13]3'!E77</f>
        <v>1.5E-3</v>
      </c>
      <c r="F77" s="1834">
        <f>'[13]3'!F77</f>
        <v>1E-3</v>
      </c>
      <c r="G77" s="1834">
        <f>'[13]3'!G77</f>
        <v>0</v>
      </c>
      <c r="H77" s="1834">
        <f>'[13]3'!H77</f>
        <v>0</v>
      </c>
      <c r="I77" s="1834">
        <f>'[13]3'!I77</f>
        <v>0</v>
      </c>
      <c r="J77" s="1834">
        <f>'[13]3'!J77</f>
        <v>0</v>
      </c>
      <c r="K77" s="1831">
        <f t="shared" si="86"/>
        <v>5.1509999999999998</v>
      </c>
      <c r="L77" s="1831">
        <f t="shared" si="87"/>
        <v>0.64700000000000002</v>
      </c>
      <c r="M77" s="1835">
        <f t="shared" si="0"/>
        <v>0</v>
      </c>
      <c r="N77" s="1835">
        <f t="shared" si="1"/>
        <v>0</v>
      </c>
      <c r="O77" s="1757">
        <f t="shared" si="2"/>
        <v>1008.1</v>
      </c>
      <c r="P77" s="1831">
        <f t="shared" si="3"/>
        <v>0</v>
      </c>
      <c r="Q77" s="1757">
        <f t="shared" si="4"/>
        <v>0</v>
      </c>
      <c r="R77" s="1757">
        <f t="shared" si="5"/>
        <v>5.798</v>
      </c>
      <c r="S77" s="1850">
        <f t="shared" si="6"/>
        <v>1008.1</v>
      </c>
      <c r="T77" s="1837">
        <f>'[13]3'!T77</f>
        <v>1.5E-3</v>
      </c>
      <c r="U77" s="1834">
        <f>'[13]3'!U77</f>
        <v>1E-3</v>
      </c>
      <c r="V77" s="1834">
        <f>'[13]3'!V77</f>
        <v>0</v>
      </c>
      <c r="W77" s="1834">
        <f>'[13]3'!W77</f>
        <v>0</v>
      </c>
      <c r="X77" s="1834">
        <f>'[13]3'!X77</f>
        <v>0</v>
      </c>
      <c r="Y77" s="1834">
        <f>'[13]3'!Y77</f>
        <v>0</v>
      </c>
      <c r="Z77" s="1831">
        <f t="shared" si="88"/>
        <v>5.0010000000000003</v>
      </c>
      <c r="AA77" s="1831">
        <f t="shared" si="89"/>
        <v>0.59299999999999997</v>
      </c>
      <c r="AB77" s="1757">
        <f t="shared" si="7"/>
        <v>0</v>
      </c>
      <c r="AC77" s="1757">
        <f t="shared" si="8"/>
        <v>0</v>
      </c>
      <c r="AD77" s="1757">
        <f t="shared" si="9"/>
        <v>972.63</v>
      </c>
      <c r="AE77" s="1831">
        <f t="shared" si="10"/>
        <v>0</v>
      </c>
      <c r="AF77" s="1757">
        <f t="shared" si="11"/>
        <v>0</v>
      </c>
      <c r="AG77" s="1757">
        <f t="shared" si="12"/>
        <v>5.5940000000000003</v>
      </c>
      <c r="AH77" s="1850">
        <f t="shared" si="13"/>
        <v>972.63</v>
      </c>
      <c r="AI77" s="1837">
        <f>'[13]3'!AI77</f>
        <v>1.5E-3</v>
      </c>
      <c r="AJ77" s="1834">
        <f>'[13]3'!AJ77</f>
        <v>1E-3</v>
      </c>
      <c r="AK77" s="1834">
        <f>'[13]3'!AK77</f>
        <v>0</v>
      </c>
      <c r="AL77" s="1834">
        <f>'[13]3'!AL77</f>
        <v>0</v>
      </c>
      <c r="AM77" s="1834">
        <f>'[13]3'!AM77</f>
        <v>0</v>
      </c>
      <c r="AN77" s="1834">
        <f>'[13]3'!AN77</f>
        <v>0</v>
      </c>
      <c r="AO77" s="1831">
        <f t="shared" si="90"/>
        <v>5.9670000000000005</v>
      </c>
      <c r="AP77" s="1831">
        <f t="shared" si="91"/>
        <v>0.64700000000000002</v>
      </c>
      <c r="AQ77" s="1757">
        <f t="shared" si="14"/>
        <v>0</v>
      </c>
      <c r="AR77" s="1757">
        <f t="shared" si="15"/>
        <v>0</v>
      </c>
      <c r="AS77" s="1757">
        <f t="shared" si="16"/>
        <v>1149.98</v>
      </c>
      <c r="AT77" s="1831">
        <f t="shared" si="17"/>
        <v>0</v>
      </c>
      <c r="AU77" s="1757">
        <f t="shared" si="18"/>
        <v>0</v>
      </c>
      <c r="AV77" s="1757">
        <f t="shared" si="19"/>
        <v>6.6140000000000008</v>
      </c>
      <c r="AW77" s="1850">
        <f t="shared" si="20"/>
        <v>1149.98</v>
      </c>
      <c r="AX77" s="1834">
        <f>'[13]3'!AX77</f>
        <v>1.5E-3</v>
      </c>
      <c r="AY77" s="1834">
        <f>'[13]3'!AY77</f>
        <v>1E-3</v>
      </c>
      <c r="AZ77" s="1834">
        <f>'[13]3'!AZ77</f>
        <v>0</v>
      </c>
      <c r="BA77" s="1834">
        <f>'[13]3'!BA77</f>
        <v>0</v>
      </c>
      <c r="BB77" s="1834">
        <f>'[13]3'!BB77</f>
        <v>0</v>
      </c>
      <c r="BC77" s="1834">
        <f>'[13]3'!BC77</f>
        <v>0</v>
      </c>
      <c r="BD77" s="1831">
        <f t="shared" si="92"/>
        <v>5.0774999999999997</v>
      </c>
      <c r="BE77" s="1831">
        <f t="shared" si="93"/>
        <v>0.58499999999999996</v>
      </c>
      <c r="BF77" s="1757">
        <f t="shared" si="21"/>
        <v>0</v>
      </c>
      <c r="BG77" s="1757">
        <f t="shared" si="22"/>
        <v>0</v>
      </c>
      <c r="BH77" s="1757">
        <f t="shared" si="23"/>
        <v>984.54</v>
      </c>
      <c r="BI77" s="1831">
        <f t="shared" si="24"/>
        <v>0</v>
      </c>
      <c r="BJ77" s="1757">
        <f t="shared" si="25"/>
        <v>0</v>
      </c>
      <c r="BK77" s="1757">
        <f t="shared" si="26"/>
        <v>5.6624999999999996</v>
      </c>
      <c r="BL77" s="1850">
        <f t="shared" si="27"/>
        <v>984.54</v>
      </c>
      <c r="BM77" s="1837">
        <f>'[13]3'!BM77</f>
        <v>1.5E-3</v>
      </c>
      <c r="BN77" s="1834">
        <f>'[13]3'!BN77</f>
        <v>4.0000000000000002E-4</v>
      </c>
      <c r="BO77" s="1834">
        <f>'[13]3'!BO77</f>
        <v>0</v>
      </c>
      <c r="BP77" s="1834">
        <f>'[13]3'!BP77</f>
        <v>0</v>
      </c>
      <c r="BQ77" s="1834">
        <f>'[13]3'!BQ77</f>
        <v>0</v>
      </c>
      <c r="BR77" s="1834">
        <f>'[13]3'!BR77</f>
        <v>0</v>
      </c>
      <c r="BS77" s="1831">
        <f t="shared" si="94"/>
        <v>4.3890000000000002</v>
      </c>
      <c r="BT77" s="1831">
        <f t="shared" si="95"/>
        <v>0.21680000000000002</v>
      </c>
      <c r="BU77" s="1757">
        <f t="shared" si="28"/>
        <v>0</v>
      </c>
      <c r="BV77" s="1757">
        <f t="shared" si="29"/>
        <v>0</v>
      </c>
      <c r="BW77" s="1757">
        <f t="shared" si="30"/>
        <v>800.81</v>
      </c>
      <c r="BX77" s="1831">
        <f t="shared" si="31"/>
        <v>0</v>
      </c>
      <c r="BY77" s="1757">
        <f t="shared" si="32"/>
        <v>0</v>
      </c>
      <c r="BZ77" s="1757">
        <f t="shared" si="33"/>
        <v>4.6058000000000003</v>
      </c>
      <c r="CA77" s="1850">
        <f t="shared" si="34"/>
        <v>800.81</v>
      </c>
      <c r="CB77" s="1834">
        <f>'[13]3'!CB77</f>
        <v>1.5E-3</v>
      </c>
      <c r="CC77" s="1834">
        <f>'[13]3'!CC77</f>
        <v>1E-3</v>
      </c>
      <c r="CD77" s="1834">
        <f>'[13]3'!CD77</f>
        <v>0</v>
      </c>
      <c r="CE77" s="1834">
        <f>'[13]3'!CE77</f>
        <v>0</v>
      </c>
      <c r="CF77" s="1834">
        <f>'[13]3'!CF77</f>
        <v>0</v>
      </c>
      <c r="CG77" s="1834">
        <f>'[13]3'!CG77</f>
        <v>0</v>
      </c>
      <c r="CH77" s="1831">
        <f t="shared" si="96"/>
        <v>4.0244999999999997</v>
      </c>
      <c r="CI77" s="1831">
        <f t="shared" si="97"/>
        <v>0.55900000000000005</v>
      </c>
      <c r="CJ77" s="1757">
        <f t="shared" si="35"/>
        <v>0</v>
      </c>
      <c r="CK77" s="1757">
        <f t="shared" si="36"/>
        <v>0</v>
      </c>
      <c r="CL77" s="1757">
        <f t="shared" si="37"/>
        <v>796.93</v>
      </c>
      <c r="CM77" s="1831">
        <f t="shared" si="38"/>
        <v>0</v>
      </c>
      <c r="CN77" s="1757">
        <f t="shared" si="39"/>
        <v>0</v>
      </c>
      <c r="CO77" s="1757">
        <f t="shared" si="40"/>
        <v>4.5834999999999999</v>
      </c>
      <c r="CP77" s="1850">
        <f t="shared" si="41"/>
        <v>796.93</v>
      </c>
      <c r="CQ77" s="1837">
        <f>'[13]3'!CQ77</f>
        <v>1.5E-3</v>
      </c>
      <c r="CR77" s="1834">
        <f>'[13]3'!CR77</f>
        <v>1E-3</v>
      </c>
      <c r="CS77" s="1834">
        <f>'[13]3'!CS77</f>
        <v>0</v>
      </c>
      <c r="CT77" s="1834">
        <f>'[13]3'!CT77</f>
        <v>0</v>
      </c>
      <c r="CU77" s="1834">
        <f>'[13]3'!CU77</f>
        <v>0</v>
      </c>
      <c r="CV77" s="1834">
        <f>'[13]3'!CV77</f>
        <v>0</v>
      </c>
      <c r="CW77" s="1831">
        <f t="shared" si="98"/>
        <v>2.67</v>
      </c>
      <c r="CX77" s="1831">
        <f t="shared" si="99"/>
        <v>0.64800000000000002</v>
      </c>
      <c r="CY77" s="1757">
        <f t="shared" si="42"/>
        <v>0</v>
      </c>
      <c r="CZ77" s="1757">
        <f t="shared" si="43"/>
        <v>0</v>
      </c>
      <c r="DA77" s="1757">
        <f t="shared" si="44"/>
        <v>576.9</v>
      </c>
      <c r="DB77" s="1831">
        <f t="shared" si="45"/>
        <v>0</v>
      </c>
      <c r="DC77" s="1757">
        <f t="shared" si="46"/>
        <v>0</v>
      </c>
      <c r="DD77" s="1757">
        <f t="shared" si="47"/>
        <v>3.3180000000000001</v>
      </c>
      <c r="DE77" s="1850">
        <f t="shared" si="48"/>
        <v>576.9</v>
      </c>
      <c r="DF77" s="1837">
        <f>'[13]3'!DF77</f>
        <v>1.5E-3</v>
      </c>
      <c r="DG77" s="1834">
        <f>'[13]3'!DG77</f>
        <v>1E-3</v>
      </c>
      <c r="DH77" s="1834">
        <f>'[13]3'!DH77</f>
        <v>0</v>
      </c>
      <c r="DI77" s="1834">
        <f>'[13]3'!DI77</f>
        <v>0</v>
      </c>
      <c r="DJ77" s="1834">
        <f>'[13]3'!DJ77</f>
        <v>0</v>
      </c>
      <c r="DK77" s="1834">
        <f>'[13]3'!DK77</f>
        <v>0</v>
      </c>
      <c r="DL77" s="1831">
        <f t="shared" si="100"/>
        <v>2.7629999999999999</v>
      </c>
      <c r="DM77" s="1831">
        <f t="shared" si="101"/>
        <v>0.59799999999999998</v>
      </c>
      <c r="DN77" s="1757">
        <f t="shared" si="49"/>
        <v>0</v>
      </c>
      <c r="DO77" s="1757">
        <f t="shared" si="50"/>
        <v>0</v>
      </c>
      <c r="DP77" s="1757">
        <f t="shared" si="51"/>
        <v>584.38</v>
      </c>
      <c r="DQ77" s="1831">
        <f t="shared" si="52"/>
        <v>0</v>
      </c>
      <c r="DR77" s="1757">
        <f t="shared" si="53"/>
        <v>0</v>
      </c>
      <c r="DS77" s="1757">
        <f t="shared" si="54"/>
        <v>3.3609999999999998</v>
      </c>
      <c r="DT77" s="1850">
        <f t="shared" si="55"/>
        <v>584.38</v>
      </c>
      <c r="DU77" s="1837">
        <f>'[13]3'!DU77</f>
        <v>1.5E-3</v>
      </c>
      <c r="DV77" s="1834">
        <f>'[13]3'!DV77</f>
        <v>1E-3</v>
      </c>
      <c r="DW77" s="1834">
        <f>'[13]3'!DW77</f>
        <v>0</v>
      </c>
      <c r="DX77" s="1834">
        <f>'[13]3'!DX77</f>
        <v>0</v>
      </c>
      <c r="DY77" s="1834">
        <f>'[13]3'!DY77</f>
        <v>0</v>
      </c>
      <c r="DZ77" s="1834">
        <f>'[13]3'!DZ77</f>
        <v>0</v>
      </c>
      <c r="EA77" s="1831">
        <f t="shared" si="102"/>
        <v>3.72</v>
      </c>
      <c r="EB77" s="1831">
        <f t="shared" si="103"/>
        <v>0.54200000000000004</v>
      </c>
      <c r="EC77" s="1757">
        <f t="shared" si="56"/>
        <v>0</v>
      </c>
      <c r="ED77" s="1757">
        <f t="shared" si="57"/>
        <v>0</v>
      </c>
      <c r="EE77" s="1757">
        <f t="shared" si="58"/>
        <v>741.03</v>
      </c>
      <c r="EF77" s="1757">
        <f t="shared" si="59"/>
        <v>0</v>
      </c>
      <c r="EG77" s="1757">
        <f t="shared" si="60"/>
        <v>0</v>
      </c>
      <c r="EH77" s="1757">
        <f t="shared" si="61"/>
        <v>4.2620000000000005</v>
      </c>
      <c r="EI77" s="1850">
        <f t="shared" si="62"/>
        <v>741.03</v>
      </c>
      <c r="EJ77" s="1837">
        <f>'[13]3'!EJ77</f>
        <v>1.5E-3</v>
      </c>
      <c r="EK77" s="1834">
        <f>'[13]3'!EK77</f>
        <v>1E-3</v>
      </c>
      <c r="EL77" s="1834">
        <f>'[13]3'!EL77</f>
        <v>0</v>
      </c>
      <c r="EM77" s="1834">
        <f>'[13]3'!EM77</f>
        <v>0</v>
      </c>
      <c r="EN77" s="1834">
        <f>'[13]3'!EN77</f>
        <v>0</v>
      </c>
      <c r="EO77" s="1834">
        <f>'[13]3'!EO77</f>
        <v>0</v>
      </c>
      <c r="EP77" s="1831">
        <f t="shared" si="104"/>
        <v>5.2170000000000005</v>
      </c>
      <c r="EQ77" s="1831">
        <f t="shared" si="105"/>
        <v>0.621</v>
      </c>
      <c r="ER77" s="1757">
        <f t="shared" si="63"/>
        <v>0</v>
      </c>
      <c r="ES77" s="1757">
        <f t="shared" si="64"/>
        <v>0</v>
      </c>
      <c r="ET77" s="1757">
        <f t="shared" si="65"/>
        <v>1015.05</v>
      </c>
      <c r="EU77" s="1757">
        <f t="shared" si="66"/>
        <v>0</v>
      </c>
      <c r="EV77" s="1757">
        <f t="shared" si="67"/>
        <v>0</v>
      </c>
      <c r="EW77" s="1757">
        <f t="shared" si="68"/>
        <v>5.838000000000001</v>
      </c>
      <c r="EX77" s="1850">
        <f t="shared" si="69"/>
        <v>1015.05</v>
      </c>
      <c r="EY77" s="1834">
        <f>'[13]3'!EY77</f>
        <v>1.5E-3</v>
      </c>
      <c r="EZ77" s="1834">
        <f>'[13]3'!EZ77</f>
        <v>1E-3</v>
      </c>
      <c r="FA77" s="1834">
        <f>'[13]3'!FA77</f>
        <v>0</v>
      </c>
      <c r="FB77" s="1834">
        <f>'[13]3'!FB77</f>
        <v>0</v>
      </c>
      <c r="FC77" s="1834">
        <f>'[13]3'!FC77</f>
        <v>0</v>
      </c>
      <c r="FD77" s="1834">
        <f>'[13]3'!FD77</f>
        <v>0</v>
      </c>
      <c r="FE77" s="1831">
        <f t="shared" si="106"/>
        <v>4.9290000000000003</v>
      </c>
      <c r="FF77" s="1831">
        <f t="shared" si="107"/>
        <v>0.59099999999999997</v>
      </c>
      <c r="FG77" s="1757">
        <f t="shared" si="70"/>
        <v>0</v>
      </c>
      <c r="FH77" s="1757">
        <f t="shared" si="71"/>
        <v>0</v>
      </c>
      <c r="FI77" s="1757">
        <f t="shared" si="72"/>
        <v>959.76</v>
      </c>
      <c r="FJ77" s="1757">
        <f t="shared" si="73"/>
        <v>0</v>
      </c>
      <c r="FK77" s="1757">
        <f t="shared" si="74"/>
        <v>0</v>
      </c>
      <c r="FL77" s="1757">
        <f t="shared" si="75"/>
        <v>5.5200000000000005</v>
      </c>
      <c r="FM77" s="1850">
        <f t="shared" si="76"/>
        <v>959.76</v>
      </c>
      <c r="FN77" s="1834">
        <f>'[13]3'!FN77</f>
        <v>1.5E-3</v>
      </c>
      <c r="FO77" s="1834">
        <f>'[13]3'!FO77</f>
        <v>4.0000000000000002E-4</v>
      </c>
      <c r="FP77" s="1834">
        <f>'[13]3'!FP77</f>
        <v>0</v>
      </c>
      <c r="FQ77" s="1834">
        <f>'[13]3'!FQ77</f>
        <v>0</v>
      </c>
      <c r="FR77" s="1834">
        <f>'[13]3'!FR77</f>
        <v>0</v>
      </c>
      <c r="FS77" s="1834">
        <f>'[13]3'!FS77</f>
        <v>0</v>
      </c>
      <c r="FT77" s="1831">
        <f t="shared" si="108"/>
        <v>4.8615000000000004</v>
      </c>
      <c r="FU77" s="1831">
        <f t="shared" si="109"/>
        <v>0.26040000000000002</v>
      </c>
      <c r="FV77" s="1757">
        <f t="shared" si="77"/>
        <v>0</v>
      </c>
      <c r="FW77" s="1757">
        <f t="shared" si="78"/>
        <v>0</v>
      </c>
      <c r="FX77" s="1757">
        <f t="shared" si="110"/>
        <v>890.54</v>
      </c>
      <c r="FY77" s="1757">
        <f t="shared" si="79"/>
        <v>0</v>
      </c>
      <c r="FZ77" s="1757">
        <f t="shared" si="80"/>
        <v>0</v>
      </c>
      <c r="GA77" s="1757">
        <f t="shared" si="81"/>
        <v>5.1219000000000001</v>
      </c>
      <c r="GB77" s="1850">
        <f t="shared" si="82"/>
        <v>890.54</v>
      </c>
      <c r="GC77" s="1851">
        <f t="shared" si="114"/>
        <v>32.857800000000005</v>
      </c>
      <c r="GD77" s="1852">
        <f t="shared" si="114"/>
        <v>5712.99</v>
      </c>
      <c r="GE77" s="1853">
        <f t="shared" si="115"/>
        <v>27.420900000000003</v>
      </c>
      <c r="GF77" s="1854">
        <f t="shared" si="115"/>
        <v>4767.66</v>
      </c>
      <c r="GG77" s="1855">
        <f t="shared" si="116"/>
        <v>60.278700000000008</v>
      </c>
      <c r="GH77" s="1856">
        <f t="shared" si="116"/>
        <v>10480.65</v>
      </c>
      <c r="GI77" s="1844">
        <v>10</v>
      </c>
      <c r="GJ77" s="1857">
        <f t="shared" si="113"/>
        <v>60.278700000000008</v>
      </c>
      <c r="GK77" s="1858">
        <f t="shared" si="111"/>
        <v>10480.65</v>
      </c>
      <c r="GL77" s="1859">
        <f t="shared" si="112"/>
        <v>0</v>
      </c>
      <c r="GM77" s="1860">
        <f t="shared" si="112"/>
        <v>0</v>
      </c>
    </row>
    <row r="78" spans="1:195" s="1768" customFormat="1" ht="18" customHeight="1">
      <c r="A78" s="1848">
        <v>64</v>
      </c>
      <c r="B78" s="1861" t="s">
        <v>1598</v>
      </c>
      <c r="C78" s="1864" t="s">
        <v>407</v>
      </c>
      <c r="D78" s="1833">
        <f>[13]цены!D72</f>
        <v>163.33000000000001</v>
      </c>
      <c r="E78" s="1834">
        <f>'[13]3'!E78</f>
        <v>1.1999999999999999E-3</v>
      </c>
      <c r="F78" s="1834">
        <f>'[13]3'!F78</f>
        <v>1E-3</v>
      </c>
      <c r="G78" s="1834">
        <f>'[13]3'!G78</f>
        <v>0</v>
      </c>
      <c r="H78" s="1834">
        <f>'[13]3'!H78</f>
        <v>0</v>
      </c>
      <c r="I78" s="1834">
        <f>'[13]3'!I78</f>
        <v>0</v>
      </c>
      <c r="J78" s="1834">
        <f>'[13]3'!J78</f>
        <v>0</v>
      </c>
      <c r="K78" s="1831">
        <f t="shared" si="86"/>
        <v>4.1208</v>
      </c>
      <c r="L78" s="1831">
        <f t="shared" si="87"/>
        <v>0.64700000000000002</v>
      </c>
      <c r="M78" s="1835">
        <f t="shared" si="0"/>
        <v>0</v>
      </c>
      <c r="N78" s="1835">
        <f t="shared" si="1"/>
        <v>0</v>
      </c>
      <c r="O78" s="1757">
        <f t="shared" si="2"/>
        <v>778.72</v>
      </c>
      <c r="P78" s="1831">
        <f t="shared" si="3"/>
        <v>0</v>
      </c>
      <c r="Q78" s="1757">
        <f t="shared" si="4"/>
        <v>0</v>
      </c>
      <c r="R78" s="1757">
        <f t="shared" si="5"/>
        <v>4.7678000000000003</v>
      </c>
      <c r="S78" s="1850">
        <f t="shared" si="6"/>
        <v>778.72</v>
      </c>
      <c r="T78" s="1837">
        <f>'[13]3'!T78</f>
        <v>1.1999999999999999E-3</v>
      </c>
      <c r="U78" s="1834">
        <f>'[13]3'!U78</f>
        <v>1E-3</v>
      </c>
      <c r="V78" s="1834">
        <f>'[13]3'!V78</f>
        <v>0</v>
      </c>
      <c r="W78" s="1834">
        <f>'[13]3'!W78</f>
        <v>0</v>
      </c>
      <c r="X78" s="1834">
        <f>'[13]3'!X78</f>
        <v>0</v>
      </c>
      <c r="Y78" s="1834">
        <f>'[13]3'!Y78</f>
        <v>0</v>
      </c>
      <c r="Z78" s="1831">
        <f t="shared" si="88"/>
        <v>4.0007999999999999</v>
      </c>
      <c r="AA78" s="1831">
        <f t="shared" si="89"/>
        <v>0.59299999999999997</v>
      </c>
      <c r="AB78" s="1757">
        <f t="shared" si="7"/>
        <v>0</v>
      </c>
      <c r="AC78" s="1757">
        <f t="shared" si="8"/>
        <v>0</v>
      </c>
      <c r="AD78" s="1757">
        <f t="shared" si="9"/>
        <v>750.31</v>
      </c>
      <c r="AE78" s="1831">
        <f t="shared" si="10"/>
        <v>0</v>
      </c>
      <c r="AF78" s="1757">
        <f t="shared" si="11"/>
        <v>0</v>
      </c>
      <c r="AG78" s="1757">
        <f t="shared" si="12"/>
        <v>4.5937999999999999</v>
      </c>
      <c r="AH78" s="1850">
        <f t="shared" si="13"/>
        <v>750.31</v>
      </c>
      <c r="AI78" s="1837">
        <f>'[13]3'!AI78</f>
        <v>1.1999999999999999E-3</v>
      </c>
      <c r="AJ78" s="1834">
        <f>'[13]3'!AJ78</f>
        <v>1E-3</v>
      </c>
      <c r="AK78" s="1834">
        <f>'[13]3'!AK78</f>
        <v>0</v>
      </c>
      <c r="AL78" s="1834">
        <f>'[13]3'!AL78</f>
        <v>0</v>
      </c>
      <c r="AM78" s="1834">
        <f>'[13]3'!AM78</f>
        <v>0</v>
      </c>
      <c r="AN78" s="1834">
        <f>'[13]3'!AN78</f>
        <v>0</v>
      </c>
      <c r="AO78" s="1831">
        <f t="shared" si="90"/>
        <v>4.7735999999999992</v>
      </c>
      <c r="AP78" s="1831">
        <f t="shared" si="91"/>
        <v>0.64700000000000002</v>
      </c>
      <c r="AQ78" s="1757">
        <f t="shared" si="14"/>
        <v>0</v>
      </c>
      <c r="AR78" s="1757">
        <f t="shared" si="15"/>
        <v>0</v>
      </c>
      <c r="AS78" s="1757">
        <f t="shared" si="16"/>
        <v>885.35</v>
      </c>
      <c r="AT78" s="1831">
        <f t="shared" si="17"/>
        <v>0</v>
      </c>
      <c r="AU78" s="1757">
        <f t="shared" si="18"/>
        <v>0</v>
      </c>
      <c r="AV78" s="1757">
        <f t="shared" si="19"/>
        <v>5.4205999999999994</v>
      </c>
      <c r="AW78" s="1850">
        <f t="shared" si="20"/>
        <v>885.35</v>
      </c>
      <c r="AX78" s="1834">
        <f>'[13]3'!AX78</f>
        <v>1.1999999999999999E-3</v>
      </c>
      <c r="AY78" s="1834">
        <f>'[13]3'!AY78</f>
        <v>1E-3</v>
      </c>
      <c r="AZ78" s="1834">
        <f>'[13]3'!AZ78</f>
        <v>0</v>
      </c>
      <c r="BA78" s="1834">
        <f>'[13]3'!BA78</f>
        <v>0</v>
      </c>
      <c r="BB78" s="1834">
        <f>'[13]3'!BB78</f>
        <v>0</v>
      </c>
      <c r="BC78" s="1834">
        <f>'[13]3'!BC78</f>
        <v>0</v>
      </c>
      <c r="BD78" s="1831">
        <f t="shared" si="92"/>
        <v>4.0619999999999994</v>
      </c>
      <c r="BE78" s="1831">
        <f t="shared" si="93"/>
        <v>0.58499999999999996</v>
      </c>
      <c r="BF78" s="1757">
        <f t="shared" si="21"/>
        <v>0</v>
      </c>
      <c r="BG78" s="1757">
        <f t="shared" si="22"/>
        <v>0</v>
      </c>
      <c r="BH78" s="1757">
        <f t="shared" si="23"/>
        <v>758.99</v>
      </c>
      <c r="BI78" s="1831">
        <f t="shared" si="24"/>
        <v>0</v>
      </c>
      <c r="BJ78" s="1757">
        <f t="shared" si="25"/>
        <v>0</v>
      </c>
      <c r="BK78" s="1757">
        <f t="shared" si="26"/>
        <v>4.6469999999999994</v>
      </c>
      <c r="BL78" s="1850">
        <f t="shared" si="27"/>
        <v>758.99</v>
      </c>
      <c r="BM78" s="1837">
        <f>'[13]3'!BM78</f>
        <v>1.1999999999999999E-3</v>
      </c>
      <c r="BN78" s="1834">
        <f>'[13]3'!BN78</f>
        <v>1E-3</v>
      </c>
      <c r="BO78" s="1834">
        <f>'[13]3'!BO78</f>
        <v>0</v>
      </c>
      <c r="BP78" s="1834">
        <f>'[13]3'!BP78</f>
        <v>0</v>
      </c>
      <c r="BQ78" s="1834">
        <f>'[13]3'!BQ78</f>
        <v>0</v>
      </c>
      <c r="BR78" s="1834">
        <f>'[13]3'!BR78</f>
        <v>0</v>
      </c>
      <c r="BS78" s="1831">
        <f t="shared" si="94"/>
        <v>3.5111999999999997</v>
      </c>
      <c r="BT78" s="1831">
        <f t="shared" si="95"/>
        <v>0.54200000000000004</v>
      </c>
      <c r="BU78" s="1757">
        <f t="shared" si="28"/>
        <v>0</v>
      </c>
      <c r="BV78" s="1757">
        <f t="shared" si="29"/>
        <v>0</v>
      </c>
      <c r="BW78" s="1757">
        <f t="shared" si="30"/>
        <v>662.01</v>
      </c>
      <c r="BX78" s="1831">
        <f t="shared" si="31"/>
        <v>0</v>
      </c>
      <c r="BY78" s="1757">
        <f t="shared" si="32"/>
        <v>0</v>
      </c>
      <c r="BZ78" s="1757">
        <f t="shared" si="33"/>
        <v>4.0531999999999995</v>
      </c>
      <c r="CA78" s="1850">
        <f t="shared" si="34"/>
        <v>662.01</v>
      </c>
      <c r="CB78" s="1834">
        <f>'[13]3'!CB78</f>
        <v>1.1999999999999999E-3</v>
      </c>
      <c r="CC78" s="1834">
        <f>'[13]3'!CC78</f>
        <v>1E-3</v>
      </c>
      <c r="CD78" s="1834">
        <f>'[13]3'!CD78</f>
        <v>0</v>
      </c>
      <c r="CE78" s="1834">
        <f>'[13]3'!CE78</f>
        <v>0</v>
      </c>
      <c r="CF78" s="1834">
        <f>'[13]3'!CF78</f>
        <v>0</v>
      </c>
      <c r="CG78" s="1834">
        <f>'[13]3'!CG78</f>
        <v>0</v>
      </c>
      <c r="CH78" s="1831">
        <f t="shared" si="96"/>
        <v>3.2195999999999998</v>
      </c>
      <c r="CI78" s="1831">
        <f t="shared" si="97"/>
        <v>0.55900000000000005</v>
      </c>
      <c r="CJ78" s="1757">
        <f t="shared" si="35"/>
        <v>0</v>
      </c>
      <c r="CK78" s="1757">
        <f t="shared" si="36"/>
        <v>0</v>
      </c>
      <c r="CL78" s="1757">
        <f t="shared" si="37"/>
        <v>617.16</v>
      </c>
      <c r="CM78" s="1831">
        <f t="shared" si="38"/>
        <v>0</v>
      </c>
      <c r="CN78" s="1757">
        <f t="shared" si="39"/>
        <v>0</v>
      </c>
      <c r="CO78" s="1757">
        <f t="shared" si="40"/>
        <v>3.7786</v>
      </c>
      <c r="CP78" s="1850">
        <f t="shared" si="41"/>
        <v>617.16</v>
      </c>
      <c r="CQ78" s="1837">
        <f>'[13]3'!CQ78</f>
        <v>1.1999999999999999E-3</v>
      </c>
      <c r="CR78" s="1834">
        <f>'[13]3'!CR78</f>
        <v>1E-3</v>
      </c>
      <c r="CS78" s="1834">
        <f>'[13]3'!CS78</f>
        <v>0</v>
      </c>
      <c r="CT78" s="1834">
        <f>'[13]3'!CT78</f>
        <v>0</v>
      </c>
      <c r="CU78" s="1834">
        <f>'[13]3'!CU78</f>
        <v>0</v>
      </c>
      <c r="CV78" s="1834">
        <f>'[13]3'!CV78</f>
        <v>0</v>
      </c>
      <c r="CW78" s="1831">
        <f t="shared" si="98"/>
        <v>2.1359999999999997</v>
      </c>
      <c r="CX78" s="1831">
        <f t="shared" si="99"/>
        <v>0.64800000000000002</v>
      </c>
      <c r="CY78" s="1757">
        <f t="shared" si="42"/>
        <v>0</v>
      </c>
      <c r="CZ78" s="1757">
        <f t="shared" si="43"/>
        <v>0</v>
      </c>
      <c r="DA78" s="1757">
        <f t="shared" si="44"/>
        <v>454.71</v>
      </c>
      <c r="DB78" s="1831">
        <f t="shared" si="45"/>
        <v>0</v>
      </c>
      <c r="DC78" s="1757">
        <f t="shared" si="46"/>
        <v>0</v>
      </c>
      <c r="DD78" s="1757">
        <f t="shared" si="47"/>
        <v>2.7839999999999998</v>
      </c>
      <c r="DE78" s="1850">
        <f t="shared" si="48"/>
        <v>454.71</v>
      </c>
      <c r="DF78" s="1837">
        <f>'[13]3'!DF78</f>
        <v>1.1999999999999999E-3</v>
      </c>
      <c r="DG78" s="1834">
        <f>'[13]3'!DG78</f>
        <v>1E-3</v>
      </c>
      <c r="DH78" s="1834">
        <f>'[13]3'!DH78</f>
        <v>0</v>
      </c>
      <c r="DI78" s="1834">
        <f>'[13]3'!DI78</f>
        <v>0</v>
      </c>
      <c r="DJ78" s="1834">
        <f>'[13]3'!DJ78</f>
        <v>0</v>
      </c>
      <c r="DK78" s="1834">
        <f>'[13]3'!DK78</f>
        <v>0</v>
      </c>
      <c r="DL78" s="1831">
        <f t="shared" si="100"/>
        <v>2.2103999999999999</v>
      </c>
      <c r="DM78" s="1831">
        <f t="shared" si="101"/>
        <v>0.59799999999999998</v>
      </c>
      <c r="DN78" s="1757">
        <f t="shared" si="49"/>
        <v>0</v>
      </c>
      <c r="DO78" s="1757">
        <f t="shared" si="50"/>
        <v>0</v>
      </c>
      <c r="DP78" s="1757">
        <f t="shared" si="51"/>
        <v>458.7</v>
      </c>
      <c r="DQ78" s="1831">
        <f t="shared" si="52"/>
        <v>0</v>
      </c>
      <c r="DR78" s="1757">
        <f t="shared" si="53"/>
        <v>0</v>
      </c>
      <c r="DS78" s="1757">
        <f t="shared" si="54"/>
        <v>2.8083999999999998</v>
      </c>
      <c r="DT78" s="1850">
        <f t="shared" si="55"/>
        <v>458.7</v>
      </c>
      <c r="DU78" s="1837">
        <f>'[13]3'!DU78</f>
        <v>1.1999999999999999E-3</v>
      </c>
      <c r="DV78" s="1834">
        <f>'[13]3'!DV78</f>
        <v>1E-3</v>
      </c>
      <c r="DW78" s="1834">
        <f>'[13]3'!DW78</f>
        <v>0</v>
      </c>
      <c r="DX78" s="1834">
        <f>'[13]3'!DX78</f>
        <v>0</v>
      </c>
      <c r="DY78" s="1834">
        <f>'[13]3'!DY78</f>
        <v>0</v>
      </c>
      <c r="DZ78" s="1834">
        <f>'[13]3'!DZ78</f>
        <v>0</v>
      </c>
      <c r="EA78" s="1831">
        <f t="shared" si="102"/>
        <v>2.9759999999999995</v>
      </c>
      <c r="EB78" s="1831">
        <f t="shared" si="103"/>
        <v>0.54200000000000004</v>
      </c>
      <c r="EC78" s="1757">
        <f t="shared" si="56"/>
        <v>0</v>
      </c>
      <c r="ED78" s="1757">
        <f t="shared" si="57"/>
        <v>0</v>
      </c>
      <c r="EE78" s="1757">
        <f t="shared" si="58"/>
        <v>574.59</v>
      </c>
      <c r="EF78" s="1757">
        <f t="shared" si="59"/>
        <v>0</v>
      </c>
      <c r="EG78" s="1757">
        <f t="shared" si="60"/>
        <v>0</v>
      </c>
      <c r="EH78" s="1757">
        <f t="shared" si="61"/>
        <v>3.5179999999999998</v>
      </c>
      <c r="EI78" s="1850">
        <f t="shared" si="62"/>
        <v>574.59</v>
      </c>
      <c r="EJ78" s="1837">
        <f>'[13]3'!EJ78</f>
        <v>1.1999999999999999E-3</v>
      </c>
      <c r="EK78" s="1834">
        <f>'[13]3'!EK78</f>
        <v>1E-3</v>
      </c>
      <c r="EL78" s="1834">
        <f>'[13]3'!EL78</f>
        <v>0</v>
      </c>
      <c r="EM78" s="1834">
        <f>'[13]3'!EM78</f>
        <v>0</v>
      </c>
      <c r="EN78" s="1834">
        <f>'[13]3'!EN78</f>
        <v>0</v>
      </c>
      <c r="EO78" s="1834">
        <f>'[13]3'!EO78</f>
        <v>0</v>
      </c>
      <c r="EP78" s="1831">
        <f t="shared" si="104"/>
        <v>4.1735999999999995</v>
      </c>
      <c r="EQ78" s="1831">
        <f t="shared" si="105"/>
        <v>0.621</v>
      </c>
      <c r="ER78" s="1757">
        <f t="shared" si="63"/>
        <v>0</v>
      </c>
      <c r="ES78" s="1757">
        <f t="shared" si="64"/>
        <v>0</v>
      </c>
      <c r="ET78" s="1757">
        <f t="shared" si="65"/>
        <v>783.1</v>
      </c>
      <c r="EU78" s="1757">
        <f t="shared" si="66"/>
        <v>0</v>
      </c>
      <c r="EV78" s="1757">
        <f t="shared" si="67"/>
        <v>0</v>
      </c>
      <c r="EW78" s="1757">
        <f t="shared" si="68"/>
        <v>4.7945999999999991</v>
      </c>
      <c r="EX78" s="1850">
        <f t="shared" si="69"/>
        <v>783.1</v>
      </c>
      <c r="EY78" s="1834">
        <f>'[13]3'!EY78</f>
        <v>1.1999999999999999E-3</v>
      </c>
      <c r="EZ78" s="1834">
        <f>'[13]3'!EZ78</f>
        <v>1E-3</v>
      </c>
      <c r="FA78" s="1834">
        <f>'[13]3'!FA78</f>
        <v>0</v>
      </c>
      <c r="FB78" s="1834">
        <f>'[13]3'!FB78</f>
        <v>0</v>
      </c>
      <c r="FC78" s="1834">
        <f>'[13]3'!FC78</f>
        <v>0</v>
      </c>
      <c r="FD78" s="1834">
        <f>'[13]3'!FD78</f>
        <v>0</v>
      </c>
      <c r="FE78" s="1831">
        <f t="shared" si="106"/>
        <v>3.9431999999999996</v>
      </c>
      <c r="FF78" s="1831">
        <f t="shared" si="107"/>
        <v>0.59099999999999997</v>
      </c>
      <c r="FG78" s="1757">
        <f t="shared" si="70"/>
        <v>0</v>
      </c>
      <c r="FH78" s="1757">
        <f t="shared" si="71"/>
        <v>0</v>
      </c>
      <c r="FI78" s="1757">
        <f t="shared" si="72"/>
        <v>740.57</v>
      </c>
      <c r="FJ78" s="1757">
        <f t="shared" si="73"/>
        <v>0</v>
      </c>
      <c r="FK78" s="1757">
        <f t="shared" si="74"/>
        <v>0</v>
      </c>
      <c r="FL78" s="1757">
        <f t="shared" si="75"/>
        <v>4.5341999999999993</v>
      </c>
      <c r="FM78" s="1850">
        <f t="shared" si="76"/>
        <v>740.57</v>
      </c>
      <c r="FN78" s="1834">
        <f>'[13]3'!FN78</f>
        <v>1.1999999999999999E-3</v>
      </c>
      <c r="FO78" s="1834">
        <f>'[13]3'!FO78</f>
        <v>1E-3</v>
      </c>
      <c r="FP78" s="1834">
        <f>'[13]3'!FP78</f>
        <v>0</v>
      </c>
      <c r="FQ78" s="1834">
        <f>'[13]3'!FQ78</f>
        <v>0</v>
      </c>
      <c r="FR78" s="1834">
        <f>'[13]3'!FR78</f>
        <v>0</v>
      </c>
      <c r="FS78" s="1834">
        <f>'[13]3'!FS78</f>
        <v>0</v>
      </c>
      <c r="FT78" s="1831">
        <f t="shared" si="108"/>
        <v>3.8891999999999998</v>
      </c>
      <c r="FU78" s="1831">
        <f t="shared" si="109"/>
        <v>0.65100000000000002</v>
      </c>
      <c r="FV78" s="1757">
        <f t="shared" si="77"/>
        <v>0</v>
      </c>
      <c r="FW78" s="1757">
        <f t="shared" si="78"/>
        <v>0</v>
      </c>
      <c r="FX78" s="1757">
        <f t="shared" si="110"/>
        <v>741.55</v>
      </c>
      <c r="FY78" s="1757">
        <f t="shared" si="79"/>
        <v>0</v>
      </c>
      <c r="FZ78" s="1757">
        <f t="shared" si="80"/>
        <v>0</v>
      </c>
      <c r="GA78" s="1757">
        <f t="shared" si="81"/>
        <v>4.5401999999999996</v>
      </c>
      <c r="GB78" s="1850">
        <f t="shared" si="82"/>
        <v>741.55</v>
      </c>
      <c r="GC78" s="1851">
        <f t="shared" ref="GC78:GD114" si="117">R78+AG78+AV78+BK78+BZ78+CO78</f>
        <v>27.260999999999999</v>
      </c>
      <c r="GD78" s="1852">
        <f t="shared" si="117"/>
        <v>4452.54</v>
      </c>
      <c r="GE78" s="1853">
        <f t="shared" ref="GE78:GF114" si="118">DD78+DS78+EH78+EW78+FL78+GA78</f>
        <v>22.979399999999995</v>
      </c>
      <c r="GF78" s="1854">
        <f t="shared" si="118"/>
        <v>3753.2200000000003</v>
      </c>
      <c r="GG78" s="1855">
        <f t="shared" ref="GG78:GH114" si="119">GC78+GE78</f>
        <v>50.240399999999994</v>
      </c>
      <c r="GH78" s="1856">
        <f t="shared" si="119"/>
        <v>8205.76</v>
      </c>
      <c r="GI78" s="1844">
        <v>9</v>
      </c>
      <c r="GJ78" s="1857">
        <f t="shared" si="113"/>
        <v>50.240399999999994</v>
      </c>
      <c r="GK78" s="1858">
        <f t="shared" si="111"/>
        <v>8205.76</v>
      </c>
      <c r="GL78" s="1859">
        <f t="shared" si="112"/>
        <v>0</v>
      </c>
      <c r="GM78" s="1860">
        <f t="shared" si="112"/>
        <v>0</v>
      </c>
    </row>
    <row r="79" spans="1:195" s="1768" customFormat="1" ht="18" customHeight="1">
      <c r="A79" s="1830">
        <v>65</v>
      </c>
      <c r="B79" s="1861" t="s">
        <v>1599</v>
      </c>
      <c r="C79" s="1864" t="s">
        <v>407</v>
      </c>
      <c r="D79" s="1833">
        <f>[13]цены!D73</f>
        <v>602</v>
      </c>
      <c r="E79" s="1834">
        <f>'[13]3'!E79</f>
        <v>5.9999999999999995E-4</v>
      </c>
      <c r="F79" s="1834">
        <f>'[13]3'!F79</f>
        <v>5.0000000000000001E-4</v>
      </c>
      <c r="G79" s="1834">
        <f>'[13]3'!G79</f>
        <v>0</v>
      </c>
      <c r="H79" s="1834">
        <f>'[13]3'!H79</f>
        <v>0</v>
      </c>
      <c r="I79" s="1834">
        <f>'[13]3'!I79</f>
        <v>0</v>
      </c>
      <c r="J79" s="1834">
        <f>'[13]3'!J79</f>
        <v>0</v>
      </c>
      <c r="K79" s="1831">
        <f t="shared" si="86"/>
        <v>2.0604</v>
      </c>
      <c r="L79" s="1831">
        <f t="shared" si="87"/>
        <v>0.32350000000000001</v>
      </c>
      <c r="M79" s="1835">
        <f t="shared" ref="M79:M115" si="120">$I$11*$M$11*G79</f>
        <v>0</v>
      </c>
      <c r="N79" s="1835">
        <f t="shared" ref="N79:N115" si="121">$I$11*$N$11*G79</f>
        <v>0</v>
      </c>
      <c r="O79" s="1757">
        <f t="shared" ref="O79:O109" si="122">ROUND(SUM((K79+L79+M79+N79)*D79),2)</f>
        <v>1435.11</v>
      </c>
      <c r="P79" s="1831">
        <f t="shared" ref="P79:P115" si="123">$I$11*$P$11*J79</f>
        <v>0</v>
      </c>
      <c r="Q79" s="1757">
        <f t="shared" ref="Q79:Q109" si="124">ROUND(SUM(P79*D79),2)</f>
        <v>0</v>
      </c>
      <c r="R79" s="1757">
        <f t="shared" ref="R79:R115" si="125">K79+L79+M79+N79+P79</f>
        <v>2.3839000000000001</v>
      </c>
      <c r="S79" s="1850">
        <f t="shared" ref="S79:S115" si="126">O79+Q79</f>
        <v>1435.11</v>
      </c>
      <c r="T79" s="1837">
        <f>'[13]3'!T79</f>
        <v>5.9999999999999995E-4</v>
      </c>
      <c r="U79" s="1834">
        <f>'[13]3'!U79</f>
        <v>5.0000000000000001E-4</v>
      </c>
      <c r="V79" s="1834">
        <f>'[13]3'!V79</f>
        <v>0</v>
      </c>
      <c r="W79" s="1834">
        <f>'[13]3'!W79</f>
        <v>0</v>
      </c>
      <c r="X79" s="1834">
        <f>'[13]3'!X79</f>
        <v>0</v>
      </c>
      <c r="Y79" s="1834">
        <f>'[13]3'!Y79</f>
        <v>0</v>
      </c>
      <c r="Z79" s="1831">
        <f t="shared" si="88"/>
        <v>2.0004</v>
      </c>
      <c r="AA79" s="1831">
        <f t="shared" si="89"/>
        <v>0.29649999999999999</v>
      </c>
      <c r="AB79" s="1757">
        <f t="shared" ref="AB79:AB115" si="127">$X$11*$AB$11*V79</f>
        <v>0</v>
      </c>
      <c r="AC79" s="1757">
        <f t="shared" ref="AC79:AC115" si="128">$X$11*$AC$11*V79</f>
        <v>0</v>
      </c>
      <c r="AD79" s="1757">
        <f t="shared" ref="AD79:AD115" si="129">ROUND((Z79+AA79+AB79+AC79)*D79,2)</f>
        <v>1382.73</v>
      </c>
      <c r="AE79" s="1831">
        <f t="shared" ref="AE79:AE115" si="130">$X$11*$AE$11*Y79</f>
        <v>0</v>
      </c>
      <c r="AF79" s="1757">
        <f t="shared" ref="AF79:AF115" si="131">ROUND(AE79*D79,2)</f>
        <v>0</v>
      </c>
      <c r="AG79" s="1757">
        <f t="shared" ref="AG79:AG115" si="132">Z79+AA79+AB79+AC79+AE79</f>
        <v>2.2968999999999999</v>
      </c>
      <c r="AH79" s="1850">
        <f t="shared" ref="AH79:AH115" si="133">AD79+AF79</f>
        <v>1382.73</v>
      </c>
      <c r="AI79" s="1837">
        <f>'[13]3'!AI79</f>
        <v>5.9999999999999995E-4</v>
      </c>
      <c r="AJ79" s="1834">
        <f>'[13]3'!AJ79</f>
        <v>5.0000000000000001E-4</v>
      </c>
      <c r="AK79" s="1834">
        <f>'[13]3'!AK79</f>
        <v>0</v>
      </c>
      <c r="AL79" s="1834">
        <f>'[13]3'!AL79</f>
        <v>0</v>
      </c>
      <c r="AM79" s="1834">
        <f>'[13]3'!AM79</f>
        <v>0</v>
      </c>
      <c r="AN79" s="1834">
        <f>'[13]3'!AN79</f>
        <v>0</v>
      </c>
      <c r="AO79" s="1831">
        <f t="shared" si="90"/>
        <v>2.3867999999999996</v>
      </c>
      <c r="AP79" s="1831">
        <f t="shared" si="91"/>
        <v>0.32350000000000001</v>
      </c>
      <c r="AQ79" s="1757">
        <f t="shared" ref="AQ79:AQ115" si="134">$AQ$11*$AM$11*AK79</f>
        <v>0</v>
      </c>
      <c r="AR79" s="1757">
        <f t="shared" ref="AR79:AR115" si="135">$AR$11*$AM$11*AK79</f>
        <v>0</v>
      </c>
      <c r="AS79" s="1757">
        <f t="shared" ref="AS79:AS114" si="136">ROUND((AO79+AP79+AQ79+AR79)*D79,2)</f>
        <v>1631.6</v>
      </c>
      <c r="AT79" s="1831">
        <f t="shared" ref="AT79:AT115" si="137">$AM$11*$AT$11*AN79</f>
        <v>0</v>
      </c>
      <c r="AU79" s="1757">
        <f t="shared" ref="AU79:AU115" si="138">ROUND(AT79*D79,2)</f>
        <v>0</v>
      </c>
      <c r="AV79" s="1757">
        <f t="shared" ref="AV79:AV115" si="139">AO79+AP79+AQ79+AR79+AT79</f>
        <v>2.7102999999999997</v>
      </c>
      <c r="AW79" s="1850">
        <f t="shared" ref="AW79:AW115" si="140">AS79+AU79</f>
        <v>1631.6</v>
      </c>
      <c r="AX79" s="1834">
        <f>'[13]3'!AX79</f>
        <v>5.9999999999999995E-4</v>
      </c>
      <c r="AY79" s="1834">
        <f>'[13]3'!AY79</f>
        <v>5.0000000000000001E-4</v>
      </c>
      <c r="AZ79" s="1834">
        <f>'[13]3'!AZ79</f>
        <v>0</v>
      </c>
      <c r="BA79" s="1834">
        <f>'[13]3'!BA79</f>
        <v>0</v>
      </c>
      <c r="BB79" s="1834">
        <f>'[13]3'!BB79</f>
        <v>0</v>
      </c>
      <c r="BC79" s="1834">
        <f>'[13]3'!BC79</f>
        <v>0</v>
      </c>
      <c r="BD79" s="1831">
        <f t="shared" si="92"/>
        <v>2.0309999999999997</v>
      </c>
      <c r="BE79" s="1831">
        <f t="shared" si="93"/>
        <v>0.29249999999999998</v>
      </c>
      <c r="BF79" s="1757">
        <f t="shared" ref="BF79:BF115" si="141">$BB$11*$BF$11*AZ79</f>
        <v>0</v>
      </c>
      <c r="BG79" s="1757">
        <f t="shared" ref="BG79:BG115" si="142">$BB$11*$BG$11*AZ79</f>
        <v>0</v>
      </c>
      <c r="BH79" s="1757">
        <f t="shared" ref="BH79:BH115" si="143">ROUND((BD79+BE79+BF79+BG79)*D79,2)</f>
        <v>1398.75</v>
      </c>
      <c r="BI79" s="1831">
        <f t="shared" ref="BI79:BI115" si="144">$BB$11*$BI$11*BC79</f>
        <v>0</v>
      </c>
      <c r="BJ79" s="1757">
        <f t="shared" ref="BJ79:BJ115" si="145">ROUND(BI79*D79,2)</f>
        <v>0</v>
      </c>
      <c r="BK79" s="1757">
        <f t="shared" ref="BK79:BK115" si="146">BD79+BE79+BF79+BG79+BI79</f>
        <v>2.3234999999999997</v>
      </c>
      <c r="BL79" s="1850">
        <f t="shared" ref="BL79:BL115" si="147">BH79+BJ79</f>
        <v>1398.75</v>
      </c>
      <c r="BM79" s="1837">
        <f>'[13]3'!BM79</f>
        <v>5.9999999999999995E-4</v>
      </c>
      <c r="BN79" s="1834">
        <f>'[13]3'!BN79</f>
        <v>5.0000000000000001E-4</v>
      </c>
      <c r="BO79" s="1834">
        <f>'[13]3'!BO79</f>
        <v>0</v>
      </c>
      <c r="BP79" s="1834">
        <f>'[13]3'!BP79</f>
        <v>0</v>
      </c>
      <c r="BQ79" s="1834">
        <f>'[13]3'!BQ79</f>
        <v>0</v>
      </c>
      <c r="BR79" s="1834">
        <f>'[13]3'!BR79</f>
        <v>0</v>
      </c>
      <c r="BS79" s="1831">
        <f t="shared" si="94"/>
        <v>1.7555999999999998</v>
      </c>
      <c r="BT79" s="1831">
        <f t="shared" si="95"/>
        <v>0.27100000000000002</v>
      </c>
      <c r="BU79" s="1757">
        <f t="shared" ref="BU79:BU115" si="148">$BQ$11*$BU$11*BO79</f>
        <v>0</v>
      </c>
      <c r="BV79" s="1757">
        <f t="shared" ref="BV79:BV115" si="149">$BQ$11*$BV$11*BO79</f>
        <v>0</v>
      </c>
      <c r="BW79" s="1757">
        <f t="shared" ref="BW79:BW115" si="150">ROUND((BS79+BT79+BU79+BV79)*D79,2)</f>
        <v>1220.01</v>
      </c>
      <c r="BX79" s="1831">
        <f t="shared" ref="BX79:BX115" si="151">$BQ$11*$BX$11*BR79</f>
        <v>0</v>
      </c>
      <c r="BY79" s="1757">
        <f t="shared" ref="BY79:BY115" si="152">ROUND(BX79*D79,2)</f>
        <v>0</v>
      </c>
      <c r="BZ79" s="1757">
        <f t="shared" ref="BZ79:BZ115" si="153">BS79+BT79+BU79+BV79+BX79</f>
        <v>2.0265999999999997</v>
      </c>
      <c r="CA79" s="1850">
        <f t="shared" ref="CA79:CA115" si="154">BW79+BY79</f>
        <v>1220.01</v>
      </c>
      <c r="CB79" s="1834">
        <f>'[13]3'!CB79</f>
        <v>5.9999999999999995E-4</v>
      </c>
      <c r="CC79" s="1834">
        <f>'[13]3'!CC79</f>
        <v>5.0000000000000001E-4</v>
      </c>
      <c r="CD79" s="1834">
        <f>'[13]3'!CD79</f>
        <v>0</v>
      </c>
      <c r="CE79" s="1834">
        <f>'[13]3'!CE79</f>
        <v>0</v>
      </c>
      <c r="CF79" s="1834">
        <f>'[13]3'!CF79</f>
        <v>0</v>
      </c>
      <c r="CG79" s="1834">
        <f>'[13]3'!CG79</f>
        <v>0</v>
      </c>
      <c r="CH79" s="1831">
        <f t="shared" si="96"/>
        <v>1.6097999999999999</v>
      </c>
      <c r="CI79" s="1831">
        <f t="shared" si="97"/>
        <v>0.27950000000000003</v>
      </c>
      <c r="CJ79" s="1757">
        <f t="shared" ref="CJ79:CJ115" si="155">$CF$11*$CJ$11*CD79</f>
        <v>0</v>
      </c>
      <c r="CK79" s="1757">
        <f t="shared" ref="CK79:CK115" si="156">$CF$11*$CK$11*CD79</f>
        <v>0</v>
      </c>
      <c r="CL79" s="1757">
        <f t="shared" ref="CL79:CL115" si="157">ROUND((CH79+CI79+CJ79+CK79)*D79,2)</f>
        <v>1137.3599999999999</v>
      </c>
      <c r="CM79" s="1831">
        <f t="shared" ref="CM79:CM115" si="158">$CF$11*$CM$11*CG79</f>
        <v>0</v>
      </c>
      <c r="CN79" s="1757">
        <f t="shared" ref="CN79:CN115" si="159">ROUND(CM79*D79,2)</f>
        <v>0</v>
      </c>
      <c r="CO79" s="1757">
        <f t="shared" ref="CO79:CO115" si="160">CH79+CI79+CJ79+CK79+CM79</f>
        <v>1.8893</v>
      </c>
      <c r="CP79" s="1850">
        <f t="shared" ref="CP79:CP115" si="161">CL79+CN79</f>
        <v>1137.3599999999999</v>
      </c>
      <c r="CQ79" s="1837">
        <f>'[13]3'!CQ79</f>
        <v>5.9999999999999995E-4</v>
      </c>
      <c r="CR79" s="1834">
        <f>'[13]3'!CR79</f>
        <v>5.0000000000000001E-4</v>
      </c>
      <c r="CS79" s="1834">
        <f>'[13]3'!CS79</f>
        <v>0</v>
      </c>
      <c r="CT79" s="1834">
        <f>'[13]3'!CT79</f>
        <v>0</v>
      </c>
      <c r="CU79" s="1834">
        <f>'[13]3'!CU79</f>
        <v>0</v>
      </c>
      <c r="CV79" s="1834">
        <f>'[13]3'!CV79</f>
        <v>0</v>
      </c>
      <c r="CW79" s="1831">
        <f t="shared" si="98"/>
        <v>1.0679999999999998</v>
      </c>
      <c r="CX79" s="1831">
        <f t="shared" si="99"/>
        <v>0.32400000000000001</v>
      </c>
      <c r="CY79" s="1757">
        <f t="shared" ref="CY79:CY115" si="162">$CU$11*$CY$11*CS79</f>
        <v>0</v>
      </c>
      <c r="CZ79" s="1757">
        <f t="shared" ref="CZ79:CZ115" si="163">$CU$11*$CZ$11*CS79</f>
        <v>0</v>
      </c>
      <c r="DA79" s="1757">
        <f t="shared" ref="DA79:DA115" si="164">ROUND((CW79+CX79+CY79+CZ79)*D79,2)</f>
        <v>837.98</v>
      </c>
      <c r="DB79" s="1831">
        <f t="shared" ref="DB79:DB115" si="165">$DB$11*$CU$11*CV79</f>
        <v>0</v>
      </c>
      <c r="DC79" s="1757">
        <f t="shared" ref="DC79:DC115" si="166">ROUND(DB79*D79,2)</f>
        <v>0</v>
      </c>
      <c r="DD79" s="1757">
        <f t="shared" ref="DD79:DD115" si="167">CW79+CX79+CY79+CZ79+DB79</f>
        <v>1.3919999999999999</v>
      </c>
      <c r="DE79" s="1850">
        <f t="shared" ref="DE79:DE115" si="168">DA79+DC79</f>
        <v>837.98</v>
      </c>
      <c r="DF79" s="1837">
        <f>'[13]3'!DF79</f>
        <v>5.9999999999999995E-4</v>
      </c>
      <c r="DG79" s="1834">
        <f>'[13]3'!DG79</f>
        <v>5.0000000000000001E-4</v>
      </c>
      <c r="DH79" s="1834">
        <f>'[13]3'!DH79</f>
        <v>0</v>
      </c>
      <c r="DI79" s="1834">
        <f>'[13]3'!DI79</f>
        <v>0</v>
      </c>
      <c r="DJ79" s="1834">
        <f>'[13]3'!DJ79</f>
        <v>0</v>
      </c>
      <c r="DK79" s="1834">
        <f>'[13]3'!DK79</f>
        <v>0</v>
      </c>
      <c r="DL79" s="1831">
        <f t="shared" si="100"/>
        <v>1.1052</v>
      </c>
      <c r="DM79" s="1831">
        <f t="shared" si="101"/>
        <v>0.29899999999999999</v>
      </c>
      <c r="DN79" s="1757">
        <f t="shared" ref="DN79:DN115" si="169">$DJ$11*$DN$11*DH79</f>
        <v>0</v>
      </c>
      <c r="DO79" s="1757">
        <f t="shared" ref="DO79:DO115" si="170">$DJ$11*$DO$11*DI79</f>
        <v>0</v>
      </c>
      <c r="DP79" s="1757">
        <f t="shared" ref="DP79:DP115" si="171">ROUND((DL79+DM79+DN79+DO79)*D79,2)</f>
        <v>845.33</v>
      </c>
      <c r="DQ79" s="1831">
        <f t="shared" ref="DQ79:DQ115" si="172">$DJ$11*$DQ$11*DK79</f>
        <v>0</v>
      </c>
      <c r="DR79" s="1757">
        <f t="shared" ref="DR79:DR115" si="173">ROUND(DQ79*D79,2)</f>
        <v>0</v>
      </c>
      <c r="DS79" s="1757">
        <f t="shared" ref="DS79:DS115" si="174">DL79+DM79+DN79+DO79+DQ79</f>
        <v>1.4041999999999999</v>
      </c>
      <c r="DT79" s="1850">
        <f t="shared" ref="DT79:DT115" si="175">DP79+DR79</f>
        <v>845.33</v>
      </c>
      <c r="DU79" s="1837">
        <f>'[13]3'!DU79</f>
        <v>5.9999999999999995E-4</v>
      </c>
      <c r="DV79" s="1834">
        <f>'[13]3'!DV79</f>
        <v>5.0000000000000001E-4</v>
      </c>
      <c r="DW79" s="1834">
        <f>'[13]3'!DW79</f>
        <v>0</v>
      </c>
      <c r="DX79" s="1834">
        <f>'[13]3'!DX79</f>
        <v>0</v>
      </c>
      <c r="DY79" s="1834">
        <f>'[13]3'!DY79</f>
        <v>0</v>
      </c>
      <c r="DZ79" s="1834">
        <f>'[13]3'!DZ79</f>
        <v>0</v>
      </c>
      <c r="EA79" s="1831">
        <f t="shared" si="102"/>
        <v>1.4879999999999998</v>
      </c>
      <c r="EB79" s="1831">
        <f t="shared" si="103"/>
        <v>0.27100000000000002</v>
      </c>
      <c r="EC79" s="1757">
        <f t="shared" ref="EC79:EC115" si="176">$DY$11*$EC$11*DW79</f>
        <v>0</v>
      </c>
      <c r="ED79" s="1757">
        <f t="shared" ref="ED79:ED115" si="177">$DY$11*$ED$11*DW79</f>
        <v>0</v>
      </c>
      <c r="EE79" s="1757">
        <f t="shared" ref="EE79:EE115" si="178">ROUND((EA79+EB79+EC79+ED79)*D79,2)</f>
        <v>1058.92</v>
      </c>
      <c r="EF79" s="1757">
        <f t="shared" ref="EF79:EF115" si="179">$DY$11*$EF$11*DZ79</f>
        <v>0</v>
      </c>
      <c r="EG79" s="1757">
        <f t="shared" ref="EG79:EG115" si="180">ROUND(EF79*D79,2)</f>
        <v>0</v>
      </c>
      <c r="EH79" s="1757">
        <f t="shared" ref="EH79:EH115" si="181">EA79+EB79+EC79+ED79+EF79</f>
        <v>1.7589999999999999</v>
      </c>
      <c r="EI79" s="1850">
        <f t="shared" ref="EI79:EI115" si="182">EE79+EG79</f>
        <v>1058.92</v>
      </c>
      <c r="EJ79" s="1837">
        <f>'[13]3'!EJ79</f>
        <v>5.9999999999999995E-4</v>
      </c>
      <c r="EK79" s="1834">
        <f>'[13]3'!EK79</f>
        <v>5.0000000000000001E-4</v>
      </c>
      <c r="EL79" s="1834">
        <f>'[13]3'!EL79</f>
        <v>0</v>
      </c>
      <c r="EM79" s="1834">
        <f>'[13]3'!EM79</f>
        <v>0</v>
      </c>
      <c r="EN79" s="1834">
        <f>'[13]3'!EN79</f>
        <v>0</v>
      </c>
      <c r="EO79" s="1834">
        <f>'[13]3'!EO79</f>
        <v>0</v>
      </c>
      <c r="EP79" s="1831">
        <f t="shared" si="104"/>
        <v>2.0867999999999998</v>
      </c>
      <c r="EQ79" s="1831">
        <f t="shared" si="105"/>
        <v>0.3105</v>
      </c>
      <c r="ER79" s="1757">
        <f t="shared" ref="ER79:ER115" si="183">$EN$11*$ER$11*EL79</f>
        <v>0</v>
      </c>
      <c r="ES79" s="1757">
        <f t="shared" ref="ES79:ES115" si="184">$EN$11*$ES$11*EL79</f>
        <v>0</v>
      </c>
      <c r="ET79" s="1757">
        <f t="shared" ref="ET79:ET115" si="185">ROUND((EP79+EQ79+ER79+ES79)*D79,2)</f>
        <v>1443.17</v>
      </c>
      <c r="EU79" s="1757">
        <f t="shared" ref="EU79:EU115" si="186">$EN$11*$EU$11*EO79</f>
        <v>0</v>
      </c>
      <c r="EV79" s="1757">
        <f t="shared" ref="EV79:EV115" si="187">ROUND(EU79*D79,2)</f>
        <v>0</v>
      </c>
      <c r="EW79" s="1757">
        <f t="shared" ref="EW79:EW115" si="188">EP79+EQ79+ER79+ES79+EU79</f>
        <v>2.3972999999999995</v>
      </c>
      <c r="EX79" s="1850">
        <f t="shared" ref="EX79:EX115" si="189">ET79+EV79</f>
        <v>1443.17</v>
      </c>
      <c r="EY79" s="1834">
        <f>'[13]3'!EY79</f>
        <v>5.9999999999999995E-4</v>
      </c>
      <c r="EZ79" s="1834">
        <f>'[13]3'!EZ79</f>
        <v>5.0000000000000001E-4</v>
      </c>
      <c r="FA79" s="1834">
        <f>'[13]3'!FA79</f>
        <v>0</v>
      </c>
      <c r="FB79" s="1834">
        <f>'[13]3'!FB79</f>
        <v>0</v>
      </c>
      <c r="FC79" s="1834">
        <f>'[13]3'!FC79</f>
        <v>0</v>
      </c>
      <c r="FD79" s="1834">
        <f>'[13]3'!FD79</f>
        <v>0</v>
      </c>
      <c r="FE79" s="1831">
        <f t="shared" si="106"/>
        <v>1.9715999999999998</v>
      </c>
      <c r="FF79" s="1831">
        <f t="shared" si="107"/>
        <v>0.29549999999999998</v>
      </c>
      <c r="FG79" s="1757">
        <f t="shared" ref="FG79:FG115" si="190">$FC$11*$FG$11*FA79</f>
        <v>0</v>
      </c>
      <c r="FH79" s="1757">
        <f t="shared" ref="FH79:FH115" si="191">$FC$11*$FH$11*FA79</f>
        <v>0</v>
      </c>
      <c r="FI79" s="1757">
        <f t="shared" ref="FI79:FI115" si="192">ROUND((FE79+FF79+FG79+FH79)*D79,2)</f>
        <v>1364.79</v>
      </c>
      <c r="FJ79" s="1757">
        <f t="shared" ref="FJ79:FJ115" si="193">$FC$11*$FJ$11*FD79</f>
        <v>0</v>
      </c>
      <c r="FK79" s="1757">
        <f t="shared" ref="FK79:FK115" si="194">ROUND(FJ79*D79,2)</f>
        <v>0</v>
      </c>
      <c r="FL79" s="1757">
        <f t="shared" ref="FL79:FL115" si="195">FE79+FF79+FG79+FH79+FJ79</f>
        <v>2.2670999999999997</v>
      </c>
      <c r="FM79" s="1850">
        <f t="shared" ref="FM79:FM115" si="196">FI79+FK79</f>
        <v>1364.79</v>
      </c>
      <c r="FN79" s="1834">
        <f>'[13]3'!FN79</f>
        <v>5.9999999999999995E-4</v>
      </c>
      <c r="FO79" s="1834">
        <f>'[13]3'!FO79</f>
        <v>5.0000000000000001E-4</v>
      </c>
      <c r="FP79" s="1834">
        <f>'[13]3'!FP79</f>
        <v>0</v>
      </c>
      <c r="FQ79" s="1834">
        <f>'[13]3'!FQ79</f>
        <v>0</v>
      </c>
      <c r="FR79" s="1834">
        <f>'[13]3'!FR79</f>
        <v>0</v>
      </c>
      <c r="FS79" s="1834">
        <f>'[13]3'!FS79</f>
        <v>0</v>
      </c>
      <c r="FT79" s="1831">
        <f t="shared" si="108"/>
        <v>1.9445999999999999</v>
      </c>
      <c r="FU79" s="1831">
        <f t="shared" si="109"/>
        <v>0.32550000000000001</v>
      </c>
      <c r="FV79" s="1757">
        <f t="shared" ref="FV79:FV115" si="197">$FR$11*$FV$11*FP79</f>
        <v>0</v>
      </c>
      <c r="FW79" s="1757">
        <f t="shared" ref="FW79:FW115" si="198">$FR$11*$FW$11*FP79</f>
        <v>0</v>
      </c>
      <c r="FX79" s="1757">
        <f t="shared" si="110"/>
        <v>1366.6</v>
      </c>
      <c r="FY79" s="1757">
        <f t="shared" ref="FY79:FY115" si="199">$FR$11*$FY$11*FS79</f>
        <v>0</v>
      </c>
      <c r="FZ79" s="1757">
        <f t="shared" ref="FZ79:FZ115" si="200">ROUND(FY79*D79,2)</f>
        <v>0</v>
      </c>
      <c r="GA79" s="1757">
        <f t="shared" ref="GA79:GA115" si="201">FT79+FU79+FV79+FW79+FY79</f>
        <v>2.2700999999999998</v>
      </c>
      <c r="GB79" s="1850">
        <f t="shared" ref="GB79:GB115" si="202">FX79+FZ79</f>
        <v>1366.6</v>
      </c>
      <c r="GC79" s="1851">
        <f t="shared" si="117"/>
        <v>13.6305</v>
      </c>
      <c r="GD79" s="1852">
        <f t="shared" si="117"/>
        <v>8205.5600000000013</v>
      </c>
      <c r="GE79" s="1853">
        <f t="shared" si="118"/>
        <v>11.489699999999997</v>
      </c>
      <c r="GF79" s="1854">
        <f t="shared" si="118"/>
        <v>6916.7899999999991</v>
      </c>
      <c r="GG79" s="1855">
        <f t="shared" si="119"/>
        <v>25.120199999999997</v>
      </c>
      <c r="GH79" s="1856">
        <f t="shared" si="119"/>
        <v>15122.35</v>
      </c>
      <c r="GI79" s="1844">
        <v>9</v>
      </c>
      <c r="GJ79" s="1857">
        <f t="shared" si="113"/>
        <v>25.120199999999997</v>
      </c>
      <c r="GK79" s="1858">
        <f t="shared" si="111"/>
        <v>15122.35</v>
      </c>
      <c r="GL79" s="1859">
        <f t="shared" si="112"/>
        <v>0</v>
      </c>
      <c r="GM79" s="1860">
        <f t="shared" si="112"/>
        <v>0</v>
      </c>
    </row>
    <row r="80" spans="1:195" s="1768" customFormat="1" ht="18" customHeight="1">
      <c r="A80" s="1848">
        <v>66</v>
      </c>
      <c r="B80" s="1861" t="s">
        <v>1600</v>
      </c>
      <c r="C80" s="1864" t="s">
        <v>407</v>
      </c>
      <c r="D80" s="1833">
        <f>[13]цены!D74</f>
        <v>123.5</v>
      </c>
      <c r="E80" s="1834">
        <f>'[13]3'!E80</f>
        <v>1.0999999999999999E-2</v>
      </c>
      <c r="F80" s="1834">
        <f>'[13]3'!F80</f>
        <v>8.9999999999999993E-3</v>
      </c>
      <c r="G80" s="1834">
        <f>'[13]3'!G80</f>
        <v>1.4300000000000001E-3</v>
      </c>
      <c r="H80" s="1834">
        <f>'[13]3'!H80</f>
        <v>0</v>
      </c>
      <c r="I80" s="1834">
        <f>'[13]3'!I80</f>
        <v>0</v>
      </c>
      <c r="J80" s="1834">
        <f>'[13]3'!J80</f>
        <v>1E-3</v>
      </c>
      <c r="K80" s="1831">
        <f t="shared" ref="K80:K115" si="203">$J$11*$K$11*E80</f>
        <v>37.774000000000001</v>
      </c>
      <c r="L80" s="1831">
        <f t="shared" ref="L80:L115" si="204">$J$11*$L$11*F80</f>
        <v>5.8229999999999995</v>
      </c>
      <c r="M80" s="1835">
        <f t="shared" si="120"/>
        <v>0</v>
      </c>
      <c r="N80" s="1835">
        <f t="shared" si="121"/>
        <v>0</v>
      </c>
      <c r="O80" s="1757">
        <f t="shared" si="122"/>
        <v>5384.23</v>
      </c>
      <c r="P80" s="1831">
        <f t="shared" si="123"/>
        <v>0.6</v>
      </c>
      <c r="Q80" s="1757">
        <f t="shared" si="124"/>
        <v>74.099999999999994</v>
      </c>
      <c r="R80" s="1757">
        <f t="shared" si="125"/>
        <v>44.197000000000003</v>
      </c>
      <c r="S80" s="1850">
        <f t="shared" si="126"/>
        <v>5458.33</v>
      </c>
      <c r="T80" s="1837">
        <f>'[13]3'!T80</f>
        <v>1.0999999999999999E-2</v>
      </c>
      <c r="U80" s="1834">
        <f>'[13]3'!U80</f>
        <v>8.9999999999999993E-3</v>
      </c>
      <c r="V80" s="1834">
        <f>'[13]3'!V80</f>
        <v>1.4300000000000001E-3</v>
      </c>
      <c r="W80" s="1834">
        <f>'[13]3'!W80</f>
        <v>0</v>
      </c>
      <c r="X80" s="1834">
        <f>'[13]3'!X80</f>
        <v>0</v>
      </c>
      <c r="Y80" s="1834">
        <f>'[13]3'!Y80</f>
        <v>1E-3</v>
      </c>
      <c r="Z80" s="1831">
        <f t="shared" ref="Z80:Z115" si="205">$Y$11*$Z$11*T80</f>
        <v>36.673999999999999</v>
      </c>
      <c r="AA80" s="1831">
        <f t="shared" ref="AA80:AA115" si="206">$Y$11*$AA$11*U80</f>
        <v>5.3369999999999997</v>
      </c>
      <c r="AB80" s="1757">
        <f t="shared" si="127"/>
        <v>0</v>
      </c>
      <c r="AC80" s="1757">
        <f t="shared" si="128"/>
        <v>0</v>
      </c>
      <c r="AD80" s="1757">
        <f t="shared" si="129"/>
        <v>5188.3599999999997</v>
      </c>
      <c r="AE80" s="1831">
        <f t="shared" si="130"/>
        <v>0.629</v>
      </c>
      <c r="AF80" s="1757">
        <f t="shared" si="131"/>
        <v>77.680000000000007</v>
      </c>
      <c r="AG80" s="1757">
        <f t="shared" si="132"/>
        <v>42.639999999999993</v>
      </c>
      <c r="AH80" s="1850">
        <f t="shared" si="133"/>
        <v>5266.04</v>
      </c>
      <c r="AI80" s="1837">
        <f>'[13]3'!AI80</f>
        <v>1.0999999999999999E-2</v>
      </c>
      <c r="AJ80" s="1834">
        <f>'[13]3'!AJ80</f>
        <v>8.9999999999999993E-3</v>
      </c>
      <c r="AK80" s="1834">
        <f>'[13]3'!AK80</f>
        <v>1.4300000000000001E-3</v>
      </c>
      <c r="AL80" s="1834">
        <f>'[13]3'!AL80</f>
        <v>0</v>
      </c>
      <c r="AM80" s="1834">
        <f>'[13]3'!AM80</f>
        <v>0</v>
      </c>
      <c r="AN80" s="1834">
        <f>'[13]3'!AN80</f>
        <v>1E-3</v>
      </c>
      <c r="AO80" s="1831">
        <f t="shared" ref="AO80:AO115" si="207">$AO$11*$AN$11*AI80</f>
        <v>43.757999999999996</v>
      </c>
      <c r="AP80" s="1831">
        <f t="shared" ref="AP80:AP115" si="208">$AP$11*$AN$11*AJ80</f>
        <v>5.8229999999999995</v>
      </c>
      <c r="AQ80" s="1757">
        <f t="shared" si="134"/>
        <v>0</v>
      </c>
      <c r="AR80" s="1757">
        <f t="shared" si="135"/>
        <v>0</v>
      </c>
      <c r="AS80" s="1757">
        <f t="shared" si="136"/>
        <v>6123.25</v>
      </c>
      <c r="AT80" s="1831">
        <f t="shared" si="137"/>
        <v>0.57600000000000007</v>
      </c>
      <c r="AU80" s="1757">
        <f t="shared" si="138"/>
        <v>71.14</v>
      </c>
      <c r="AV80" s="1757">
        <f t="shared" si="139"/>
        <v>50.156999999999996</v>
      </c>
      <c r="AW80" s="1850">
        <f t="shared" si="140"/>
        <v>6194.39</v>
      </c>
      <c r="AX80" s="1834">
        <f>'[13]3'!AX80</f>
        <v>1.0999999999999999E-2</v>
      </c>
      <c r="AY80" s="1834">
        <f>'[13]3'!AY80</f>
        <v>8.9999999999999993E-3</v>
      </c>
      <c r="AZ80" s="1834">
        <f>'[13]3'!AZ80</f>
        <v>1.4300000000000001E-3</v>
      </c>
      <c r="BA80" s="1834">
        <f>'[13]3'!BA80</f>
        <v>0</v>
      </c>
      <c r="BB80" s="1834">
        <f>'[13]3'!BB80</f>
        <v>0</v>
      </c>
      <c r="BC80" s="1834">
        <f>'[13]3'!BC80</f>
        <v>1E-3</v>
      </c>
      <c r="BD80" s="1831">
        <f t="shared" ref="BD80:BD115" si="209">$BC$11*$BD$11*AX80</f>
        <v>37.234999999999999</v>
      </c>
      <c r="BE80" s="1831">
        <f t="shared" ref="BE80:BE115" si="210">$BC$11*$BE$11*AY80</f>
        <v>5.2649999999999997</v>
      </c>
      <c r="BF80" s="1757">
        <f t="shared" si="141"/>
        <v>0</v>
      </c>
      <c r="BG80" s="1757">
        <f t="shared" si="142"/>
        <v>0</v>
      </c>
      <c r="BH80" s="1757">
        <f t="shared" si="143"/>
        <v>5248.75</v>
      </c>
      <c r="BI80" s="1831">
        <f t="shared" si="144"/>
        <v>0.60799999999999998</v>
      </c>
      <c r="BJ80" s="1757">
        <f t="shared" si="145"/>
        <v>75.09</v>
      </c>
      <c r="BK80" s="1757">
        <f t="shared" si="146"/>
        <v>43.107999999999997</v>
      </c>
      <c r="BL80" s="1850">
        <f t="shared" si="147"/>
        <v>5323.84</v>
      </c>
      <c r="BM80" s="1837">
        <f>'[13]3'!BM80</f>
        <v>1.0999999999999999E-2</v>
      </c>
      <c r="BN80" s="1834">
        <f>'[13]3'!BN80</f>
        <v>8.9999999999999993E-3</v>
      </c>
      <c r="BO80" s="1834">
        <f>'[13]3'!BO80</f>
        <v>1.4300000000000001E-3</v>
      </c>
      <c r="BP80" s="1834">
        <f>'[13]3'!BP80</f>
        <v>0</v>
      </c>
      <c r="BQ80" s="1834">
        <f>'[13]3'!BQ80</f>
        <v>0</v>
      </c>
      <c r="BR80" s="1834">
        <f>'[13]3'!BR80</f>
        <v>1E-3</v>
      </c>
      <c r="BS80" s="1831">
        <f t="shared" ref="BS80:BS115" si="211">$BR$11*$BS$11*BM80</f>
        <v>32.186</v>
      </c>
      <c r="BT80" s="1831">
        <f t="shared" ref="BT80:BT115" si="212">$BR$11*$BT$11*BN80</f>
        <v>4.8779999999999992</v>
      </c>
      <c r="BU80" s="1757">
        <f t="shared" si="148"/>
        <v>0</v>
      </c>
      <c r="BV80" s="1757">
        <f t="shared" si="149"/>
        <v>0</v>
      </c>
      <c r="BW80" s="1757">
        <f t="shared" si="150"/>
        <v>4577.3999999999996</v>
      </c>
      <c r="BX80" s="1831">
        <f t="shared" si="151"/>
        <v>0.59399999999999997</v>
      </c>
      <c r="BY80" s="1757">
        <f t="shared" si="152"/>
        <v>73.36</v>
      </c>
      <c r="BZ80" s="1757">
        <f t="shared" si="153"/>
        <v>37.658000000000001</v>
      </c>
      <c r="CA80" s="1850">
        <f t="shared" si="154"/>
        <v>4650.7599999999993</v>
      </c>
      <c r="CB80" s="1834">
        <f>'[13]3'!CB80</f>
        <v>1.0999999999999999E-2</v>
      </c>
      <c r="CC80" s="1834">
        <f>'[13]3'!CC80</f>
        <v>8.9999999999999993E-3</v>
      </c>
      <c r="CD80" s="1834">
        <f>'[13]3'!CD80</f>
        <v>1.4300000000000001E-3</v>
      </c>
      <c r="CE80" s="1834">
        <f>'[13]3'!CE80</f>
        <v>0</v>
      </c>
      <c r="CF80" s="1834">
        <f>'[13]3'!CF80</f>
        <v>0</v>
      </c>
      <c r="CG80" s="1834">
        <f>'[13]3'!CG80</f>
        <v>1E-3</v>
      </c>
      <c r="CH80" s="1831">
        <f t="shared" ref="CH80:CH115" si="213">$CG$11*$CH$11*CB80</f>
        <v>29.512999999999998</v>
      </c>
      <c r="CI80" s="1831">
        <f t="shared" ref="CI80:CI115" si="214">$CG$11*$CI$11*CC80</f>
        <v>5.0309999999999997</v>
      </c>
      <c r="CJ80" s="1757">
        <f t="shared" si="155"/>
        <v>0</v>
      </c>
      <c r="CK80" s="1757">
        <f t="shared" si="156"/>
        <v>0</v>
      </c>
      <c r="CL80" s="1757">
        <f t="shared" si="157"/>
        <v>4266.18</v>
      </c>
      <c r="CM80" s="1831">
        <f t="shared" si="158"/>
        <v>0.48599999999999999</v>
      </c>
      <c r="CN80" s="1757">
        <f t="shared" si="159"/>
        <v>60.02</v>
      </c>
      <c r="CO80" s="1757">
        <f t="shared" si="160"/>
        <v>35.029999999999994</v>
      </c>
      <c r="CP80" s="1850">
        <f t="shared" si="161"/>
        <v>4326.2000000000007</v>
      </c>
      <c r="CQ80" s="1837">
        <f>'[13]3'!CQ80</f>
        <v>1.0999999999999999E-2</v>
      </c>
      <c r="CR80" s="1834">
        <f>'[13]3'!CR80</f>
        <v>8.9999999999999993E-3</v>
      </c>
      <c r="CS80" s="1834">
        <f>'[13]3'!CS80</f>
        <v>1.4300000000000001E-3</v>
      </c>
      <c r="CT80" s="1834">
        <f>'[13]3'!CT80</f>
        <v>0</v>
      </c>
      <c r="CU80" s="1834">
        <f>'[13]3'!CU80</f>
        <v>0</v>
      </c>
      <c r="CV80" s="1834">
        <f>'[13]3'!CV80</f>
        <v>1E-3</v>
      </c>
      <c r="CW80" s="1831">
        <f t="shared" ref="CW80:CW115" si="215">$CV$11*$CW$11*CQ80</f>
        <v>19.579999999999998</v>
      </c>
      <c r="CX80" s="1831">
        <f t="shared" ref="CX80:CX115" si="216">$CV$11*$CX$11*CR80</f>
        <v>5.8319999999999999</v>
      </c>
      <c r="CY80" s="1757">
        <f t="shared" si="162"/>
        <v>0</v>
      </c>
      <c r="CZ80" s="1757">
        <f t="shared" si="163"/>
        <v>0</v>
      </c>
      <c r="DA80" s="1757">
        <f t="shared" si="164"/>
        <v>3138.38</v>
      </c>
      <c r="DB80" s="1831">
        <f t="shared" si="165"/>
        <v>0.42</v>
      </c>
      <c r="DC80" s="1757">
        <f t="shared" si="166"/>
        <v>51.87</v>
      </c>
      <c r="DD80" s="1757">
        <f t="shared" si="167"/>
        <v>25.832000000000001</v>
      </c>
      <c r="DE80" s="1850">
        <f t="shared" si="168"/>
        <v>3190.25</v>
      </c>
      <c r="DF80" s="1837">
        <f>'[13]3'!DF80</f>
        <v>1.0999999999999999E-2</v>
      </c>
      <c r="DG80" s="1834">
        <f>'[13]3'!DG80</f>
        <v>8.9999999999999993E-3</v>
      </c>
      <c r="DH80" s="1834">
        <f>'[13]3'!DH80</f>
        <v>1.4300000000000001E-3</v>
      </c>
      <c r="DI80" s="1834">
        <f>'[13]3'!DI80</f>
        <v>0</v>
      </c>
      <c r="DJ80" s="1834">
        <f>'[13]3'!DJ80</f>
        <v>0</v>
      </c>
      <c r="DK80" s="1834">
        <f>'[13]3'!DK80</f>
        <v>1E-3</v>
      </c>
      <c r="DL80" s="1831">
        <f t="shared" ref="DL80:DL115" si="217">$DK$11*$DL$11*DF80</f>
        <v>20.262</v>
      </c>
      <c r="DM80" s="1831">
        <f t="shared" ref="DM80:DM115" si="218">$DK$11*$DM$11*DG80</f>
        <v>5.3819999999999997</v>
      </c>
      <c r="DN80" s="1757">
        <f t="shared" si="169"/>
        <v>0</v>
      </c>
      <c r="DO80" s="1757">
        <f t="shared" si="170"/>
        <v>0</v>
      </c>
      <c r="DP80" s="1757">
        <f t="shared" si="171"/>
        <v>3167.03</v>
      </c>
      <c r="DQ80" s="1831">
        <f t="shared" si="172"/>
        <v>0.441</v>
      </c>
      <c r="DR80" s="1757">
        <f t="shared" si="173"/>
        <v>54.46</v>
      </c>
      <c r="DS80" s="1757">
        <f t="shared" si="174"/>
        <v>26.084999999999997</v>
      </c>
      <c r="DT80" s="1850">
        <f t="shared" si="175"/>
        <v>3221.4900000000002</v>
      </c>
      <c r="DU80" s="1837">
        <f>'[13]3'!DU80</f>
        <v>1.0999999999999999E-2</v>
      </c>
      <c r="DV80" s="1834">
        <f>'[13]3'!DV80</f>
        <v>8.9999999999999993E-3</v>
      </c>
      <c r="DW80" s="1834">
        <f>'[13]3'!DW80</f>
        <v>1.4300000000000001E-3</v>
      </c>
      <c r="DX80" s="1834">
        <f>'[13]3'!DX80</f>
        <v>0</v>
      </c>
      <c r="DY80" s="1834">
        <f>'[13]3'!DY80</f>
        <v>0</v>
      </c>
      <c r="DZ80" s="1834">
        <f>'[13]3'!DZ80</f>
        <v>1E-3</v>
      </c>
      <c r="EA80" s="1831">
        <f t="shared" ref="EA80:EA115" si="219">$DZ$11*$EA$11*DU80</f>
        <v>27.279999999999998</v>
      </c>
      <c r="EB80" s="1831">
        <f t="shared" ref="EB80:EB115" si="220">$DZ$11*$EB$11*DV80</f>
        <v>4.8779999999999992</v>
      </c>
      <c r="EC80" s="1757">
        <f t="shared" si="176"/>
        <v>0</v>
      </c>
      <c r="ED80" s="1757">
        <f t="shared" si="177"/>
        <v>0</v>
      </c>
      <c r="EE80" s="1757">
        <f t="shared" si="178"/>
        <v>3971.51</v>
      </c>
      <c r="EF80" s="1757">
        <f t="shared" si="179"/>
        <v>0.432</v>
      </c>
      <c r="EG80" s="1757">
        <f t="shared" si="180"/>
        <v>53.35</v>
      </c>
      <c r="EH80" s="1757">
        <f t="shared" si="181"/>
        <v>32.589999999999996</v>
      </c>
      <c r="EI80" s="1850">
        <f t="shared" si="182"/>
        <v>4024.86</v>
      </c>
      <c r="EJ80" s="1837">
        <f>'[13]3'!EJ80</f>
        <v>1.0999999999999999E-2</v>
      </c>
      <c r="EK80" s="1834">
        <f>'[13]3'!EK80</f>
        <v>8.9999999999999993E-3</v>
      </c>
      <c r="EL80" s="1834">
        <f>'[13]3'!EL80</f>
        <v>1.4300000000000001E-3</v>
      </c>
      <c r="EM80" s="1834">
        <f>'[13]3'!EM80</f>
        <v>0</v>
      </c>
      <c r="EN80" s="1834">
        <f>'[13]3'!EN80</f>
        <v>0</v>
      </c>
      <c r="EO80" s="1834">
        <f>'[13]3'!EO80</f>
        <v>1E-3</v>
      </c>
      <c r="EP80" s="1831">
        <f t="shared" ref="EP80:EP115" si="221">$EO$11*$EP$11*EJ80</f>
        <v>38.257999999999996</v>
      </c>
      <c r="EQ80" s="1831">
        <f t="shared" ref="EQ80:EQ115" si="222">$EO$11*$EQ$11*EK80</f>
        <v>5.5889999999999995</v>
      </c>
      <c r="ER80" s="1757">
        <f t="shared" si="183"/>
        <v>0</v>
      </c>
      <c r="ES80" s="1757">
        <f t="shared" si="184"/>
        <v>0</v>
      </c>
      <c r="ET80" s="1757">
        <f t="shared" si="185"/>
        <v>5415.1</v>
      </c>
      <c r="EU80" s="1757">
        <f t="shared" si="186"/>
        <v>0.56700000000000006</v>
      </c>
      <c r="EV80" s="1757">
        <f t="shared" si="187"/>
        <v>70.02</v>
      </c>
      <c r="EW80" s="1757">
        <f t="shared" si="188"/>
        <v>44.413999999999994</v>
      </c>
      <c r="EX80" s="1850">
        <f t="shared" si="189"/>
        <v>5485.1200000000008</v>
      </c>
      <c r="EY80" s="1834">
        <f>'[13]3'!EY80</f>
        <v>1.0999999999999999E-2</v>
      </c>
      <c r="EZ80" s="1834">
        <f>'[13]3'!EZ80</f>
        <v>8.9999999999999993E-3</v>
      </c>
      <c r="FA80" s="1834">
        <f>'[13]3'!FA80</f>
        <v>1.4300000000000001E-3</v>
      </c>
      <c r="FB80" s="1834">
        <f>'[13]3'!FB80</f>
        <v>0</v>
      </c>
      <c r="FC80" s="1834">
        <f>'[13]3'!FC80</f>
        <v>0</v>
      </c>
      <c r="FD80" s="1834">
        <f>'[13]3'!FD80</f>
        <v>1E-3</v>
      </c>
      <c r="FE80" s="1831">
        <f t="shared" ref="FE80:FE115" si="223">$FD$11*$FE$11*EY80</f>
        <v>36.146000000000001</v>
      </c>
      <c r="FF80" s="1831">
        <f t="shared" ref="FF80:FF115" si="224">$FD$11*$FF$11*EZ80</f>
        <v>5.319</v>
      </c>
      <c r="FG80" s="1757">
        <f t="shared" si="190"/>
        <v>0</v>
      </c>
      <c r="FH80" s="1757">
        <f t="shared" si="191"/>
        <v>0</v>
      </c>
      <c r="FI80" s="1757">
        <f t="shared" si="192"/>
        <v>5120.93</v>
      </c>
      <c r="FJ80" s="1757">
        <f t="shared" si="193"/>
        <v>0.70300000000000007</v>
      </c>
      <c r="FK80" s="1757">
        <f t="shared" si="194"/>
        <v>86.82</v>
      </c>
      <c r="FL80" s="1757">
        <f t="shared" si="195"/>
        <v>42.168000000000006</v>
      </c>
      <c r="FM80" s="1850">
        <f t="shared" si="196"/>
        <v>5207.75</v>
      </c>
      <c r="FN80" s="1834">
        <f>'[13]3'!FN80</f>
        <v>1.0999999999999999E-2</v>
      </c>
      <c r="FO80" s="1834">
        <f>'[13]3'!FO80</f>
        <v>8.9999999999999993E-3</v>
      </c>
      <c r="FP80" s="1834">
        <f>'[13]3'!FP80</f>
        <v>1.4300000000000001E-3</v>
      </c>
      <c r="FQ80" s="1834">
        <f>'[13]3'!FQ80</f>
        <v>0</v>
      </c>
      <c r="FR80" s="1834">
        <f>'[13]3'!FR80</f>
        <v>0</v>
      </c>
      <c r="FS80" s="1834">
        <f>'[13]3'!FS80</f>
        <v>1E-3</v>
      </c>
      <c r="FT80" s="1831">
        <f t="shared" ref="FT80:FT115" si="225">$FS$11*$FT$11*FN80</f>
        <v>35.650999999999996</v>
      </c>
      <c r="FU80" s="1831">
        <f t="shared" ref="FU80:FU115" si="226">$FS$11*$FU$11*FO80</f>
        <v>5.859</v>
      </c>
      <c r="FV80" s="1757">
        <f t="shared" si="197"/>
        <v>0</v>
      </c>
      <c r="FW80" s="1757">
        <f t="shared" si="198"/>
        <v>0</v>
      </c>
      <c r="FX80" s="1757">
        <f t="shared" ref="FX80:FX115" si="227">ROUND((FT80+FU80+FV80+FW80)*D80,2)</f>
        <v>5126.49</v>
      </c>
      <c r="FY80" s="1757">
        <f t="shared" si="199"/>
        <v>0.76</v>
      </c>
      <c r="FZ80" s="1757">
        <f t="shared" si="200"/>
        <v>93.86</v>
      </c>
      <c r="GA80" s="1757">
        <f t="shared" si="201"/>
        <v>42.269999999999996</v>
      </c>
      <c r="GB80" s="1850">
        <f t="shared" si="202"/>
        <v>5220.3499999999995</v>
      </c>
      <c r="GC80" s="1851">
        <f t="shared" si="117"/>
        <v>252.79</v>
      </c>
      <c r="GD80" s="1852">
        <f t="shared" si="117"/>
        <v>31219.559999999998</v>
      </c>
      <c r="GE80" s="1853">
        <f t="shared" si="118"/>
        <v>213.35899999999998</v>
      </c>
      <c r="GF80" s="1854">
        <f t="shared" si="118"/>
        <v>26349.82</v>
      </c>
      <c r="GG80" s="1855">
        <f t="shared" si="119"/>
        <v>466.149</v>
      </c>
      <c r="GH80" s="1856">
        <f t="shared" si="119"/>
        <v>57569.38</v>
      </c>
      <c r="GI80" s="1844">
        <v>9</v>
      </c>
      <c r="GJ80" s="1857">
        <f t="shared" si="113"/>
        <v>459.33299999999997</v>
      </c>
      <c r="GK80" s="1858">
        <f t="shared" ref="GK80:GK114" si="228">GH80-FZ80-FK80-EV80-EG80-DR80-DC80-CN80-BY80-BJ80-AU80-AF80-Q80</f>
        <v>56727.610000000008</v>
      </c>
      <c r="GL80" s="1859">
        <f t="shared" ref="GL80:GM114" si="229">GG80-GJ80</f>
        <v>6.8160000000000309</v>
      </c>
      <c r="GM80" s="1860">
        <f t="shared" si="229"/>
        <v>841.76999999998952</v>
      </c>
    </row>
    <row r="81" spans="1:195" s="1768" customFormat="1" ht="18" customHeight="1">
      <c r="A81" s="1830">
        <v>67</v>
      </c>
      <c r="B81" s="1861" t="s">
        <v>1601</v>
      </c>
      <c r="C81" s="1864" t="s">
        <v>407</v>
      </c>
      <c r="D81" s="1833">
        <f>[13]цены!D75</f>
        <v>638.62</v>
      </c>
      <c r="E81" s="1834">
        <f>'[13]3'!E81</f>
        <v>2.1000000000000001E-2</v>
      </c>
      <c r="F81" s="1834">
        <f>'[13]3'!F81</f>
        <v>1.7999999999999999E-2</v>
      </c>
      <c r="G81" s="1834">
        <f>'[13]3'!G81</f>
        <v>2.7300000000000002E-3</v>
      </c>
      <c r="H81" s="1834">
        <f>'[13]3'!H81</f>
        <v>0</v>
      </c>
      <c r="I81" s="1834">
        <f>'[13]3'!I81</f>
        <v>0</v>
      </c>
      <c r="J81" s="1834">
        <f>'[13]3'!J81</f>
        <v>1.4999999999999999E-2</v>
      </c>
      <c r="K81" s="1831">
        <f t="shared" si="203"/>
        <v>72.114000000000004</v>
      </c>
      <c r="L81" s="1831">
        <f t="shared" si="204"/>
        <v>11.645999999999999</v>
      </c>
      <c r="M81" s="1835">
        <f t="shared" si="120"/>
        <v>0</v>
      </c>
      <c r="N81" s="1835">
        <f t="shared" si="121"/>
        <v>0</v>
      </c>
      <c r="O81" s="1757">
        <f t="shared" si="122"/>
        <v>53490.81</v>
      </c>
      <c r="P81" s="1831">
        <f t="shared" si="123"/>
        <v>9</v>
      </c>
      <c r="Q81" s="1757">
        <f t="shared" si="124"/>
        <v>5747.58</v>
      </c>
      <c r="R81" s="1757">
        <f t="shared" si="125"/>
        <v>92.76</v>
      </c>
      <c r="S81" s="1850">
        <f t="shared" si="126"/>
        <v>59238.39</v>
      </c>
      <c r="T81" s="1837">
        <f>'[13]3'!T81</f>
        <v>2.1000000000000001E-2</v>
      </c>
      <c r="U81" s="1834">
        <f>'[13]3'!U81</f>
        <v>1.7999999999999999E-2</v>
      </c>
      <c r="V81" s="1834">
        <f>'[13]3'!V81</f>
        <v>2.7300000000000002E-3</v>
      </c>
      <c r="W81" s="1834">
        <f>'[13]3'!W81</f>
        <v>0</v>
      </c>
      <c r="X81" s="1834">
        <f>'[13]3'!X81</f>
        <v>0</v>
      </c>
      <c r="Y81" s="1834">
        <f>'[13]3'!Y81</f>
        <v>1.4999999999999999E-2</v>
      </c>
      <c r="Z81" s="1831">
        <f t="shared" si="205"/>
        <v>70.01400000000001</v>
      </c>
      <c r="AA81" s="1831">
        <f t="shared" si="206"/>
        <v>10.673999999999999</v>
      </c>
      <c r="AB81" s="1757">
        <f t="shared" si="127"/>
        <v>0</v>
      </c>
      <c r="AC81" s="1757">
        <f t="shared" si="128"/>
        <v>0</v>
      </c>
      <c r="AD81" s="1757">
        <f t="shared" si="129"/>
        <v>51528.97</v>
      </c>
      <c r="AE81" s="1831">
        <f t="shared" si="130"/>
        <v>9.4350000000000005</v>
      </c>
      <c r="AF81" s="1757">
        <f t="shared" si="131"/>
        <v>6025.38</v>
      </c>
      <c r="AG81" s="1757">
        <f t="shared" si="132"/>
        <v>90.123000000000019</v>
      </c>
      <c r="AH81" s="1850">
        <f t="shared" si="133"/>
        <v>57554.35</v>
      </c>
      <c r="AI81" s="1837">
        <f>'[13]3'!AI81</f>
        <v>2.1000000000000001E-2</v>
      </c>
      <c r="AJ81" s="1834">
        <f>'[13]3'!AJ81</f>
        <v>1.7999999999999999E-2</v>
      </c>
      <c r="AK81" s="1834">
        <f>'[13]3'!AK81</f>
        <v>2.7300000000000002E-3</v>
      </c>
      <c r="AL81" s="1834">
        <f>'[13]3'!AL81</f>
        <v>0</v>
      </c>
      <c r="AM81" s="1834">
        <f>'[13]3'!AM81</f>
        <v>0</v>
      </c>
      <c r="AN81" s="1834">
        <f>'[13]3'!AN81</f>
        <v>1.4999999999999999E-2</v>
      </c>
      <c r="AO81" s="1831">
        <f t="shared" si="207"/>
        <v>83.538000000000011</v>
      </c>
      <c r="AP81" s="1831">
        <f t="shared" si="208"/>
        <v>11.645999999999999</v>
      </c>
      <c r="AQ81" s="1757">
        <f t="shared" si="134"/>
        <v>0</v>
      </c>
      <c r="AR81" s="1757">
        <f t="shared" si="135"/>
        <v>0</v>
      </c>
      <c r="AS81" s="1757">
        <f t="shared" si="136"/>
        <v>60786.41</v>
      </c>
      <c r="AT81" s="1831">
        <f t="shared" si="137"/>
        <v>8.64</v>
      </c>
      <c r="AU81" s="1757">
        <f t="shared" si="138"/>
        <v>5517.68</v>
      </c>
      <c r="AV81" s="1757">
        <f t="shared" si="139"/>
        <v>103.82400000000001</v>
      </c>
      <c r="AW81" s="1850">
        <f t="shared" si="140"/>
        <v>66304.09</v>
      </c>
      <c r="AX81" s="1834">
        <f>'[13]3'!AX81</f>
        <v>2.1000000000000001E-2</v>
      </c>
      <c r="AY81" s="1834">
        <f>'[13]3'!AY81</f>
        <v>1.7999999999999999E-2</v>
      </c>
      <c r="AZ81" s="1834">
        <f>'[13]3'!AZ81</f>
        <v>2.7300000000000002E-3</v>
      </c>
      <c r="BA81" s="1834">
        <f>'[13]3'!BA81</f>
        <v>0</v>
      </c>
      <c r="BB81" s="1834">
        <f>'[13]3'!BB81</f>
        <v>0</v>
      </c>
      <c r="BC81" s="1834">
        <f>'[13]3'!BC81</f>
        <v>1.4999999999999999E-2</v>
      </c>
      <c r="BD81" s="1831">
        <f t="shared" si="209"/>
        <v>71.085000000000008</v>
      </c>
      <c r="BE81" s="1831">
        <f t="shared" si="210"/>
        <v>10.53</v>
      </c>
      <c r="BF81" s="1757">
        <f t="shared" si="141"/>
        <v>0</v>
      </c>
      <c r="BG81" s="1757">
        <f t="shared" si="142"/>
        <v>0</v>
      </c>
      <c r="BH81" s="1757">
        <f t="shared" si="143"/>
        <v>52120.97</v>
      </c>
      <c r="BI81" s="1831">
        <f t="shared" si="144"/>
        <v>9.1199999999999992</v>
      </c>
      <c r="BJ81" s="1757">
        <f t="shared" si="145"/>
        <v>5824.21</v>
      </c>
      <c r="BK81" s="1757">
        <f t="shared" si="146"/>
        <v>90.735000000000014</v>
      </c>
      <c r="BL81" s="1850">
        <f t="shared" si="147"/>
        <v>57945.18</v>
      </c>
      <c r="BM81" s="1837">
        <f>'[13]3'!BM81</f>
        <v>2.1000000000000001E-2</v>
      </c>
      <c r="BN81" s="1834">
        <f>'[13]3'!BN81</f>
        <v>1.7999999999999999E-2</v>
      </c>
      <c r="BO81" s="1834">
        <f>'[13]3'!BO81</f>
        <v>2.7300000000000002E-3</v>
      </c>
      <c r="BP81" s="1834">
        <f>'[13]3'!BP81</f>
        <v>0</v>
      </c>
      <c r="BQ81" s="1834">
        <f>'[13]3'!BQ81</f>
        <v>0</v>
      </c>
      <c r="BR81" s="1834">
        <f>'[13]3'!BR81</f>
        <v>1.4999999999999999E-2</v>
      </c>
      <c r="BS81" s="1831">
        <f t="shared" si="211"/>
        <v>61.446000000000005</v>
      </c>
      <c r="BT81" s="1831">
        <f t="shared" si="212"/>
        <v>9.7559999999999985</v>
      </c>
      <c r="BU81" s="1757">
        <f t="shared" si="148"/>
        <v>0</v>
      </c>
      <c r="BV81" s="1757">
        <f t="shared" si="149"/>
        <v>0</v>
      </c>
      <c r="BW81" s="1757">
        <f t="shared" si="150"/>
        <v>45471.02</v>
      </c>
      <c r="BX81" s="1831">
        <f t="shared" si="151"/>
        <v>8.91</v>
      </c>
      <c r="BY81" s="1757">
        <f t="shared" si="152"/>
        <v>5690.1</v>
      </c>
      <c r="BZ81" s="1757">
        <f t="shared" si="153"/>
        <v>80.111999999999995</v>
      </c>
      <c r="CA81" s="1850">
        <f t="shared" si="154"/>
        <v>51161.119999999995</v>
      </c>
      <c r="CB81" s="1834">
        <f>'[13]3'!CB81</f>
        <v>2.1000000000000001E-2</v>
      </c>
      <c r="CC81" s="1834">
        <f>'[13]3'!CC81</f>
        <v>1.7999999999999999E-2</v>
      </c>
      <c r="CD81" s="1834">
        <f>'[13]3'!CD81</f>
        <v>2.7300000000000002E-3</v>
      </c>
      <c r="CE81" s="1834">
        <f>'[13]3'!CE81</f>
        <v>0</v>
      </c>
      <c r="CF81" s="1834">
        <f>'[13]3'!CF81</f>
        <v>0</v>
      </c>
      <c r="CG81" s="1834">
        <f>'[13]3'!CG81</f>
        <v>1.4999999999999999E-2</v>
      </c>
      <c r="CH81" s="1831">
        <f t="shared" si="213"/>
        <v>56.343000000000004</v>
      </c>
      <c r="CI81" s="1831">
        <f t="shared" si="214"/>
        <v>10.061999999999999</v>
      </c>
      <c r="CJ81" s="1757">
        <f t="shared" si="155"/>
        <v>0</v>
      </c>
      <c r="CK81" s="1757">
        <f t="shared" si="156"/>
        <v>0</v>
      </c>
      <c r="CL81" s="1757">
        <f t="shared" si="157"/>
        <v>42407.56</v>
      </c>
      <c r="CM81" s="1831">
        <f t="shared" si="158"/>
        <v>7.29</v>
      </c>
      <c r="CN81" s="1757">
        <f t="shared" si="159"/>
        <v>4655.54</v>
      </c>
      <c r="CO81" s="1757">
        <f t="shared" si="160"/>
        <v>73.695000000000007</v>
      </c>
      <c r="CP81" s="1850">
        <f t="shared" si="161"/>
        <v>47063.1</v>
      </c>
      <c r="CQ81" s="1837">
        <f>'[13]3'!CQ81</f>
        <v>2.1000000000000001E-2</v>
      </c>
      <c r="CR81" s="1834">
        <f>'[13]3'!CR81</f>
        <v>1.7999999999999999E-2</v>
      </c>
      <c r="CS81" s="1834">
        <f>'[13]3'!CS81</f>
        <v>2.7300000000000002E-3</v>
      </c>
      <c r="CT81" s="1834">
        <f>'[13]3'!CT81</f>
        <v>0</v>
      </c>
      <c r="CU81" s="1834">
        <f>'[13]3'!CU81</f>
        <v>0</v>
      </c>
      <c r="CV81" s="1834">
        <f>'[13]3'!CV81</f>
        <v>1.4999999999999999E-2</v>
      </c>
      <c r="CW81" s="1831">
        <f t="shared" si="215"/>
        <v>37.380000000000003</v>
      </c>
      <c r="CX81" s="1831">
        <f t="shared" si="216"/>
        <v>11.664</v>
      </c>
      <c r="CY81" s="1757">
        <f t="shared" si="162"/>
        <v>0</v>
      </c>
      <c r="CZ81" s="1757">
        <f t="shared" si="163"/>
        <v>0</v>
      </c>
      <c r="DA81" s="1757">
        <f t="shared" si="164"/>
        <v>31320.48</v>
      </c>
      <c r="DB81" s="1831">
        <f t="shared" si="165"/>
        <v>6.3</v>
      </c>
      <c r="DC81" s="1757">
        <f t="shared" si="166"/>
        <v>4023.31</v>
      </c>
      <c r="DD81" s="1757">
        <f t="shared" si="167"/>
        <v>55.344000000000001</v>
      </c>
      <c r="DE81" s="1850">
        <f t="shared" si="168"/>
        <v>35343.79</v>
      </c>
      <c r="DF81" s="1837">
        <f>'[13]3'!DF81</f>
        <v>2.1000000000000001E-2</v>
      </c>
      <c r="DG81" s="1834">
        <f>'[13]3'!DG81</f>
        <v>1.7999999999999999E-2</v>
      </c>
      <c r="DH81" s="1834">
        <f>'[13]3'!DH81</f>
        <v>2.7300000000000002E-3</v>
      </c>
      <c r="DI81" s="1834">
        <f>'[13]3'!DI81</f>
        <v>0</v>
      </c>
      <c r="DJ81" s="1834">
        <f>'[13]3'!DJ81</f>
        <v>0</v>
      </c>
      <c r="DK81" s="1834">
        <f>'[13]3'!DK81</f>
        <v>1.4999999999999999E-2</v>
      </c>
      <c r="DL81" s="1831">
        <f t="shared" si="217"/>
        <v>38.682000000000002</v>
      </c>
      <c r="DM81" s="1831">
        <f t="shared" si="218"/>
        <v>10.763999999999999</v>
      </c>
      <c r="DN81" s="1757">
        <f t="shared" si="169"/>
        <v>0</v>
      </c>
      <c r="DO81" s="1757">
        <f t="shared" si="170"/>
        <v>0</v>
      </c>
      <c r="DP81" s="1757">
        <f t="shared" si="171"/>
        <v>31577.200000000001</v>
      </c>
      <c r="DQ81" s="1831">
        <f t="shared" si="172"/>
        <v>6.6149999999999993</v>
      </c>
      <c r="DR81" s="1757">
        <f t="shared" si="173"/>
        <v>4224.47</v>
      </c>
      <c r="DS81" s="1757">
        <f t="shared" si="174"/>
        <v>56.061</v>
      </c>
      <c r="DT81" s="1850">
        <f t="shared" si="175"/>
        <v>35801.67</v>
      </c>
      <c r="DU81" s="1837">
        <f>'[13]3'!DU81</f>
        <v>2.1000000000000001E-2</v>
      </c>
      <c r="DV81" s="1834">
        <f>'[13]3'!DV81</f>
        <v>1.7999999999999999E-2</v>
      </c>
      <c r="DW81" s="1834">
        <f>'[13]3'!DW81</f>
        <v>2.7300000000000002E-3</v>
      </c>
      <c r="DX81" s="1834">
        <f>'[13]3'!DX81</f>
        <v>0</v>
      </c>
      <c r="DY81" s="1834">
        <f>'[13]3'!DY81</f>
        <v>0</v>
      </c>
      <c r="DZ81" s="1834">
        <f>'[13]3'!DZ81</f>
        <v>1.4999999999999999E-2</v>
      </c>
      <c r="EA81" s="1831">
        <f t="shared" si="219"/>
        <v>52.080000000000005</v>
      </c>
      <c r="EB81" s="1831">
        <f t="shared" si="220"/>
        <v>9.7559999999999985</v>
      </c>
      <c r="EC81" s="1757">
        <f t="shared" si="176"/>
        <v>0</v>
      </c>
      <c r="ED81" s="1757">
        <f t="shared" si="177"/>
        <v>0</v>
      </c>
      <c r="EE81" s="1757">
        <f t="shared" si="178"/>
        <v>39489.71</v>
      </c>
      <c r="EF81" s="1757">
        <f t="shared" si="179"/>
        <v>6.4799999999999995</v>
      </c>
      <c r="EG81" s="1757">
        <f t="shared" si="180"/>
        <v>4138.26</v>
      </c>
      <c r="EH81" s="1757">
        <f t="shared" si="181"/>
        <v>68.316000000000003</v>
      </c>
      <c r="EI81" s="1850">
        <f t="shared" si="182"/>
        <v>43627.97</v>
      </c>
      <c r="EJ81" s="1837">
        <f>'[13]3'!EJ81</f>
        <v>2.1000000000000001E-2</v>
      </c>
      <c r="EK81" s="1834">
        <f>'[13]3'!EK81</f>
        <v>1.7999999999999999E-2</v>
      </c>
      <c r="EL81" s="1834">
        <f>'[13]3'!EL81</f>
        <v>2.7300000000000002E-3</v>
      </c>
      <c r="EM81" s="1834">
        <f>'[13]3'!EM81</f>
        <v>0</v>
      </c>
      <c r="EN81" s="1834">
        <f>'[13]3'!EN81</f>
        <v>0</v>
      </c>
      <c r="EO81" s="1834">
        <f>'[13]3'!EO81</f>
        <v>1.4999999999999999E-2</v>
      </c>
      <c r="EP81" s="1831">
        <f t="shared" si="221"/>
        <v>73.038000000000011</v>
      </c>
      <c r="EQ81" s="1831">
        <f t="shared" si="222"/>
        <v>11.177999999999999</v>
      </c>
      <c r="ER81" s="1757">
        <f t="shared" si="183"/>
        <v>0</v>
      </c>
      <c r="ES81" s="1757">
        <f t="shared" si="184"/>
        <v>0</v>
      </c>
      <c r="ET81" s="1757">
        <f t="shared" si="185"/>
        <v>53782.02</v>
      </c>
      <c r="EU81" s="1757">
        <f t="shared" si="186"/>
        <v>8.504999999999999</v>
      </c>
      <c r="EV81" s="1757">
        <f t="shared" si="187"/>
        <v>5431.46</v>
      </c>
      <c r="EW81" s="1757">
        <f t="shared" si="188"/>
        <v>92.721000000000004</v>
      </c>
      <c r="EX81" s="1850">
        <f t="shared" si="189"/>
        <v>59213.479999999996</v>
      </c>
      <c r="EY81" s="1834">
        <f>'[13]3'!EY81</f>
        <v>2.1000000000000001E-2</v>
      </c>
      <c r="EZ81" s="1834">
        <f>'[13]3'!EZ81</f>
        <v>1.7999999999999999E-2</v>
      </c>
      <c r="FA81" s="1834">
        <f>'[13]3'!FA81</f>
        <v>2.7300000000000002E-3</v>
      </c>
      <c r="FB81" s="1834">
        <f>'[13]3'!FB81</f>
        <v>0</v>
      </c>
      <c r="FC81" s="1834">
        <f>'[13]3'!FC81</f>
        <v>0</v>
      </c>
      <c r="FD81" s="1834">
        <f>'[13]3'!FD81</f>
        <v>1.4999999999999999E-2</v>
      </c>
      <c r="FE81" s="1831">
        <f t="shared" si="223"/>
        <v>69.006</v>
      </c>
      <c r="FF81" s="1831">
        <f t="shared" si="224"/>
        <v>10.638</v>
      </c>
      <c r="FG81" s="1757">
        <f t="shared" si="190"/>
        <v>0</v>
      </c>
      <c r="FH81" s="1757">
        <f t="shared" si="191"/>
        <v>0</v>
      </c>
      <c r="FI81" s="1757">
        <f t="shared" si="192"/>
        <v>50862.25</v>
      </c>
      <c r="FJ81" s="1757">
        <f t="shared" si="193"/>
        <v>10.545</v>
      </c>
      <c r="FK81" s="1757">
        <f t="shared" si="194"/>
        <v>6734.25</v>
      </c>
      <c r="FL81" s="1757">
        <f t="shared" si="195"/>
        <v>90.189000000000007</v>
      </c>
      <c r="FM81" s="1850">
        <f t="shared" si="196"/>
        <v>57596.5</v>
      </c>
      <c r="FN81" s="1834">
        <f>'[13]3'!FN81</f>
        <v>2.1000000000000001E-2</v>
      </c>
      <c r="FO81" s="1834">
        <f>'[13]3'!FO81</f>
        <v>1.7999999999999999E-2</v>
      </c>
      <c r="FP81" s="1834">
        <f>'[13]3'!FP81</f>
        <v>2.7300000000000002E-3</v>
      </c>
      <c r="FQ81" s="1834">
        <f>'[13]3'!FQ81</f>
        <v>0</v>
      </c>
      <c r="FR81" s="1834">
        <f>'[13]3'!FR81</f>
        <v>0</v>
      </c>
      <c r="FS81" s="1834">
        <f>'[13]3'!FS81</f>
        <v>1.4999999999999999E-2</v>
      </c>
      <c r="FT81" s="1831">
        <f t="shared" si="225"/>
        <v>68.061000000000007</v>
      </c>
      <c r="FU81" s="1831">
        <f t="shared" si="226"/>
        <v>11.718</v>
      </c>
      <c r="FV81" s="1757">
        <f t="shared" si="197"/>
        <v>0</v>
      </c>
      <c r="FW81" s="1757">
        <f t="shared" si="198"/>
        <v>0</v>
      </c>
      <c r="FX81" s="1757">
        <f t="shared" si="227"/>
        <v>50948.46</v>
      </c>
      <c r="FY81" s="1757">
        <f t="shared" si="199"/>
        <v>11.4</v>
      </c>
      <c r="FZ81" s="1757">
        <f t="shared" si="200"/>
        <v>7280.27</v>
      </c>
      <c r="GA81" s="1757">
        <f t="shared" si="201"/>
        <v>91.179000000000016</v>
      </c>
      <c r="GB81" s="1850">
        <f t="shared" si="202"/>
        <v>58228.729999999996</v>
      </c>
      <c r="GC81" s="1851">
        <f t="shared" si="117"/>
        <v>531.24900000000014</v>
      </c>
      <c r="GD81" s="1852">
        <f t="shared" si="117"/>
        <v>339266.23</v>
      </c>
      <c r="GE81" s="1853">
        <f t="shared" si="118"/>
        <v>453.81000000000006</v>
      </c>
      <c r="GF81" s="1854">
        <f t="shared" si="118"/>
        <v>289812.13999999996</v>
      </c>
      <c r="GG81" s="1855">
        <f t="shared" si="119"/>
        <v>985.0590000000002</v>
      </c>
      <c r="GH81" s="1856">
        <f t="shared" si="119"/>
        <v>629078.36999999988</v>
      </c>
      <c r="GI81" s="1844">
        <v>10</v>
      </c>
      <c r="GJ81" s="1857">
        <f t="shared" ref="GJ81:GJ115" si="230">GG81-P81-AE81-AT81-BI81-BX81-CM81-DB81-DQ81-EF81-EU81-FJ81-FY81</f>
        <v>882.81900000000041</v>
      </c>
      <c r="GK81" s="1858">
        <f t="shared" si="228"/>
        <v>563785.85999999987</v>
      </c>
      <c r="GL81" s="1859">
        <f t="shared" si="229"/>
        <v>102.23999999999978</v>
      </c>
      <c r="GM81" s="1860">
        <f t="shared" si="229"/>
        <v>65292.510000000009</v>
      </c>
    </row>
    <row r="82" spans="1:195" s="1768" customFormat="1" ht="18" customHeight="1">
      <c r="A82" s="1848">
        <v>68</v>
      </c>
      <c r="B82" s="1861" t="s">
        <v>1602</v>
      </c>
      <c r="C82" s="1864" t="s">
        <v>407</v>
      </c>
      <c r="D82" s="1833">
        <f>[13]цены!D76</f>
        <v>504.07</v>
      </c>
      <c r="E82" s="1834">
        <f>'[13]3'!E82</f>
        <v>6.4000000000000003E-3</v>
      </c>
      <c r="F82" s="1834">
        <f>'[13]3'!F82</f>
        <v>4.3E-3</v>
      </c>
      <c r="G82" s="1834">
        <f>'[13]3'!G82</f>
        <v>0</v>
      </c>
      <c r="H82" s="1834">
        <f>'[13]3'!H82</f>
        <v>0</v>
      </c>
      <c r="I82" s="1834">
        <f>'[13]3'!I82</f>
        <v>0</v>
      </c>
      <c r="J82" s="1834">
        <f>'[13]3'!J82</f>
        <v>5.0000000000000001E-4</v>
      </c>
      <c r="K82" s="1831">
        <f t="shared" si="203"/>
        <v>21.977600000000002</v>
      </c>
      <c r="L82" s="1831">
        <f t="shared" si="204"/>
        <v>2.7820999999999998</v>
      </c>
      <c r="M82" s="1835">
        <f t="shared" si="120"/>
        <v>0</v>
      </c>
      <c r="N82" s="1835">
        <f t="shared" si="121"/>
        <v>0</v>
      </c>
      <c r="O82" s="1757">
        <f t="shared" si="122"/>
        <v>12480.62</v>
      </c>
      <c r="P82" s="1831">
        <f t="shared" si="123"/>
        <v>0.3</v>
      </c>
      <c r="Q82" s="1757">
        <f t="shared" si="124"/>
        <v>151.22</v>
      </c>
      <c r="R82" s="1757">
        <f t="shared" si="125"/>
        <v>25.059700000000003</v>
      </c>
      <c r="S82" s="1850">
        <f t="shared" si="126"/>
        <v>12631.84</v>
      </c>
      <c r="T82" s="1837">
        <f>'[13]3'!T82</f>
        <v>6.4000000000000003E-3</v>
      </c>
      <c r="U82" s="1834">
        <f>'[13]3'!U82</f>
        <v>4.3E-3</v>
      </c>
      <c r="V82" s="1834">
        <f>'[13]3'!V82</f>
        <v>0</v>
      </c>
      <c r="W82" s="1834">
        <f>'[13]3'!W82</f>
        <v>0</v>
      </c>
      <c r="X82" s="1834">
        <f>'[13]3'!X82</f>
        <v>0</v>
      </c>
      <c r="Y82" s="1834">
        <f>'[13]3'!Y82</f>
        <v>5.0000000000000001E-4</v>
      </c>
      <c r="Z82" s="1831">
        <f t="shared" si="205"/>
        <v>21.337600000000002</v>
      </c>
      <c r="AA82" s="1831">
        <f t="shared" si="206"/>
        <v>2.5499000000000001</v>
      </c>
      <c r="AB82" s="1757">
        <f t="shared" si="127"/>
        <v>0</v>
      </c>
      <c r="AC82" s="1757">
        <f t="shared" si="128"/>
        <v>0</v>
      </c>
      <c r="AD82" s="1757">
        <f t="shared" si="129"/>
        <v>12040.97</v>
      </c>
      <c r="AE82" s="1831">
        <f t="shared" si="130"/>
        <v>0.3145</v>
      </c>
      <c r="AF82" s="1757">
        <f t="shared" si="131"/>
        <v>158.53</v>
      </c>
      <c r="AG82" s="1757">
        <f t="shared" si="132"/>
        <v>24.202000000000002</v>
      </c>
      <c r="AH82" s="1850">
        <f t="shared" si="133"/>
        <v>12199.5</v>
      </c>
      <c r="AI82" s="1837">
        <f>'[13]3'!AI82</f>
        <v>6.4000000000000003E-3</v>
      </c>
      <c r="AJ82" s="1834">
        <f>'[13]3'!AJ82</f>
        <v>4.3E-3</v>
      </c>
      <c r="AK82" s="1834">
        <f>'[13]3'!AK82</f>
        <v>0</v>
      </c>
      <c r="AL82" s="1834">
        <f>'[13]3'!AL82</f>
        <v>0</v>
      </c>
      <c r="AM82" s="1834">
        <f>'[13]3'!AM82</f>
        <v>0</v>
      </c>
      <c r="AN82" s="1834">
        <f>'[13]3'!AN82</f>
        <v>5.0000000000000001E-4</v>
      </c>
      <c r="AO82" s="1831">
        <f t="shared" si="207"/>
        <v>25.459200000000003</v>
      </c>
      <c r="AP82" s="1831">
        <f t="shared" si="208"/>
        <v>2.7820999999999998</v>
      </c>
      <c r="AQ82" s="1757">
        <f t="shared" si="134"/>
        <v>0</v>
      </c>
      <c r="AR82" s="1757">
        <f t="shared" si="135"/>
        <v>0</v>
      </c>
      <c r="AS82" s="1757">
        <f t="shared" si="136"/>
        <v>14235.59</v>
      </c>
      <c r="AT82" s="1831">
        <f t="shared" si="137"/>
        <v>0.28800000000000003</v>
      </c>
      <c r="AU82" s="1757">
        <f t="shared" si="138"/>
        <v>145.16999999999999</v>
      </c>
      <c r="AV82" s="1757">
        <f t="shared" si="139"/>
        <v>28.529300000000003</v>
      </c>
      <c r="AW82" s="1850">
        <f t="shared" si="140"/>
        <v>14380.76</v>
      </c>
      <c r="AX82" s="1834">
        <f>'[13]3'!AX82</f>
        <v>6.4000000000000003E-3</v>
      </c>
      <c r="AY82" s="1834">
        <f>'[13]3'!AY82</f>
        <v>4.3E-3</v>
      </c>
      <c r="AZ82" s="1834">
        <f>'[13]3'!AZ82</f>
        <v>0</v>
      </c>
      <c r="BA82" s="1834">
        <f>'[13]3'!BA82</f>
        <v>0</v>
      </c>
      <c r="BB82" s="1834">
        <f>'[13]3'!BB82</f>
        <v>0</v>
      </c>
      <c r="BC82" s="1834">
        <f>'[13]3'!BC82</f>
        <v>5.0000000000000001E-4</v>
      </c>
      <c r="BD82" s="1831">
        <f t="shared" si="209"/>
        <v>21.664000000000001</v>
      </c>
      <c r="BE82" s="1831">
        <f t="shared" si="210"/>
        <v>2.5154999999999998</v>
      </c>
      <c r="BF82" s="1757">
        <f t="shared" si="141"/>
        <v>0</v>
      </c>
      <c r="BG82" s="1757">
        <f t="shared" si="142"/>
        <v>0</v>
      </c>
      <c r="BH82" s="1757">
        <f t="shared" si="143"/>
        <v>12188.16</v>
      </c>
      <c r="BI82" s="1831">
        <f t="shared" si="144"/>
        <v>0.30399999999999999</v>
      </c>
      <c r="BJ82" s="1757">
        <f t="shared" si="145"/>
        <v>153.24</v>
      </c>
      <c r="BK82" s="1757">
        <f t="shared" si="146"/>
        <v>24.483499999999999</v>
      </c>
      <c r="BL82" s="1850">
        <f t="shared" si="147"/>
        <v>12341.4</v>
      </c>
      <c r="BM82" s="1837">
        <f>'[13]3'!BM82</f>
        <v>6.4000000000000003E-3</v>
      </c>
      <c r="BN82" s="1834">
        <f>'[13]3'!BN82</f>
        <v>4.3E-3</v>
      </c>
      <c r="BO82" s="1834">
        <f>'[13]3'!BO82</f>
        <v>0</v>
      </c>
      <c r="BP82" s="1834">
        <f>'[13]3'!BP82</f>
        <v>0</v>
      </c>
      <c r="BQ82" s="1834">
        <f>'[13]3'!BQ82</f>
        <v>0</v>
      </c>
      <c r="BR82" s="1834">
        <f>'[13]3'!BR82</f>
        <v>5.0000000000000001E-4</v>
      </c>
      <c r="BS82" s="1831">
        <f t="shared" si="211"/>
        <v>18.726400000000002</v>
      </c>
      <c r="BT82" s="1831">
        <f t="shared" si="212"/>
        <v>2.3306</v>
      </c>
      <c r="BU82" s="1757">
        <f t="shared" si="148"/>
        <v>0</v>
      </c>
      <c r="BV82" s="1757">
        <f t="shared" si="149"/>
        <v>0</v>
      </c>
      <c r="BW82" s="1757">
        <f t="shared" si="150"/>
        <v>10614.2</v>
      </c>
      <c r="BX82" s="1831">
        <f t="shared" si="151"/>
        <v>0.29699999999999999</v>
      </c>
      <c r="BY82" s="1757">
        <f t="shared" si="152"/>
        <v>149.71</v>
      </c>
      <c r="BZ82" s="1757">
        <f t="shared" si="153"/>
        <v>21.354000000000003</v>
      </c>
      <c r="CA82" s="1850">
        <f t="shared" si="154"/>
        <v>10763.91</v>
      </c>
      <c r="CB82" s="1834">
        <f>'[13]3'!CB82</f>
        <v>6.4000000000000003E-3</v>
      </c>
      <c r="CC82" s="1834">
        <f>'[13]3'!CC82</f>
        <v>4.3E-3</v>
      </c>
      <c r="CD82" s="1834">
        <f>'[13]3'!CD82</f>
        <v>0</v>
      </c>
      <c r="CE82" s="1834">
        <f>'[13]3'!CE82</f>
        <v>0</v>
      </c>
      <c r="CF82" s="1834">
        <f>'[13]3'!CF82</f>
        <v>0</v>
      </c>
      <c r="CG82" s="1834">
        <f>'[13]3'!CG82</f>
        <v>5.0000000000000001E-4</v>
      </c>
      <c r="CH82" s="1831">
        <f t="shared" si="213"/>
        <v>17.171200000000002</v>
      </c>
      <c r="CI82" s="1831">
        <f t="shared" si="214"/>
        <v>2.4037000000000002</v>
      </c>
      <c r="CJ82" s="1757">
        <f t="shared" si="155"/>
        <v>0</v>
      </c>
      <c r="CK82" s="1757">
        <f t="shared" si="156"/>
        <v>0</v>
      </c>
      <c r="CL82" s="1757">
        <f t="shared" si="157"/>
        <v>9867.1200000000008</v>
      </c>
      <c r="CM82" s="1831">
        <f t="shared" si="158"/>
        <v>0.24299999999999999</v>
      </c>
      <c r="CN82" s="1757">
        <f t="shared" si="159"/>
        <v>122.49</v>
      </c>
      <c r="CO82" s="1757">
        <f t="shared" si="160"/>
        <v>19.817900000000002</v>
      </c>
      <c r="CP82" s="1850">
        <f t="shared" si="161"/>
        <v>9989.61</v>
      </c>
      <c r="CQ82" s="1837">
        <f>'[13]3'!CQ82</f>
        <v>6.4000000000000003E-3</v>
      </c>
      <c r="CR82" s="1834">
        <f>'[13]3'!CR82</f>
        <v>4.3E-3</v>
      </c>
      <c r="CS82" s="1834">
        <f>'[13]3'!CS82</f>
        <v>0</v>
      </c>
      <c r="CT82" s="1834">
        <f>'[13]3'!CT82</f>
        <v>0</v>
      </c>
      <c r="CU82" s="1834">
        <f>'[13]3'!CU82</f>
        <v>0</v>
      </c>
      <c r="CV82" s="1834">
        <f>'[13]3'!CV82</f>
        <v>5.0000000000000001E-4</v>
      </c>
      <c r="CW82" s="1831">
        <f t="shared" si="215"/>
        <v>11.392000000000001</v>
      </c>
      <c r="CX82" s="1831">
        <f t="shared" si="216"/>
        <v>2.7864</v>
      </c>
      <c r="CY82" s="1757">
        <f t="shared" si="162"/>
        <v>0</v>
      </c>
      <c r="CZ82" s="1757">
        <f t="shared" si="163"/>
        <v>0</v>
      </c>
      <c r="DA82" s="1757">
        <f t="shared" si="164"/>
        <v>7146.91</v>
      </c>
      <c r="DB82" s="1831">
        <f t="shared" si="165"/>
        <v>0.21</v>
      </c>
      <c r="DC82" s="1757">
        <f t="shared" si="166"/>
        <v>105.85</v>
      </c>
      <c r="DD82" s="1757">
        <f t="shared" si="167"/>
        <v>14.388400000000003</v>
      </c>
      <c r="DE82" s="1850">
        <f t="shared" si="168"/>
        <v>7252.76</v>
      </c>
      <c r="DF82" s="1837">
        <f>'[13]3'!DF82</f>
        <v>6.4000000000000003E-3</v>
      </c>
      <c r="DG82" s="1834">
        <f>'[13]3'!DG82</f>
        <v>4.3E-3</v>
      </c>
      <c r="DH82" s="1834">
        <f>'[13]3'!DH82</f>
        <v>0</v>
      </c>
      <c r="DI82" s="1834">
        <f>'[13]3'!DI82</f>
        <v>0</v>
      </c>
      <c r="DJ82" s="1834">
        <f>'[13]3'!DJ82</f>
        <v>0</v>
      </c>
      <c r="DK82" s="1834">
        <f>'[13]3'!DK82</f>
        <v>5.0000000000000001E-4</v>
      </c>
      <c r="DL82" s="1831">
        <f t="shared" si="217"/>
        <v>11.7888</v>
      </c>
      <c r="DM82" s="1831">
        <f t="shared" si="218"/>
        <v>2.5714000000000001</v>
      </c>
      <c r="DN82" s="1757">
        <f t="shared" si="169"/>
        <v>0</v>
      </c>
      <c r="DO82" s="1757">
        <f t="shared" si="170"/>
        <v>0</v>
      </c>
      <c r="DP82" s="1757">
        <f t="shared" si="171"/>
        <v>7238.55</v>
      </c>
      <c r="DQ82" s="1831">
        <f t="shared" si="172"/>
        <v>0.2205</v>
      </c>
      <c r="DR82" s="1757">
        <f t="shared" si="173"/>
        <v>111.15</v>
      </c>
      <c r="DS82" s="1757">
        <f t="shared" si="174"/>
        <v>14.5807</v>
      </c>
      <c r="DT82" s="1850">
        <f t="shared" si="175"/>
        <v>7349.7</v>
      </c>
      <c r="DU82" s="1837">
        <f>'[13]3'!DU82</f>
        <v>6.4000000000000003E-3</v>
      </c>
      <c r="DV82" s="1834">
        <f>'[13]3'!DV82</f>
        <v>4.3E-3</v>
      </c>
      <c r="DW82" s="1834">
        <f>'[13]3'!DW82</f>
        <v>0</v>
      </c>
      <c r="DX82" s="1834">
        <f>'[13]3'!DX82</f>
        <v>0</v>
      </c>
      <c r="DY82" s="1834">
        <f>'[13]3'!DY82</f>
        <v>0</v>
      </c>
      <c r="DZ82" s="1834">
        <f>'[13]3'!DZ82</f>
        <v>5.0000000000000001E-4</v>
      </c>
      <c r="EA82" s="1831">
        <f t="shared" si="219"/>
        <v>15.872</v>
      </c>
      <c r="EB82" s="1831">
        <f t="shared" si="220"/>
        <v>2.3306</v>
      </c>
      <c r="EC82" s="1757">
        <f t="shared" si="176"/>
        <v>0</v>
      </c>
      <c r="ED82" s="1757">
        <f t="shared" si="177"/>
        <v>0</v>
      </c>
      <c r="EE82" s="1757">
        <f t="shared" si="178"/>
        <v>9175.3799999999992</v>
      </c>
      <c r="EF82" s="1757">
        <f t="shared" si="179"/>
        <v>0.216</v>
      </c>
      <c r="EG82" s="1757">
        <f t="shared" si="180"/>
        <v>108.88</v>
      </c>
      <c r="EH82" s="1757">
        <f t="shared" si="181"/>
        <v>18.418600000000001</v>
      </c>
      <c r="EI82" s="1850">
        <f t="shared" si="182"/>
        <v>9284.2599999999984</v>
      </c>
      <c r="EJ82" s="1837">
        <f>'[13]3'!EJ82</f>
        <v>6.4000000000000003E-3</v>
      </c>
      <c r="EK82" s="1834">
        <f>'[13]3'!EK82</f>
        <v>4.3E-3</v>
      </c>
      <c r="EL82" s="1834">
        <f>'[13]3'!EL82</f>
        <v>0</v>
      </c>
      <c r="EM82" s="1834">
        <f>'[13]3'!EM82</f>
        <v>0</v>
      </c>
      <c r="EN82" s="1834">
        <f>'[13]3'!EN82</f>
        <v>0</v>
      </c>
      <c r="EO82" s="1834">
        <f>'[13]3'!EO82</f>
        <v>5.0000000000000001E-4</v>
      </c>
      <c r="EP82" s="1831">
        <f t="shared" si="221"/>
        <v>22.2592</v>
      </c>
      <c r="EQ82" s="1831">
        <f t="shared" si="222"/>
        <v>2.6703000000000001</v>
      </c>
      <c r="ER82" s="1757">
        <f t="shared" si="183"/>
        <v>0</v>
      </c>
      <c r="ES82" s="1757">
        <f t="shared" si="184"/>
        <v>0</v>
      </c>
      <c r="ET82" s="1757">
        <f t="shared" si="185"/>
        <v>12566.21</v>
      </c>
      <c r="EU82" s="1757">
        <f t="shared" si="186"/>
        <v>0.28350000000000003</v>
      </c>
      <c r="EV82" s="1757">
        <f t="shared" si="187"/>
        <v>142.9</v>
      </c>
      <c r="EW82" s="1757">
        <f t="shared" si="188"/>
        <v>25.213000000000001</v>
      </c>
      <c r="EX82" s="1850">
        <f t="shared" si="189"/>
        <v>12709.109999999999</v>
      </c>
      <c r="EY82" s="1834">
        <f>'[13]3'!EY82</f>
        <v>6.4000000000000003E-3</v>
      </c>
      <c r="EZ82" s="1834">
        <f>'[13]3'!EZ82</f>
        <v>4.3E-3</v>
      </c>
      <c r="FA82" s="1834">
        <f>'[13]3'!FA82</f>
        <v>0</v>
      </c>
      <c r="FB82" s="1834">
        <f>'[13]3'!FB82</f>
        <v>0</v>
      </c>
      <c r="FC82" s="1834">
        <f>'[13]3'!FC82</f>
        <v>0</v>
      </c>
      <c r="FD82" s="1834">
        <f>'[13]3'!FD82</f>
        <v>5.0000000000000001E-4</v>
      </c>
      <c r="FE82" s="1831">
        <f t="shared" si="223"/>
        <v>21.0304</v>
      </c>
      <c r="FF82" s="1831">
        <f t="shared" si="224"/>
        <v>2.5413000000000001</v>
      </c>
      <c r="FG82" s="1757">
        <f t="shared" si="190"/>
        <v>0</v>
      </c>
      <c r="FH82" s="1757">
        <f t="shared" si="191"/>
        <v>0</v>
      </c>
      <c r="FI82" s="1757">
        <f t="shared" si="192"/>
        <v>11881.79</v>
      </c>
      <c r="FJ82" s="1757">
        <f t="shared" si="193"/>
        <v>0.35150000000000003</v>
      </c>
      <c r="FK82" s="1757">
        <f t="shared" si="194"/>
        <v>177.18</v>
      </c>
      <c r="FL82" s="1757">
        <f t="shared" si="195"/>
        <v>23.923200000000001</v>
      </c>
      <c r="FM82" s="1850">
        <f t="shared" si="196"/>
        <v>12058.970000000001</v>
      </c>
      <c r="FN82" s="1834">
        <f>'[13]3'!FN82</f>
        <v>6.4000000000000003E-3</v>
      </c>
      <c r="FO82" s="1834">
        <f>'[13]3'!FO82</f>
        <v>4.3E-3</v>
      </c>
      <c r="FP82" s="1834">
        <f>'[13]3'!FP82</f>
        <v>0</v>
      </c>
      <c r="FQ82" s="1834">
        <f>'[13]3'!FQ82</f>
        <v>0</v>
      </c>
      <c r="FR82" s="1834">
        <f>'[13]3'!FR82</f>
        <v>0</v>
      </c>
      <c r="FS82" s="1834">
        <f>'[13]3'!FS82</f>
        <v>5.0000000000000001E-4</v>
      </c>
      <c r="FT82" s="1831">
        <f t="shared" si="225"/>
        <v>20.7424</v>
      </c>
      <c r="FU82" s="1831">
        <f t="shared" si="226"/>
        <v>2.7993000000000001</v>
      </c>
      <c r="FV82" s="1757">
        <f t="shared" si="197"/>
        <v>0</v>
      </c>
      <c r="FW82" s="1757">
        <f t="shared" si="198"/>
        <v>0</v>
      </c>
      <c r="FX82" s="1757">
        <f t="shared" si="227"/>
        <v>11866.66</v>
      </c>
      <c r="FY82" s="1757">
        <f t="shared" si="199"/>
        <v>0.38</v>
      </c>
      <c r="FZ82" s="1757">
        <f t="shared" si="200"/>
        <v>191.55</v>
      </c>
      <c r="GA82" s="1757">
        <f t="shared" si="201"/>
        <v>23.921699999999998</v>
      </c>
      <c r="GB82" s="1850">
        <f t="shared" si="202"/>
        <v>12058.21</v>
      </c>
      <c r="GC82" s="1851">
        <f t="shared" si="117"/>
        <v>143.44640000000001</v>
      </c>
      <c r="GD82" s="1852">
        <f t="shared" si="117"/>
        <v>72307.02</v>
      </c>
      <c r="GE82" s="1853">
        <f t="shared" si="118"/>
        <v>120.44560000000003</v>
      </c>
      <c r="GF82" s="1854">
        <f t="shared" si="118"/>
        <v>60713.009999999995</v>
      </c>
      <c r="GG82" s="1855">
        <f t="shared" si="119"/>
        <v>263.89200000000005</v>
      </c>
      <c r="GH82" s="1856">
        <f t="shared" si="119"/>
        <v>133020.03</v>
      </c>
      <c r="GI82" s="1844">
        <v>10</v>
      </c>
      <c r="GJ82" s="1857">
        <f t="shared" si="230"/>
        <v>260.48400000000004</v>
      </c>
      <c r="GK82" s="1858">
        <f t="shared" si="228"/>
        <v>131302.16000000003</v>
      </c>
      <c r="GL82" s="1859">
        <f t="shared" si="229"/>
        <v>3.4080000000000155</v>
      </c>
      <c r="GM82" s="1860">
        <f t="shared" si="229"/>
        <v>1717.8699999999662</v>
      </c>
    </row>
    <row r="83" spans="1:195" s="1768" customFormat="1" ht="18" customHeight="1">
      <c r="A83" s="1830">
        <v>69</v>
      </c>
      <c r="B83" s="1861" t="s">
        <v>1603</v>
      </c>
      <c r="C83" s="1864" t="s">
        <v>407</v>
      </c>
      <c r="D83" s="1833">
        <f>[13]цены!D77</f>
        <v>207</v>
      </c>
      <c r="E83" s="1834">
        <f>'[13]3'!E83</f>
        <v>1.7000000000000001E-2</v>
      </c>
      <c r="F83" s="1834">
        <f>'[13]3'!F83</f>
        <v>1.4E-2</v>
      </c>
      <c r="G83" s="1834">
        <f>'[13]3'!G83</f>
        <v>2.2100000000000002E-3</v>
      </c>
      <c r="H83" s="1834">
        <f>'[13]3'!H83</f>
        <v>0</v>
      </c>
      <c r="I83" s="1834">
        <f>'[13]3'!I83</f>
        <v>0</v>
      </c>
      <c r="J83" s="1834">
        <f>'[13]3'!J83</f>
        <v>1.7000000000000001E-2</v>
      </c>
      <c r="K83" s="1831">
        <f t="shared" si="203"/>
        <v>58.378000000000007</v>
      </c>
      <c r="L83" s="1831">
        <f t="shared" si="204"/>
        <v>9.0579999999999998</v>
      </c>
      <c r="M83" s="1835">
        <f t="shared" si="120"/>
        <v>0</v>
      </c>
      <c r="N83" s="1835">
        <f t="shared" si="121"/>
        <v>0</v>
      </c>
      <c r="O83" s="1757">
        <f t="shared" si="122"/>
        <v>13959.25</v>
      </c>
      <c r="P83" s="1831">
        <f t="shared" si="123"/>
        <v>10.200000000000001</v>
      </c>
      <c r="Q83" s="1757">
        <f t="shared" si="124"/>
        <v>2111.4</v>
      </c>
      <c r="R83" s="1757">
        <f t="shared" si="125"/>
        <v>77.63600000000001</v>
      </c>
      <c r="S83" s="1850">
        <f t="shared" si="126"/>
        <v>16070.65</v>
      </c>
      <c r="T83" s="1837">
        <f>'[13]3'!T83</f>
        <v>1.7000000000000001E-2</v>
      </c>
      <c r="U83" s="1834">
        <f>'[13]3'!U83</f>
        <v>1.4E-2</v>
      </c>
      <c r="V83" s="1834">
        <f>'[13]3'!V83</f>
        <v>2.2100000000000002E-3</v>
      </c>
      <c r="W83" s="1834">
        <f>'[13]3'!W83</f>
        <v>0</v>
      </c>
      <c r="X83" s="1834">
        <f>'[13]3'!X83</f>
        <v>0</v>
      </c>
      <c r="Y83" s="1834">
        <f>'[13]3'!Y83</f>
        <v>1.7000000000000001E-2</v>
      </c>
      <c r="Z83" s="1831">
        <f t="shared" si="205"/>
        <v>56.678000000000004</v>
      </c>
      <c r="AA83" s="1831">
        <f t="shared" si="206"/>
        <v>8.3019999999999996</v>
      </c>
      <c r="AB83" s="1757">
        <f t="shared" si="127"/>
        <v>0</v>
      </c>
      <c r="AC83" s="1757">
        <f t="shared" si="128"/>
        <v>0</v>
      </c>
      <c r="AD83" s="1757">
        <f t="shared" si="129"/>
        <v>13450.86</v>
      </c>
      <c r="AE83" s="1831">
        <f t="shared" si="130"/>
        <v>10.693000000000001</v>
      </c>
      <c r="AF83" s="1757">
        <f t="shared" si="131"/>
        <v>2213.4499999999998</v>
      </c>
      <c r="AG83" s="1757">
        <f t="shared" si="132"/>
        <v>75.673000000000002</v>
      </c>
      <c r="AH83" s="1850">
        <f t="shared" si="133"/>
        <v>15664.310000000001</v>
      </c>
      <c r="AI83" s="1837">
        <f>'[13]3'!AI83</f>
        <v>1.7000000000000001E-2</v>
      </c>
      <c r="AJ83" s="1834">
        <f>'[13]3'!AJ83</f>
        <v>1.4E-2</v>
      </c>
      <c r="AK83" s="1834">
        <f>'[13]3'!AK83</f>
        <v>2.2100000000000002E-3</v>
      </c>
      <c r="AL83" s="1834">
        <f>'[13]3'!AL83</f>
        <v>0</v>
      </c>
      <c r="AM83" s="1834">
        <f>'[13]3'!AM83</f>
        <v>0</v>
      </c>
      <c r="AN83" s="1834">
        <f>'[13]3'!AN83</f>
        <v>1.7000000000000001E-2</v>
      </c>
      <c r="AO83" s="1831">
        <f t="shared" si="207"/>
        <v>67.626000000000005</v>
      </c>
      <c r="AP83" s="1831">
        <f t="shared" si="208"/>
        <v>9.0579999999999998</v>
      </c>
      <c r="AQ83" s="1757">
        <f t="shared" si="134"/>
        <v>0</v>
      </c>
      <c r="AR83" s="1757">
        <f t="shared" si="135"/>
        <v>0</v>
      </c>
      <c r="AS83" s="1757">
        <f t="shared" si="136"/>
        <v>15873.59</v>
      </c>
      <c r="AT83" s="1831">
        <f t="shared" si="137"/>
        <v>9.7920000000000016</v>
      </c>
      <c r="AU83" s="1757">
        <f t="shared" si="138"/>
        <v>2026.94</v>
      </c>
      <c r="AV83" s="1757">
        <f t="shared" si="139"/>
        <v>86.475999999999999</v>
      </c>
      <c r="AW83" s="1850">
        <f t="shared" si="140"/>
        <v>17900.53</v>
      </c>
      <c r="AX83" s="1834">
        <f>'[13]3'!AX83</f>
        <v>1.7000000000000001E-2</v>
      </c>
      <c r="AY83" s="1834">
        <f>'[13]3'!AY83</f>
        <v>1.4E-2</v>
      </c>
      <c r="AZ83" s="1834">
        <f>'[13]3'!AZ83</f>
        <v>2.2100000000000002E-3</v>
      </c>
      <c r="BA83" s="1834">
        <f>'[13]3'!BA83</f>
        <v>0</v>
      </c>
      <c r="BB83" s="1834">
        <f>'[13]3'!BB83</f>
        <v>0</v>
      </c>
      <c r="BC83" s="1834">
        <f>'[13]3'!BC83</f>
        <v>1.7000000000000001E-2</v>
      </c>
      <c r="BD83" s="1831">
        <f t="shared" si="209"/>
        <v>57.545000000000002</v>
      </c>
      <c r="BE83" s="1831">
        <f t="shared" si="210"/>
        <v>8.19</v>
      </c>
      <c r="BF83" s="1757">
        <f t="shared" si="141"/>
        <v>0</v>
      </c>
      <c r="BG83" s="1757">
        <f t="shared" si="142"/>
        <v>0</v>
      </c>
      <c r="BH83" s="1757">
        <f t="shared" si="143"/>
        <v>13607.15</v>
      </c>
      <c r="BI83" s="1831">
        <f t="shared" si="144"/>
        <v>10.336</v>
      </c>
      <c r="BJ83" s="1757">
        <f t="shared" si="145"/>
        <v>2139.5500000000002</v>
      </c>
      <c r="BK83" s="1757">
        <f t="shared" si="146"/>
        <v>76.070999999999998</v>
      </c>
      <c r="BL83" s="1850">
        <f t="shared" si="147"/>
        <v>15746.7</v>
      </c>
      <c r="BM83" s="1837">
        <f>'[13]3'!BM83</f>
        <v>1.7000000000000001E-2</v>
      </c>
      <c r="BN83" s="1834">
        <f>'[13]3'!BN83</f>
        <v>1.4E-2</v>
      </c>
      <c r="BO83" s="1834">
        <f>'[13]3'!BO83</f>
        <v>2.2100000000000002E-3</v>
      </c>
      <c r="BP83" s="1834">
        <f>'[13]3'!BP83</f>
        <v>0</v>
      </c>
      <c r="BQ83" s="1834">
        <f>'[13]3'!BQ83</f>
        <v>0</v>
      </c>
      <c r="BR83" s="1834">
        <f>'[13]3'!BR83</f>
        <v>1.7000000000000001E-2</v>
      </c>
      <c r="BS83" s="1831">
        <f t="shared" si="211"/>
        <v>49.742000000000004</v>
      </c>
      <c r="BT83" s="1831">
        <f t="shared" si="212"/>
        <v>7.5880000000000001</v>
      </c>
      <c r="BU83" s="1757">
        <f t="shared" si="148"/>
        <v>0</v>
      </c>
      <c r="BV83" s="1757">
        <f t="shared" si="149"/>
        <v>0</v>
      </c>
      <c r="BW83" s="1757">
        <f t="shared" si="150"/>
        <v>11867.31</v>
      </c>
      <c r="BX83" s="1831">
        <f t="shared" si="151"/>
        <v>10.098000000000001</v>
      </c>
      <c r="BY83" s="1757">
        <f t="shared" si="152"/>
        <v>2090.29</v>
      </c>
      <c r="BZ83" s="1757">
        <f t="shared" si="153"/>
        <v>67.428000000000011</v>
      </c>
      <c r="CA83" s="1850">
        <f t="shared" si="154"/>
        <v>13957.599999999999</v>
      </c>
      <c r="CB83" s="1834">
        <f>'[13]3'!CB83</f>
        <v>1.7000000000000001E-2</v>
      </c>
      <c r="CC83" s="1834">
        <f>'[13]3'!CC83</f>
        <v>1.4E-2</v>
      </c>
      <c r="CD83" s="1834">
        <f>'[13]3'!CD83</f>
        <v>2.2100000000000002E-3</v>
      </c>
      <c r="CE83" s="1834">
        <f>'[13]3'!CE83</f>
        <v>0</v>
      </c>
      <c r="CF83" s="1834">
        <f>'[13]3'!CF83</f>
        <v>0</v>
      </c>
      <c r="CG83" s="1834">
        <f>'[13]3'!CG83</f>
        <v>1.7000000000000001E-2</v>
      </c>
      <c r="CH83" s="1831">
        <f t="shared" si="213"/>
        <v>45.611000000000004</v>
      </c>
      <c r="CI83" s="1831">
        <f t="shared" si="214"/>
        <v>7.8260000000000005</v>
      </c>
      <c r="CJ83" s="1757">
        <f t="shared" si="155"/>
        <v>0</v>
      </c>
      <c r="CK83" s="1757">
        <f t="shared" si="156"/>
        <v>0</v>
      </c>
      <c r="CL83" s="1757">
        <f t="shared" si="157"/>
        <v>11061.46</v>
      </c>
      <c r="CM83" s="1831">
        <f t="shared" si="158"/>
        <v>8.2620000000000005</v>
      </c>
      <c r="CN83" s="1757">
        <f t="shared" si="159"/>
        <v>1710.23</v>
      </c>
      <c r="CO83" s="1757">
        <f t="shared" si="160"/>
        <v>61.699000000000005</v>
      </c>
      <c r="CP83" s="1850">
        <f t="shared" si="161"/>
        <v>12771.689999999999</v>
      </c>
      <c r="CQ83" s="1837">
        <f>'[13]3'!CQ83</f>
        <v>1.7000000000000001E-2</v>
      </c>
      <c r="CR83" s="1834">
        <f>'[13]3'!CR83</f>
        <v>1.4E-2</v>
      </c>
      <c r="CS83" s="1834">
        <f>'[13]3'!CS83</f>
        <v>2.2100000000000002E-3</v>
      </c>
      <c r="CT83" s="1834">
        <f>'[13]3'!CT83</f>
        <v>0</v>
      </c>
      <c r="CU83" s="1834">
        <f>'[13]3'!CU83</f>
        <v>0</v>
      </c>
      <c r="CV83" s="1834">
        <f>'[13]3'!CV83</f>
        <v>1.7000000000000001E-2</v>
      </c>
      <c r="CW83" s="1831">
        <f t="shared" si="215"/>
        <v>30.26</v>
      </c>
      <c r="CX83" s="1831">
        <f t="shared" si="216"/>
        <v>9.072000000000001</v>
      </c>
      <c r="CY83" s="1757">
        <f t="shared" si="162"/>
        <v>0</v>
      </c>
      <c r="CZ83" s="1757">
        <f t="shared" si="163"/>
        <v>0</v>
      </c>
      <c r="DA83" s="1757">
        <f t="shared" si="164"/>
        <v>8141.72</v>
      </c>
      <c r="DB83" s="1831">
        <f t="shared" si="165"/>
        <v>7.1400000000000006</v>
      </c>
      <c r="DC83" s="1757">
        <f t="shared" si="166"/>
        <v>1477.98</v>
      </c>
      <c r="DD83" s="1757">
        <f t="shared" si="167"/>
        <v>46.472000000000001</v>
      </c>
      <c r="DE83" s="1850">
        <f t="shared" si="168"/>
        <v>9619.7000000000007</v>
      </c>
      <c r="DF83" s="1837">
        <f>'[13]3'!DF83</f>
        <v>1.7000000000000001E-2</v>
      </c>
      <c r="DG83" s="1834">
        <f>'[13]3'!DG83</f>
        <v>1.4E-2</v>
      </c>
      <c r="DH83" s="1834">
        <f>'[13]3'!DH83</f>
        <v>2.2100000000000002E-3</v>
      </c>
      <c r="DI83" s="1834">
        <f>'[13]3'!DI83</f>
        <v>0</v>
      </c>
      <c r="DJ83" s="1834">
        <f>'[13]3'!DJ83</f>
        <v>0</v>
      </c>
      <c r="DK83" s="1834">
        <f>'[13]3'!DK83</f>
        <v>1.7000000000000001E-2</v>
      </c>
      <c r="DL83" s="1831">
        <f t="shared" si="217"/>
        <v>31.314000000000004</v>
      </c>
      <c r="DM83" s="1831">
        <f t="shared" si="218"/>
        <v>8.3719999999999999</v>
      </c>
      <c r="DN83" s="1757">
        <f t="shared" si="169"/>
        <v>0</v>
      </c>
      <c r="DO83" s="1757">
        <f t="shared" si="170"/>
        <v>0</v>
      </c>
      <c r="DP83" s="1757">
        <f t="shared" si="171"/>
        <v>8215</v>
      </c>
      <c r="DQ83" s="1831">
        <f t="shared" si="172"/>
        <v>7.4970000000000008</v>
      </c>
      <c r="DR83" s="1757">
        <f t="shared" si="173"/>
        <v>1551.88</v>
      </c>
      <c r="DS83" s="1757">
        <f t="shared" si="174"/>
        <v>47.183000000000007</v>
      </c>
      <c r="DT83" s="1850">
        <f t="shared" si="175"/>
        <v>9766.880000000001</v>
      </c>
      <c r="DU83" s="1837">
        <f>'[13]3'!DU83</f>
        <v>1.7000000000000001E-2</v>
      </c>
      <c r="DV83" s="1834">
        <f>'[13]3'!DV83</f>
        <v>1.4E-2</v>
      </c>
      <c r="DW83" s="1834">
        <f>'[13]3'!DW83</f>
        <v>2.2100000000000002E-3</v>
      </c>
      <c r="DX83" s="1834">
        <f>'[13]3'!DX83</f>
        <v>0</v>
      </c>
      <c r="DY83" s="1834">
        <f>'[13]3'!DY83</f>
        <v>0</v>
      </c>
      <c r="DZ83" s="1834">
        <f>'[13]3'!DZ83</f>
        <v>1.7000000000000001E-2</v>
      </c>
      <c r="EA83" s="1831">
        <f t="shared" si="219"/>
        <v>42.160000000000004</v>
      </c>
      <c r="EB83" s="1831">
        <f t="shared" si="220"/>
        <v>7.5880000000000001</v>
      </c>
      <c r="EC83" s="1757">
        <f t="shared" si="176"/>
        <v>0</v>
      </c>
      <c r="ED83" s="1757">
        <f t="shared" si="177"/>
        <v>0</v>
      </c>
      <c r="EE83" s="1757">
        <f t="shared" si="178"/>
        <v>10297.84</v>
      </c>
      <c r="EF83" s="1757">
        <f t="shared" si="179"/>
        <v>7.3440000000000003</v>
      </c>
      <c r="EG83" s="1757">
        <f t="shared" si="180"/>
        <v>1520.21</v>
      </c>
      <c r="EH83" s="1757">
        <f t="shared" si="181"/>
        <v>57.092000000000006</v>
      </c>
      <c r="EI83" s="1850">
        <f t="shared" si="182"/>
        <v>11818.05</v>
      </c>
      <c r="EJ83" s="1837">
        <f>'[13]3'!EJ83</f>
        <v>1.7000000000000001E-2</v>
      </c>
      <c r="EK83" s="1834">
        <f>'[13]3'!EK83</f>
        <v>1.4E-2</v>
      </c>
      <c r="EL83" s="1834">
        <f>'[13]3'!EL83</f>
        <v>2.2100000000000002E-3</v>
      </c>
      <c r="EM83" s="1834">
        <f>'[13]3'!EM83</f>
        <v>0</v>
      </c>
      <c r="EN83" s="1834">
        <f>'[13]3'!EN83</f>
        <v>0</v>
      </c>
      <c r="EO83" s="1834">
        <f>'[13]3'!EO83</f>
        <v>1.7000000000000001E-2</v>
      </c>
      <c r="EP83" s="1831">
        <f t="shared" si="221"/>
        <v>59.126000000000005</v>
      </c>
      <c r="EQ83" s="1831">
        <f t="shared" si="222"/>
        <v>8.6940000000000008</v>
      </c>
      <c r="ER83" s="1757">
        <f t="shared" si="183"/>
        <v>0</v>
      </c>
      <c r="ES83" s="1757">
        <f t="shared" si="184"/>
        <v>0</v>
      </c>
      <c r="ET83" s="1757">
        <f t="shared" si="185"/>
        <v>14038.74</v>
      </c>
      <c r="EU83" s="1757">
        <f t="shared" si="186"/>
        <v>9.6390000000000011</v>
      </c>
      <c r="EV83" s="1757">
        <f t="shared" si="187"/>
        <v>1995.27</v>
      </c>
      <c r="EW83" s="1757">
        <f t="shared" si="188"/>
        <v>77.459000000000003</v>
      </c>
      <c r="EX83" s="1850">
        <f t="shared" si="189"/>
        <v>16034.01</v>
      </c>
      <c r="EY83" s="1834">
        <f>'[13]3'!EY83</f>
        <v>1.7000000000000001E-2</v>
      </c>
      <c r="EZ83" s="1834">
        <f>'[13]3'!EZ83</f>
        <v>1.4E-2</v>
      </c>
      <c r="FA83" s="1834">
        <f>'[13]3'!FA83</f>
        <v>2.2100000000000002E-3</v>
      </c>
      <c r="FB83" s="1834">
        <f>'[13]3'!FB83</f>
        <v>0</v>
      </c>
      <c r="FC83" s="1834">
        <f>'[13]3'!FC83</f>
        <v>0</v>
      </c>
      <c r="FD83" s="1834">
        <f>'[13]3'!FD83</f>
        <v>1.7000000000000001E-2</v>
      </c>
      <c r="FE83" s="1831">
        <f t="shared" si="223"/>
        <v>55.862000000000002</v>
      </c>
      <c r="FF83" s="1831">
        <f t="shared" si="224"/>
        <v>8.2740000000000009</v>
      </c>
      <c r="FG83" s="1757">
        <f t="shared" si="190"/>
        <v>0</v>
      </c>
      <c r="FH83" s="1757">
        <f t="shared" si="191"/>
        <v>0</v>
      </c>
      <c r="FI83" s="1757">
        <f t="shared" si="192"/>
        <v>13276.15</v>
      </c>
      <c r="FJ83" s="1757">
        <f t="shared" si="193"/>
        <v>11.951000000000001</v>
      </c>
      <c r="FK83" s="1757">
        <f t="shared" si="194"/>
        <v>2473.86</v>
      </c>
      <c r="FL83" s="1757">
        <f t="shared" si="195"/>
        <v>76.086999999999989</v>
      </c>
      <c r="FM83" s="1850">
        <f t="shared" si="196"/>
        <v>15750.01</v>
      </c>
      <c r="FN83" s="1834">
        <f>'[13]3'!FN83</f>
        <v>1.7000000000000001E-2</v>
      </c>
      <c r="FO83" s="1834">
        <f>'[13]3'!FO83</f>
        <v>1.4E-2</v>
      </c>
      <c r="FP83" s="1834">
        <f>'[13]3'!FP83</f>
        <v>2.2100000000000002E-3</v>
      </c>
      <c r="FQ83" s="1834">
        <f>'[13]3'!FQ83</f>
        <v>0</v>
      </c>
      <c r="FR83" s="1834">
        <f>'[13]3'!FR83</f>
        <v>0</v>
      </c>
      <c r="FS83" s="1834">
        <f>'[13]3'!FS83</f>
        <v>1.7000000000000001E-2</v>
      </c>
      <c r="FT83" s="1831">
        <f t="shared" si="225"/>
        <v>55.097000000000001</v>
      </c>
      <c r="FU83" s="1831">
        <f t="shared" si="226"/>
        <v>9.1140000000000008</v>
      </c>
      <c r="FV83" s="1757">
        <f t="shared" si="197"/>
        <v>0</v>
      </c>
      <c r="FW83" s="1757">
        <f t="shared" si="198"/>
        <v>0</v>
      </c>
      <c r="FX83" s="1757">
        <f t="shared" si="227"/>
        <v>13291.68</v>
      </c>
      <c r="FY83" s="1757">
        <f t="shared" si="199"/>
        <v>12.920000000000002</v>
      </c>
      <c r="FZ83" s="1757">
        <f t="shared" si="200"/>
        <v>2674.44</v>
      </c>
      <c r="GA83" s="1757">
        <f t="shared" si="201"/>
        <v>77.131</v>
      </c>
      <c r="GB83" s="1850">
        <f t="shared" si="202"/>
        <v>15966.12</v>
      </c>
      <c r="GC83" s="1851">
        <f t="shared" si="117"/>
        <v>444.983</v>
      </c>
      <c r="GD83" s="1852">
        <f t="shared" si="117"/>
        <v>92111.48000000001</v>
      </c>
      <c r="GE83" s="1853">
        <f t="shared" si="118"/>
        <v>381.42399999999998</v>
      </c>
      <c r="GF83" s="1854">
        <f t="shared" si="118"/>
        <v>78954.77</v>
      </c>
      <c r="GG83" s="1855">
        <f t="shared" si="119"/>
        <v>826.40699999999993</v>
      </c>
      <c r="GH83" s="1856">
        <f t="shared" si="119"/>
        <v>171066.25</v>
      </c>
      <c r="GI83" s="1844">
        <v>5</v>
      </c>
      <c r="GJ83" s="1857">
        <f t="shared" si="230"/>
        <v>710.53499999999985</v>
      </c>
      <c r="GK83" s="1858">
        <f t="shared" si="228"/>
        <v>147080.75</v>
      </c>
      <c r="GL83" s="1859">
        <f t="shared" si="229"/>
        <v>115.87200000000007</v>
      </c>
      <c r="GM83" s="1860">
        <f t="shared" si="229"/>
        <v>23985.5</v>
      </c>
    </row>
    <row r="84" spans="1:195" s="1768" customFormat="1" ht="18" customHeight="1">
      <c r="A84" s="1848">
        <v>70</v>
      </c>
      <c r="B84" s="1861" t="s">
        <v>1604</v>
      </c>
      <c r="C84" s="1864" t="s">
        <v>407</v>
      </c>
      <c r="D84" s="1833">
        <f>[13]цены!D78</f>
        <v>205</v>
      </c>
      <c r="E84" s="1834">
        <f>'[13]3'!E84</f>
        <v>5.0000000000000001E-3</v>
      </c>
      <c r="F84" s="1834">
        <f>'[13]3'!F84</f>
        <v>5.0000000000000001E-3</v>
      </c>
      <c r="G84" s="1834">
        <f>'[13]3'!G84</f>
        <v>6.5000000000000008E-4</v>
      </c>
      <c r="H84" s="1834">
        <f>'[13]3'!H84</f>
        <v>0</v>
      </c>
      <c r="I84" s="1834">
        <f>'[13]3'!I84</f>
        <v>0</v>
      </c>
      <c r="J84" s="1834">
        <f>'[13]3'!J84</f>
        <v>5.0000000000000001E-3</v>
      </c>
      <c r="K84" s="1831">
        <f t="shared" si="203"/>
        <v>17.170000000000002</v>
      </c>
      <c r="L84" s="1831">
        <f t="shared" si="204"/>
        <v>3.2349999999999999</v>
      </c>
      <c r="M84" s="1835">
        <f t="shared" si="120"/>
        <v>0</v>
      </c>
      <c r="N84" s="1835">
        <f t="shared" si="121"/>
        <v>0</v>
      </c>
      <c r="O84" s="1757">
        <f t="shared" si="122"/>
        <v>4183.03</v>
      </c>
      <c r="P84" s="1831">
        <f t="shared" si="123"/>
        <v>3</v>
      </c>
      <c r="Q84" s="1757">
        <f t="shared" si="124"/>
        <v>615</v>
      </c>
      <c r="R84" s="1757">
        <f t="shared" si="125"/>
        <v>23.405000000000001</v>
      </c>
      <c r="S84" s="1850">
        <f t="shared" si="126"/>
        <v>4798.03</v>
      </c>
      <c r="T84" s="1837">
        <f>'[13]3'!T84</f>
        <v>5.0000000000000001E-3</v>
      </c>
      <c r="U84" s="1834">
        <f>'[13]3'!U84</f>
        <v>5.0000000000000001E-3</v>
      </c>
      <c r="V84" s="1834">
        <f>'[13]3'!V84</f>
        <v>6.5000000000000008E-4</v>
      </c>
      <c r="W84" s="1834">
        <f>'[13]3'!W84</f>
        <v>0</v>
      </c>
      <c r="X84" s="1834">
        <f>'[13]3'!X84</f>
        <v>0</v>
      </c>
      <c r="Y84" s="1834">
        <f>'[13]3'!Y84</f>
        <v>5.0000000000000001E-3</v>
      </c>
      <c r="Z84" s="1831">
        <f t="shared" si="205"/>
        <v>16.670000000000002</v>
      </c>
      <c r="AA84" s="1831">
        <f t="shared" si="206"/>
        <v>2.9649999999999999</v>
      </c>
      <c r="AB84" s="1757">
        <f t="shared" si="127"/>
        <v>0</v>
      </c>
      <c r="AC84" s="1757">
        <f t="shared" si="128"/>
        <v>0</v>
      </c>
      <c r="AD84" s="1757">
        <f t="shared" si="129"/>
        <v>4025.18</v>
      </c>
      <c r="AE84" s="1831">
        <f t="shared" si="130"/>
        <v>3.145</v>
      </c>
      <c r="AF84" s="1757">
        <f t="shared" si="131"/>
        <v>644.73</v>
      </c>
      <c r="AG84" s="1757">
        <f t="shared" si="132"/>
        <v>22.78</v>
      </c>
      <c r="AH84" s="1850">
        <f t="shared" si="133"/>
        <v>4669.91</v>
      </c>
      <c r="AI84" s="1837">
        <f>'[13]3'!AI84</f>
        <v>5.0000000000000001E-3</v>
      </c>
      <c r="AJ84" s="1834">
        <f>'[13]3'!AJ84</f>
        <v>5.0000000000000001E-3</v>
      </c>
      <c r="AK84" s="1834">
        <f>'[13]3'!AK84</f>
        <v>6.5000000000000008E-4</v>
      </c>
      <c r="AL84" s="1834">
        <f>'[13]3'!AL84</f>
        <v>0</v>
      </c>
      <c r="AM84" s="1834">
        <f>'[13]3'!AM84</f>
        <v>0</v>
      </c>
      <c r="AN84" s="1834">
        <f>'[13]3'!AN84</f>
        <v>5.0000000000000001E-3</v>
      </c>
      <c r="AO84" s="1831">
        <f t="shared" si="207"/>
        <v>19.89</v>
      </c>
      <c r="AP84" s="1831">
        <f t="shared" si="208"/>
        <v>3.2349999999999999</v>
      </c>
      <c r="AQ84" s="1757">
        <f t="shared" si="134"/>
        <v>0</v>
      </c>
      <c r="AR84" s="1757">
        <f t="shared" si="135"/>
        <v>0</v>
      </c>
      <c r="AS84" s="1757">
        <f t="shared" si="136"/>
        <v>4740.63</v>
      </c>
      <c r="AT84" s="1831">
        <f t="shared" si="137"/>
        <v>2.88</v>
      </c>
      <c r="AU84" s="1757">
        <f t="shared" si="138"/>
        <v>590.4</v>
      </c>
      <c r="AV84" s="1757">
        <f t="shared" si="139"/>
        <v>26.004999999999999</v>
      </c>
      <c r="AW84" s="1850">
        <f t="shared" si="140"/>
        <v>5331.03</v>
      </c>
      <c r="AX84" s="1834">
        <f>'[13]3'!AX84</f>
        <v>5.0000000000000001E-3</v>
      </c>
      <c r="AY84" s="1834">
        <f>'[13]3'!AY84</f>
        <v>5.0000000000000001E-3</v>
      </c>
      <c r="AZ84" s="1834">
        <f>'[13]3'!AZ84</f>
        <v>6.5000000000000008E-4</v>
      </c>
      <c r="BA84" s="1834">
        <f>'[13]3'!BA84</f>
        <v>0</v>
      </c>
      <c r="BB84" s="1834">
        <f>'[13]3'!BB84</f>
        <v>0</v>
      </c>
      <c r="BC84" s="1834">
        <f>'[13]3'!BC84</f>
        <v>5.0000000000000001E-3</v>
      </c>
      <c r="BD84" s="1831">
        <f t="shared" si="209"/>
        <v>16.925000000000001</v>
      </c>
      <c r="BE84" s="1831">
        <f t="shared" si="210"/>
        <v>2.9250000000000003</v>
      </c>
      <c r="BF84" s="1757">
        <f t="shared" si="141"/>
        <v>0</v>
      </c>
      <c r="BG84" s="1757">
        <f t="shared" si="142"/>
        <v>0</v>
      </c>
      <c r="BH84" s="1757">
        <f t="shared" si="143"/>
        <v>4069.25</v>
      </c>
      <c r="BI84" s="1831">
        <f t="shared" si="144"/>
        <v>3.04</v>
      </c>
      <c r="BJ84" s="1757">
        <f t="shared" si="145"/>
        <v>623.20000000000005</v>
      </c>
      <c r="BK84" s="1757">
        <f t="shared" si="146"/>
        <v>22.89</v>
      </c>
      <c r="BL84" s="1850">
        <f t="shared" si="147"/>
        <v>4692.45</v>
      </c>
      <c r="BM84" s="1837">
        <f>'[13]3'!BM84</f>
        <v>5.0000000000000001E-3</v>
      </c>
      <c r="BN84" s="1834">
        <f>'[13]3'!BN84</f>
        <v>5.0000000000000001E-3</v>
      </c>
      <c r="BO84" s="1834">
        <f>'[13]3'!BO84</f>
        <v>6.5000000000000008E-4</v>
      </c>
      <c r="BP84" s="1834">
        <f>'[13]3'!BP84</f>
        <v>0</v>
      </c>
      <c r="BQ84" s="1834">
        <f>'[13]3'!BQ84</f>
        <v>0</v>
      </c>
      <c r="BR84" s="1834">
        <f>'[13]3'!BR84</f>
        <v>5.0000000000000001E-3</v>
      </c>
      <c r="BS84" s="1831">
        <f t="shared" si="211"/>
        <v>14.63</v>
      </c>
      <c r="BT84" s="1831">
        <f t="shared" si="212"/>
        <v>2.71</v>
      </c>
      <c r="BU84" s="1757">
        <f t="shared" si="148"/>
        <v>0</v>
      </c>
      <c r="BV84" s="1757">
        <f t="shared" si="149"/>
        <v>0</v>
      </c>
      <c r="BW84" s="1757">
        <f t="shared" si="150"/>
        <v>3554.7</v>
      </c>
      <c r="BX84" s="1831">
        <f t="shared" si="151"/>
        <v>2.97</v>
      </c>
      <c r="BY84" s="1757">
        <f t="shared" si="152"/>
        <v>608.85</v>
      </c>
      <c r="BZ84" s="1757">
        <f t="shared" si="153"/>
        <v>20.309999999999999</v>
      </c>
      <c r="CA84" s="1850">
        <f t="shared" si="154"/>
        <v>4163.55</v>
      </c>
      <c r="CB84" s="1834">
        <f>'[13]3'!CB84</f>
        <v>5.0000000000000001E-3</v>
      </c>
      <c r="CC84" s="1834">
        <f>'[13]3'!CC84</f>
        <v>5.0000000000000001E-3</v>
      </c>
      <c r="CD84" s="1834">
        <f>'[13]3'!CD84</f>
        <v>6.5000000000000008E-4</v>
      </c>
      <c r="CE84" s="1834">
        <f>'[13]3'!CE84</f>
        <v>0</v>
      </c>
      <c r="CF84" s="1834">
        <f>'[13]3'!CF84</f>
        <v>0</v>
      </c>
      <c r="CG84" s="1834">
        <f>'[13]3'!CG84</f>
        <v>5.0000000000000001E-3</v>
      </c>
      <c r="CH84" s="1831">
        <f t="shared" si="213"/>
        <v>13.415000000000001</v>
      </c>
      <c r="CI84" s="1831">
        <f t="shared" si="214"/>
        <v>2.7949999999999999</v>
      </c>
      <c r="CJ84" s="1757">
        <f t="shared" si="155"/>
        <v>0</v>
      </c>
      <c r="CK84" s="1757">
        <f t="shared" si="156"/>
        <v>0</v>
      </c>
      <c r="CL84" s="1757">
        <f t="shared" si="157"/>
        <v>3323.05</v>
      </c>
      <c r="CM84" s="1831">
        <f t="shared" si="158"/>
        <v>2.4300000000000002</v>
      </c>
      <c r="CN84" s="1757">
        <f t="shared" si="159"/>
        <v>498.15</v>
      </c>
      <c r="CO84" s="1757">
        <f t="shared" si="160"/>
        <v>18.64</v>
      </c>
      <c r="CP84" s="1850">
        <f t="shared" si="161"/>
        <v>3821.2000000000003</v>
      </c>
      <c r="CQ84" s="1837">
        <f>'[13]3'!CQ84</f>
        <v>5.0000000000000001E-3</v>
      </c>
      <c r="CR84" s="1834">
        <f>'[13]3'!CR84</f>
        <v>5.0000000000000001E-3</v>
      </c>
      <c r="CS84" s="1834">
        <f>'[13]3'!CS84</f>
        <v>6.5000000000000008E-4</v>
      </c>
      <c r="CT84" s="1834">
        <f>'[13]3'!CT84</f>
        <v>0</v>
      </c>
      <c r="CU84" s="1834">
        <f>'[13]3'!CU84</f>
        <v>0</v>
      </c>
      <c r="CV84" s="1834">
        <f>'[13]3'!CV84</f>
        <v>5.0000000000000001E-3</v>
      </c>
      <c r="CW84" s="1831">
        <f t="shared" si="215"/>
        <v>8.9</v>
      </c>
      <c r="CX84" s="1831">
        <f t="shared" si="216"/>
        <v>3.24</v>
      </c>
      <c r="CY84" s="1757">
        <f t="shared" si="162"/>
        <v>0</v>
      </c>
      <c r="CZ84" s="1757">
        <f t="shared" si="163"/>
        <v>0</v>
      </c>
      <c r="DA84" s="1757">
        <f t="shared" si="164"/>
        <v>2488.6999999999998</v>
      </c>
      <c r="DB84" s="1831">
        <f t="shared" si="165"/>
        <v>2.1</v>
      </c>
      <c r="DC84" s="1757">
        <f t="shared" si="166"/>
        <v>430.5</v>
      </c>
      <c r="DD84" s="1757">
        <f t="shared" si="167"/>
        <v>14.24</v>
      </c>
      <c r="DE84" s="1850">
        <f t="shared" si="168"/>
        <v>2919.2</v>
      </c>
      <c r="DF84" s="1837">
        <f>'[13]3'!DF84</f>
        <v>5.0000000000000001E-3</v>
      </c>
      <c r="DG84" s="1834">
        <f>'[13]3'!DG84</f>
        <v>5.0000000000000001E-3</v>
      </c>
      <c r="DH84" s="1834">
        <f>'[13]3'!DH84</f>
        <v>6.5000000000000008E-4</v>
      </c>
      <c r="DI84" s="1834">
        <f>'[13]3'!DI84</f>
        <v>0</v>
      </c>
      <c r="DJ84" s="1834">
        <f>'[13]3'!DJ84</f>
        <v>0</v>
      </c>
      <c r="DK84" s="1834">
        <f>'[13]3'!DK84</f>
        <v>5.0000000000000001E-3</v>
      </c>
      <c r="DL84" s="1831">
        <f t="shared" si="217"/>
        <v>9.2100000000000009</v>
      </c>
      <c r="DM84" s="1831">
        <f t="shared" si="218"/>
        <v>2.99</v>
      </c>
      <c r="DN84" s="1757">
        <f t="shared" si="169"/>
        <v>0</v>
      </c>
      <c r="DO84" s="1757">
        <f t="shared" si="170"/>
        <v>0</v>
      </c>
      <c r="DP84" s="1757">
        <f t="shared" si="171"/>
        <v>2501</v>
      </c>
      <c r="DQ84" s="1831">
        <f t="shared" si="172"/>
        <v>2.2050000000000001</v>
      </c>
      <c r="DR84" s="1757">
        <f t="shared" si="173"/>
        <v>452.03</v>
      </c>
      <c r="DS84" s="1757">
        <f t="shared" si="174"/>
        <v>14.405000000000001</v>
      </c>
      <c r="DT84" s="1850">
        <f t="shared" si="175"/>
        <v>2953.0299999999997</v>
      </c>
      <c r="DU84" s="1837">
        <f>'[13]3'!DU84</f>
        <v>5.0000000000000001E-3</v>
      </c>
      <c r="DV84" s="1834">
        <f>'[13]3'!DV84</f>
        <v>5.0000000000000001E-3</v>
      </c>
      <c r="DW84" s="1834">
        <f>'[13]3'!DW84</f>
        <v>6.5000000000000008E-4</v>
      </c>
      <c r="DX84" s="1834">
        <f>'[13]3'!DX84</f>
        <v>0</v>
      </c>
      <c r="DY84" s="1834">
        <f>'[13]3'!DY84</f>
        <v>0</v>
      </c>
      <c r="DZ84" s="1834">
        <f>'[13]3'!DZ84</f>
        <v>5.0000000000000001E-3</v>
      </c>
      <c r="EA84" s="1831">
        <f t="shared" si="219"/>
        <v>12.4</v>
      </c>
      <c r="EB84" s="1831">
        <f t="shared" si="220"/>
        <v>2.71</v>
      </c>
      <c r="EC84" s="1757">
        <f t="shared" si="176"/>
        <v>0</v>
      </c>
      <c r="ED84" s="1757">
        <f t="shared" si="177"/>
        <v>0</v>
      </c>
      <c r="EE84" s="1757">
        <f t="shared" si="178"/>
        <v>3097.55</v>
      </c>
      <c r="EF84" s="1757">
        <f t="shared" si="179"/>
        <v>2.16</v>
      </c>
      <c r="EG84" s="1757">
        <f t="shared" si="180"/>
        <v>442.8</v>
      </c>
      <c r="EH84" s="1757">
        <f t="shared" si="181"/>
        <v>17.27</v>
      </c>
      <c r="EI84" s="1850">
        <f t="shared" si="182"/>
        <v>3540.3500000000004</v>
      </c>
      <c r="EJ84" s="1837">
        <f>'[13]3'!EJ84</f>
        <v>5.0000000000000001E-3</v>
      </c>
      <c r="EK84" s="1834">
        <f>'[13]3'!EK84</f>
        <v>5.0000000000000001E-3</v>
      </c>
      <c r="EL84" s="1834">
        <f>'[13]3'!EL84</f>
        <v>6.5000000000000008E-4</v>
      </c>
      <c r="EM84" s="1834">
        <f>'[13]3'!EM84</f>
        <v>0</v>
      </c>
      <c r="EN84" s="1834">
        <f>'[13]3'!EN84</f>
        <v>0</v>
      </c>
      <c r="EO84" s="1834">
        <f>'[13]3'!EO84</f>
        <v>5.0000000000000001E-3</v>
      </c>
      <c r="EP84" s="1831">
        <f t="shared" si="221"/>
        <v>17.39</v>
      </c>
      <c r="EQ84" s="1831">
        <f t="shared" si="222"/>
        <v>3.105</v>
      </c>
      <c r="ER84" s="1757">
        <f t="shared" si="183"/>
        <v>0</v>
      </c>
      <c r="ES84" s="1757">
        <f t="shared" si="184"/>
        <v>0</v>
      </c>
      <c r="ET84" s="1757">
        <f t="shared" si="185"/>
        <v>4201.4799999999996</v>
      </c>
      <c r="EU84" s="1757">
        <f t="shared" si="186"/>
        <v>2.835</v>
      </c>
      <c r="EV84" s="1757">
        <f t="shared" si="187"/>
        <v>581.17999999999995</v>
      </c>
      <c r="EW84" s="1757">
        <f t="shared" si="188"/>
        <v>23.330000000000002</v>
      </c>
      <c r="EX84" s="1850">
        <f t="shared" si="189"/>
        <v>4782.66</v>
      </c>
      <c r="EY84" s="1834">
        <f>'[13]3'!EY84</f>
        <v>5.0000000000000001E-3</v>
      </c>
      <c r="EZ84" s="1834">
        <f>'[13]3'!EZ84</f>
        <v>5.0000000000000001E-3</v>
      </c>
      <c r="FA84" s="1834">
        <f>'[13]3'!FA84</f>
        <v>6.5000000000000008E-4</v>
      </c>
      <c r="FB84" s="1834">
        <f>'[13]3'!FB84</f>
        <v>0</v>
      </c>
      <c r="FC84" s="1834">
        <f>'[13]3'!FC84</f>
        <v>0</v>
      </c>
      <c r="FD84" s="1834">
        <f>'[13]3'!FD84</f>
        <v>5.0000000000000001E-3</v>
      </c>
      <c r="FE84" s="1831">
        <f t="shared" si="223"/>
        <v>16.43</v>
      </c>
      <c r="FF84" s="1831">
        <f t="shared" si="224"/>
        <v>2.9550000000000001</v>
      </c>
      <c r="FG84" s="1757">
        <f t="shared" si="190"/>
        <v>0</v>
      </c>
      <c r="FH84" s="1757">
        <f t="shared" si="191"/>
        <v>0</v>
      </c>
      <c r="FI84" s="1757">
        <f t="shared" si="192"/>
        <v>3973.93</v>
      </c>
      <c r="FJ84" s="1757">
        <f t="shared" si="193"/>
        <v>3.5150000000000001</v>
      </c>
      <c r="FK84" s="1757">
        <f t="shared" si="194"/>
        <v>720.58</v>
      </c>
      <c r="FL84" s="1757">
        <f t="shared" si="195"/>
        <v>22.9</v>
      </c>
      <c r="FM84" s="1850">
        <f t="shared" si="196"/>
        <v>4694.51</v>
      </c>
      <c r="FN84" s="1834">
        <f>'[13]3'!FN84</f>
        <v>5.0000000000000001E-3</v>
      </c>
      <c r="FO84" s="1834">
        <f>'[13]3'!FO84</f>
        <v>5.0000000000000001E-3</v>
      </c>
      <c r="FP84" s="1834">
        <f>'[13]3'!FP84</f>
        <v>6.5000000000000008E-4</v>
      </c>
      <c r="FQ84" s="1834">
        <f>'[13]3'!FQ84</f>
        <v>0</v>
      </c>
      <c r="FR84" s="1834">
        <f>'[13]3'!FR84</f>
        <v>0</v>
      </c>
      <c r="FS84" s="1834">
        <f>'[13]3'!FS84</f>
        <v>5.0000000000000001E-3</v>
      </c>
      <c r="FT84" s="1831">
        <f t="shared" si="225"/>
        <v>16.205000000000002</v>
      </c>
      <c r="FU84" s="1831">
        <f t="shared" si="226"/>
        <v>3.2549999999999999</v>
      </c>
      <c r="FV84" s="1757">
        <f t="shared" si="197"/>
        <v>0</v>
      </c>
      <c r="FW84" s="1757">
        <f t="shared" si="198"/>
        <v>0</v>
      </c>
      <c r="FX84" s="1757">
        <f t="shared" si="227"/>
        <v>3989.3</v>
      </c>
      <c r="FY84" s="1757">
        <f t="shared" si="199"/>
        <v>3.8000000000000003</v>
      </c>
      <c r="FZ84" s="1757">
        <f t="shared" si="200"/>
        <v>779</v>
      </c>
      <c r="GA84" s="1757">
        <f t="shared" si="201"/>
        <v>23.26</v>
      </c>
      <c r="GB84" s="1850">
        <f t="shared" si="202"/>
        <v>4768.3</v>
      </c>
      <c r="GC84" s="1851">
        <f t="shared" si="117"/>
        <v>134.03</v>
      </c>
      <c r="GD84" s="1852">
        <f t="shared" si="117"/>
        <v>27476.17</v>
      </c>
      <c r="GE84" s="1853">
        <f t="shared" si="118"/>
        <v>115.40500000000002</v>
      </c>
      <c r="GF84" s="1854">
        <f t="shared" si="118"/>
        <v>23658.05</v>
      </c>
      <c r="GG84" s="1855">
        <f t="shared" si="119"/>
        <v>249.435</v>
      </c>
      <c r="GH84" s="1856">
        <f t="shared" si="119"/>
        <v>51134.22</v>
      </c>
      <c r="GI84" s="1844">
        <v>5</v>
      </c>
      <c r="GJ84" s="1857">
        <f t="shared" si="230"/>
        <v>215.35499999999999</v>
      </c>
      <c r="GK84" s="1858">
        <f t="shared" si="228"/>
        <v>44147.799999999996</v>
      </c>
      <c r="GL84" s="1859">
        <f t="shared" si="229"/>
        <v>34.080000000000013</v>
      </c>
      <c r="GM84" s="1860">
        <f t="shared" si="229"/>
        <v>6986.4200000000055</v>
      </c>
    </row>
    <row r="85" spans="1:195" s="1768" customFormat="1" ht="18" customHeight="1">
      <c r="A85" s="1830">
        <v>71</v>
      </c>
      <c r="B85" s="1861" t="s">
        <v>1605</v>
      </c>
      <c r="C85" s="1864" t="s">
        <v>407</v>
      </c>
      <c r="D85" s="1833">
        <f>[13]цены!D79</f>
        <v>205</v>
      </c>
      <c r="E85" s="1834">
        <f>'[13]3'!E85</f>
        <v>5.0000000000000001E-3</v>
      </c>
      <c r="F85" s="1834">
        <f>'[13]3'!F85</f>
        <v>4.0000000000000001E-3</v>
      </c>
      <c r="G85" s="1834">
        <f>'[13]3'!G85</f>
        <v>6.5000000000000008E-4</v>
      </c>
      <c r="H85" s="1834">
        <f>'[13]3'!H85</f>
        <v>0</v>
      </c>
      <c r="I85" s="1834">
        <f>'[13]3'!I85</f>
        <v>0</v>
      </c>
      <c r="J85" s="1834">
        <f>'[13]3'!J85</f>
        <v>5.0000000000000001E-3</v>
      </c>
      <c r="K85" s="1831">
        <f t="shared" si="203"/>
        <v>17.170000000000002</v>
      </c>
      <c r="L85" s="1831">
        <f t="shared" si="204"/>
        <v>2.5880000000000001</v>
      </c>
      <c r="M85" s="1835">
        <f t="shared" si="120"/>
        <v>0</v>
      </c>
      <c r="N85" s="1835">
        <f t="shared" si="121"/>
        <v>0</v>
      </c>
      <c r="O85" s="1757">
        <f t="shared" si="122"/>
        <v>4050.39</v>
      </c>
      <c r="P85" s="1831">
        <f t="shared" si="123"/>
        <v>3</v>
      </c>
      <c r="Q85" s="1757">
        <f t="shared" si="124"/>
        <v>615</v>
      </c>
      <c r="R85" s="1757">
        <f t="shared" si="125"/>
        <v>22.758000000000003</v>
      </c>
      <c r="S85" s="1850">
        <f t="shared" si="126"/>
        <v>4665.3899999999994</v>
      </c>
      <c r="T85" s="1837">
        <f>'[13]3'!T85</f>
        <v>5.0000000000000001E-3</v>
      </c>
      <c r="U85" s="1834">
        <f>'[13]3'!U85</f>
        <v>4.0000000000000001E-3</v>
      </c>
      <c r="V85" s="1834">
        <f>'[13]3'!V85</f>
        <v>6.5000000000000008E-4</v>
      </c>
      <c r="W85" s="1834">
        <f>'[13]3'!W85</f>
        <v>0</v>
      </c>
      <c r="X85" s="1834">
        <f>'[13]3'!X85</f>
        <v>0</v>
      </c>
      <c r="Y85" s="1834">
        <f>'[13]3'!Y85</f>
        <v>5.0000000000000001E-3</v>
      </c>
      <c r="Z85" s="1831">
        <f t="shared" si="205"/>
        <v>16.670000000000002</v>
      </c>
      <c r="AA85" s="1831">
        <f t="shared" si="206"/>
        <v>2.3719999999999999</v>
      </c>
      <c r="AB85" s="1757">
        <f t="shared" si="127"/>
        <v>0</v>
      </c>
      <c r="AC85" s="1757">
        <f t="shared" si="128"/>
        <v>0</v>
      </c>
      <c r="AD85" s="1757">
        <f t="shared" si="129"/>
        <v>3903.61</v>
      </c>
      <c r="AE85" s="1831">
        <f t="shared" si="130"/>
        <v>3.145</v>
      </c>
      <c r="AF85" s="1757">
        <f t="shared" si="131"/>
        <v>644.73</v>
      </c>
      <c r="AG85" s="1757">
        <f t="shared" si="132"/>
        <v>22.187000000000001</v>
      </c>
      <c r="AH85" s="1850">
        <f t="shared" si="133"/>
        <v>4548.34</v>
      </c>
      <c r="AI85" s="1837">
        <f>'[13]3'!AI85</f>
        <v>5.0000000000000001E-3</v>
      </c>
      <c r="AJ85" s="1834">
        <f>'[13]3'!AJ85</f>
        <v>4.0000000000000001E-3</v>
      </c>
      <c r="AK85" s="1834">
        <f>'[13]3'!AK85</f>
        <v>6.5000000000000008E-4</v>
      </c>
      <c r="AL85" s="1834">
        <f>'[13]3'!AL85</f>
        <v>0</v>
      </c>
      <c r="AM85" s="1834">
        <f>'[13]3'!AM85</f>
        <v>0</v>
      </c>
      <c r="AN85" s="1834">
        <f>'[13]3'!AN85</f>
        <v>5.0000000000000001E-3</v>
      </c>
      <c r="AO85" s="1831">
        <f t="shared" si="207"/>
        <v>19.89</v>
      </c>
      <c r="AP85" s="1831">
        <f t="shared" si="208"/>
        <v>2.5880000000000001</v>
      </c>
      <c r="AQ85" s="1757">
        <f t="shared" si="134"/>
        <v>0</v>
      </c>
      <c r="AR85" s="1757">
        <f t="shared" si="135"/>
        <v>0</v>
      </c>
      <c r="AS85" s="1757">
        <f t="shared" si="136"/>
        <v>4607.99</v>
      </c>
      <c r="AT85" s="1831">
        <f t="shared" si="137"/>
        <v>2.88</v>
      </c>
      <c r="AU85" s="1757">
        <f t="shared" si="138"/>
        <v>590.4</v>
      </c>
      <c r="AV85" s="1757">
        <f t="shared" si="139"/>
        <v>25.358000000000001</v>
      </c>
      <c r="AW85" s="1850">
        <f t="shared" si="140"/>
        <v>5198.3899999999994</v>
      </c>
      <c r="AX85" s="1834">
        <f>'[13]3'!AX85</f>
        <v>5.0000000000000001E-3</v>
      </c>
      <c r="AY85" s="1834">
        <f>'[13]3'!AY85</f>
        <v>4.0000000000000001E-3</v>
      </c>
      <c r="AZ85" s="1834">
        <f>'[13]3'!AZ85</f>
        <v>6.5000000000000008E-4</v>
      </c>
      <c r="BA85" s="1834">
        <f>'[13]3'!BA85</f>
        <v>0</v>
      </c>
      <c r="BB85" s="1834">
        <f>'[13]3'!BB85</f>
        <v>0</v>
      </c>
      <c r="BC85" s="1834">
        <f>'[13]3'!BC85</f>
        <v>5.0000000000000001E-3</v>
      </c>
      <c r="BD85" s="1831">
        <f t="shared" si="209"/>
        <v>16.925000000000001</v>
      </c>
      <c r="BE85" s="1831">
        <f t="shared" si="210"/>
        <v>2.34</v>
      </c>
      <c r="BF85" s="1757">
        <f t="shared" si="141"/>
        <v>0</v>
      </c>
      <c r="BG85" s="1757">
        <f t="shared" si="142"/>
        <v>0</v>
      </c>
      <c r="BH85" s="1757">
        <f t="shared" si="143"/>
        <v>3949.33</v>
      </c>
      <c r="BI85" s="1831">
        <f t="shared" si="144"/>
        <v>3.04</v>
      </c>
      <c r="BJ85" s="1757">
        <f t="shared" si="145"/>
        <v>623.20000000000005</v>
      </c>
      <c r="BK85" s="1757">
        <f t="shared" si="146"/>
        <v>22.305</v>
      </c>
      <c r="BL85" s="1850">
        <f t="shared" si="147"/>
        <v>4572.53</v>
      </c>
      <c r="BM85" s="1837">
        <f>'[13]3'!BM85</f>
        <v>5.0000000000000001E-3</v>
      </c>
      <c r="BN85" s="1834">
        <f>'[13]3'!BN85</f>
        <v>4.0000000000000001E-3</v>
      </c>
      <c r="BO85" s="1834">
        <f>'[13]3'!BO85</f>
        <v>6.5000000000000008E-4</v>
      </c>
      <c r="BP85" s="1834">
        <f>'[13]3'!BP85</f>
        <v>0</v>
      </c>
      <c r="BQ85" s="1834">
        <f>'[13]3'!BQ85</f>
        <v>0</v>
      </c>
      <c r="BR85" s="1834">
        <f>'[13]3'!BR85</f>
        <v>5.0000000000000001E-3</v>
      </c>
      <c r="BS85" s="1831">
        <f t="shared" si="211"/>
        <v>14.63</v>
      </c>
      <c r="BT85" s="1831">
        <f t="shared" si="212"/>
        <v>2.1680000000000001</v>
      </c>
      <c r="BU85" s="1757">
        <f t="shared" si="148"/>
        <v>0</v>
      </c>
      <c r="BV85" s="1757">
        <f t="shared" si="149"/>
        <v>0</v>
      </c>
      <c r="BW85" s="1757">
        <f t="shared" si="150"/>
        <v>3443.59</v>
      </c>
      <c r="BX85" s="1831">
        <f t="shared" si="151"/>
        <v>2.97</v>
      </c>
      <c r="BY85" s="1757">
        <f t="shared" si="152"/>
        <v>608.85</v>
      </c>
      <c r="BZ85" s="1757">
        <f t="shared" si="153"/>
        <v>19.768000000000001</v>
      </c>
      <c r="CA85" s="1850">
        <f t="shared" si="154"/>
        <v>4052.44</v>
      </c>
      <c r="CB85" s="1834">
        <f>'[13]3'!CB85</f>
        <v>5.0000000000000001E-3</v>
      </c>
      <c r="CC85" s="1834">
        <f>'[13]3'!CC85</f>
        <v>4.0000000000000001E-3</v>
      </c>
      <c r="CD85" s="1834">
        <f>'[13]3'!CD85</f>
        <v>6.5000000000000008E-4</v>
      </c>
      <c r="CE85" s="1834">
        <f>'[13]3'!CE85</f>
        <v>0</v>
      </c>
      <c r="CF85" s="1834">
        <f>'[13]3'!CF85</f>
        <v>0</v>
      </c>
      <c r="CG85" s="1834">
        <f>'[13]3'!CG85</f>
        <v>5.0000000000000001E-3</v>
      </c>
      <c r="CH85" s="1831">
        <f t="shared" si="213"/>
        <v>13.415000000000001</v>
      </c>
      <c r="CI85" s="1831">
        <f t="shared" si="214"/>
        <v>2.2360000000000002</v>
      </c>
      <c r="CJ85" s="1757">
        <f t="shared" si="155"/>
        <v>0</v>
      </c>
      <c r="CK85" s="1757">
        <f t="shared" si="156"/>
        <v>0</v>
      </c>
      <c r="CL85" s="1757">
        <f t="shared" si="157"/>
        <v>3208.46</v>
      </c>
      <c r="CM85" s="1831">
        <f t="shared" si="158"/>
        <v>2.4300000000000002</v>
      </c>
      <c r="CN85" s="1757">
        <f t="shared" si="159"/>
        <v>498.15</v>
      </c>
      <c r="CO85" s="1757">
        <f t="shared" si="160"/>
        <v>18.081000000000003</v>
      </c>
      <c r="CP85" s="1850">
        <f t="shared" si="161"/>
        <v>3706.61</v>
      </c>
      <c r="CQ85" s="1837">
        <f>'[13]3'!CQ85</f>
        <v>5.0000000000000001E-3</v>
      </c>
      <c r="CR85" s="1834">
        <f>'[13]3'!CR85</f>
        <v>4.0000000000000001E-3</v>
      </c>
      <c r="CS85" s="1834">
        <f>'[13]3'!CS85</f>
        <v>6.5000000000000008E-4</v>
      </c>
      <c r="CT85" s="1834">
        <f>'[13]3'!CT85</f>
        <v>0</v>
      </c>
      <c r="CU85" s="1834">
        <f>'[13]3'!CU85</f>
        <v>0</v>
      </c>
      <c r="CV85" s="1834">
        <f>'[13]3'!CV85</f>
        <v>5.0000000000000001E-3</v>
      </c>
      <c r="CW85" s="1831">
        <f t="shared" si="215"/>
        <v>8.9</v>
      </c>
      <c r="CX85" s="1831">
        <f t="shared" si="216"/>
        <v>2.5920000000000001</v>
      </c>
      <c r="CY85" s="1757">
        <f t="shared" si="162"/>
        <v>0</v>
      </c>
      <c r="CZ85" s="1757">
        <f t="shared" si="163"/>
        <v>0</v>
      </c>
      <c r="DA85" s="1757">
        <f t="shared" si="164"/>
        <v>2355.86</v>
      </c>
      <c r="DB85" s="1831">
        <f t="shared" si="165"/>
        <v>2.1</v>
      </c>
      <c r="DC85" s="1757">
        <f t="shared" si="166"/>
        <v>430.5</v>
      </c>
      <c r="DD85" s="1757">
        <f t="shared" si="167"/>
        <v>13.592000000000001</v>
      </c>
      <c r="DE85" s="1850">
        <f t="shared" si="168"/>
        <v>2786.36</v>
      </c>
      <c r="DF85" s="1837">
        <f>'[13]3'!DF85</f>
        <v>5.0000000000000001E-3</v>
      </c>
      <c r="DG85" s="1834">
        <f>'[13]3'!DG85</f>
        <v>4.0000000000000001E-3</v>
      </c>
      <c r="DH85" s="1834">
        <f>'[13]3'!DH85</f>
        <v>6.5000000000000008E-4</v>
      </c>
      <c r="DI85" s="1834">
        <f>'[13]3'!DI85</f>
        <v>0</v>
      </c>
      <c r="DJ85" s="1834">
        <f>'[13]3'!DJ85</f>
        <v>0</v>
      </c>
      <c r="DK85" s="1834">
        <f>'[13]3'!DK85</f>
        <v>5.0000000000000001E-3</v>
      </c>
      <c r="DL85" s="1831">
        <f t="shared" si="217"/>
        <v>9.2100000000000009</v>
      </c>
      <c r="DM85" s="1831">
        <f t="shared" si="218"/>
        <v>2.3919999999999999</v>
      </c>
      <c r="DN85" s="1757">
        <f t="shared" si="169"/>
        <v>0</v>
      </c>
      <c r="DO85" s="1757">
        <f t="shared" si="170"/>
        <v>0</v>
      </c>
      <c r="DP85" s="1757">
        <f t="shared" si="171"/>
        <v>2378.41</v>
      </c>
      <c r="DQ85" s="1831">
        <f t="shared" si="172"/>
        <v>2.2050000000000001</v>
      </c>
      <c r="DR85" s="1757">
        <f t="shared" si="173"/>
        <v>452.03</v>
      </c>
      <c r="DS85" s="1757">
        <f t="shared" si="174"/>
        <v>13.807</v>
      </c>
      <c r="DT85" s="1850">
        <f t="shared" si="175"/>
        <v>2830.4399999999996</v>
      </c>
      <c r="DU85" s="1837">
        <f>'[13]3'!DU85</f>
        <v>5.0000000000000001E-3</v>
      </c>
      <c r="DV85" s="1834">
        <f>'[13]3'!DV85</f>
        <v>4.0000000000000001E-3</v>
      </c>
      <c r="DW85" s="1834">
        <f>'[13]3'!DW85</f>
        <v>6.5000000000000008E-4</v>
      </c>
      <c r="DX85" s="1834">
        <f>'[13]3'!DX85</f>
        <v>0</v>
      </c>
      <c r="DY85" s="1834">
        <f>'[13]3'!DY85</f>
        <v>0</v>
      </c>
      <c r="DZ85" s="1834">
        <f>'[13]3'!DZ85</f>
        <v>5.0000000000000001E-3</v>
      </c>
      <c r="EA85" s="1831">
        <f t="shared" si="219"/>
        <v>12.4</v>
      </c>
      <c r="EB85" s="1831">
        <f t="shared" si="220"/>
        <v>2.1680000000000001</v>
      </c>
      <c r="EC85" s="1757">
        <f t="shared" si="176"/>
        <v>0</v>
      </c>
      <c r="ED85" s="1757">
        <f t="shared" si="177"/>
        <v>0</v>
      </c>
      <c r="EE85" s="1757">
        <f t="shared" si="178"/>
        <v>2986.44</v>
      </c>
      <c r="EF85" s="1757">
        <f t="shared" si="179"/>
        <v>2.16</v>
      </c>
      <c r="EG85" s="1757">
        <f t="shared" si="180"/>
        <v>442.8</v>
      </c>
      <c r="EH85" s="1757">
        <f t="shared" si="181"/>
        <v>16.728000000000002</v>
      </c>
      <c r="EI85" s="1850">
        <f t="shared" si="182"/>
        <v>3429.2400000000002</v>
      </c>
      <c r="EJ85" s="1837">
        <f>'[13]3'!EJ85</f>
        <v>5.0000000000000001E-3</v>
      </c>
      <c r="EK85" s="1834">
        <f>'[13]3'!EK85</f>
        <v>4.0000000000000001E-3</v>
      </c>
      <c r="EL85" s="1834">
        <f>'[13]3'!EL85</f>
        <v>6.5000000000000008E-4</v>
      </c>
      <c r="EM85" s="1834">
        <f>'[13]3'!EM85</f>
        <v>0</v>
      </c>
      <c r="EN85" s="1834">
        <f>'[13]3'!EN85</f>
        <v>0</v>
      </c>
      <c r="EO85" s="1834">
        <f>'[13]3'!EO85</f>
        <v>5.0000000000000001E-3</v>
      </c>
      <c r="EP85" s="1831">
        <f t="shared" si="221"/>
        <v>17.39</v>
      </c>
      <c r="EQ85" s="1831">
        <f t="shared" si="222"/>
        <v>2.484</v>
      </c>
      <c r="ER85" s="1757">
        <f t="shared" si="183"/>
        <v>0</v>
      </c>
      <c r="ES85" s="1757">
        <f t="shared" si="184"/>
        <v>0</v>
      </c>
      <c r="ET85" s="1757">
        <f t="shared" si="185"/>
        <v>4074.17</v>
      </c>
      <c r="EU85" s="1757">
        <f t="shared" si="186"/>
        <v>2.835</v>
      </c>
      <c r="EV85" s="1757">
        <f t="shared" si="187"/>
        <v>581.17999999999995</v>
      </c>
      <c r="EW85" s="1757">
        <f t="shared" si="188"/>
        <v>22.709000000000003</v>
      </c>
      <c r="EX85" s="1850">
        <f t="shared" si="189"/>
        <v>4655.3500000000004</v>
      </c>
      <c r="EY85" s="1834">
        <f>'[13]3'!EY85</f>
        <v>5.0000000000000001E-3</v>
      </c>
      <c r="EZ85" s="1834">
        <f>'[13]3'!EZ85</f>
        <v>4.0000000000000001E-3</v>
      </c>
      <c r="FA85" s="1834">
        <f>'[13]3'!FA85</f>
        <v>6.5000000000000008E-4</v>
      </c>
      <c r="FB85" s="1834">
        <f>'[13]3'!FB85</f>
        <v>0</v>
      </c>
      <c r="FC85" s="1834">
        <f>'[13]3'!FC85</f>
        <v>0</v>
      </c>
      <c r="FD85" s="1834">
        <f>'[13]3'!FD85</f>
        <v>5.0000000000000001E-3</v>
      </c>
      <c r="FE85" s="1831">
        <f t="shared" si="223"/>
        <v>16.43</v>
      </c>
      <c r="FF85" s="1831">
        <f t="shared" si="224"/>
        <v>2.3639999999999999</v>
      </c>
      <c r="FG85" s="1757">
        <f t="shared" si="190"/>
        <v>0</v>
      </c>
      <c r="FH85" s="1757">
        <f t="shared" si="191"/>
        <v>0</v>
      </c>
      <c r="FI85" s="1757">
        <f t="shared" si="192"/>
        <v>3852.77</v>
      </c>
      <c r="FJ85" s="1757">
        <f t="shared" si="193"/>
        <v>3.5150000000000001</v>
      </c>
      <c r="FK85" s="1757">
        <f t="shared" si="194"/>
        <v>720.58</v>
      </c>
      <c r="FL85" s="1757">
        <f t="shared" si="195"/>
        <v>22.309000000000001</v>
      </c>
      <c r="FM85" s="1850">
        <f t="shared" si="196"/>
        <v>4573.3500000000004</v>
      </c>
      <c r="FN85" s="1834">
        <f>'[13]3'!FN85</f>
        <v>5.0000000000000001E-3</v>
      </c>
      <c r="FO85" s="1834">
        <f>'[13]3'!FO85</f>
        <v>4.0000000000000001E-3</v>
      </c>
      <c r="FP85" s="1834">
        <f>'[13]3'!FP85</f>
        <v>6.5000000000000008E-4</v>
      </c>
      <c r="FQ85" s="1834">
        <f>'[13]3'!FQ85</f>
        <v>0</v>
      </c>
      <c r="FR85" s="1834">
        <f>'[13]3'!FR85</f>
        <v>0</v>
      </c>
      <c r="FS85" s="1834">
        <f>'[13]3'!FS85</f>
        <v>5.0000000000000001E-3</v>
      </c>
      <c r="FT85" s="1831">
        <f t="shared" si="225"/>
        <v>16.205000000000002</v>
      </c>
      <c r="FU85" s="1831">
        <f t="shared" si="226"/>
        <v>2.6040000000000001</v>
      </c>
      <c r="FV85" s="1757">
        <f t="shared" si="197"/>
        <v>0</v>
      </c>
      <c r="FW85" s="1757">
        <f t="shared" si="198"/>
        <v>0</v>
      </c>
      <c r="FX85" s="1757">
        <f t="shared" si="227"/>
        <v>3855.85</v>
      </c>
      <c r="FY85" s="1757">
        <f t="shared" si="199"/>
        <v>3.8000000000000003</v>
      </c>
      <c r="FZ85" s="1757">
        <f t="shared" si="200"/>
        <v>779</v>
      </c>
      <c r="GA85" s="1757">
        <f t="shared" si="201"/>
        <v>22.609000000000002</v>
      </c>
      <c r="GB85" s="1850">
        <f t="shared" si="202"/>
        <v>4634.8500000000004</v>
      </c>
      <c r="GC85" s="1851">
        <f t="shared" si="117"/>
        <v>130.45699999999999</v>
      </c>
      <c r="GD85" s="1852">
        <f t="shared" si="117"/>
        <v>26743.699999999997</v>
      </c>
      <c r="GE85" s="1853">
        <f t="shared" si="118"/>
        <v>111.75400000000002</v>
      </c>
      <c r="GF85" s="1854">
        <f t="shared" si="118"/>
        <v>22909.589999999997</v>
      </c>
      <c r="GG85" s="1855">
        <f t="shared" si="119"/>
        <v>242.21100000000001</v>
      </c>
      <c r="GH85" s="1856">
        <f t="shared" si="119"/>
        <v>49653.289999999994</v>
      </c>
      <c r="GI85" s="1844">
        <v>5</v>
      </c>
      <c r="GJ85" s="1857">
        <f t="shared" si="230"/>
        <v>208.131</v>
      </c>
      <c r="GK85" s="1858">
        <f t="shared" si="228"/>
        <v>42666.869999999988</v>
      </c>
      <c r="GL85" s="1859">
        <f t="shared" si="229"/>
        <v>34.080000000000013</v>
      </c>
      <c r="GM85" s="1860">
        <f t="shared" si="229"/>
        <v>6986.4200000000055</v>
      </c>
    </row>
    <row r="86" spans="1:195" s="1768" customFormat="1" ht="18" customHeight="1">
      <c r="A86" s="1848">
        <v>72</v>
      </c>
      <c r="B86" s="1757" t="s">
        <v>1606</v>
      </c>
      <c r="C86" s="1864" t="s">
        <v>407</v>
      </c>
      <c r="D86" s="1833">
        <f>[13]цены!D80</f>
        <v>445</v>
      </c>
      <c r="E86" s="1834">
        <f>'[13]3'!E86</f>
        <v>5.2499999999999998E-2</v>
      </c>
      <c r="F86" s="1834">
        <f>'[13]3'!F86</f>
        <v>4.8000000000000001E-2</v>
      </c>
      <c r="G86" s="1834">
        <f>'[13]3'!G86</f>
        <v>6.8250000000000003E-3</v>
      </c>
      <c r="H86" s="1834">
        <f>'[13]3'!H86</f>
        <v>0</v>
      </c>
      <c r="I86" s="1834">
        <f>'[13]3'!I86</f>
        <v>0</v>
      </c>
      <c r="J86" s="1834">
        <f>'[13]3'!J86</f>
        <v>7.0000000000000007E-2</v>
      </c>
      <c r="K86" s="1831">
        <f t="shared" si="203"/>
        <v>180.285</v>
      </c>
      <c r="L86" s="1831">
        <f t="shared" si="204"/>
        <v>31.056000000000001</v>
      </c>
      <c r="M86" s="1835">
        <f t="shared" si="120"/>
        <v>0</v>
      </c>
      <c r="N86" s="1835">
        <f t="shared" si="121"/>
        <v>0</v>
      </c>
      <c r="O86" s="1757">
        <f t="shared" si="122"/>
        <v>94046.75</v>
      </c>
      <c r="P86" s="1831">
        <f t="shared" si="123"/>
        <v>42.000000000000007</v>
      </c>
      <c r="Q86" s="1757">
        <f t="shared" si="124"/>
        <v>18690</v>
      </c>
      <c r="R86" s="1757">
        <f t="shared" si="125"/>
        <v>253.34100000000001</v>
      </c>
      <c r="S86" s="1850">
        <f t="shared" si="126"/>
        <v>112736.75</v>
      </c>
      <c r="T86" s="1837">
        <f>'[13]3'!T86</f>
        <v>5.2499999999999998E-2</v>
      </c>
      <c r="U86" s="1834">
        <f>'[13]3'!U86</f>
        <v>4.8000000000000001E-2</v>
      </c>
      <c r="V86" s="1834">
        <f>'[13]3'!V86</f>
        <v>6.8250000000000003E-3</v>
      </c>
      <c r="W86" s="1834">
        <f>'[13]3'!W86</f>
        <v>0</v>
      </c>
      <c r="X86" s="1834">
        <f>'[13]3'!X86</f>
        <v>0</v>
      </c>
      <c r="Y86" s="1834">
        <f>'[13]3'!Y86</f>
        <v>7.0000000000000007E-2</v>
      </c>
      <c r="Z86" s="1831">
        <f t="shared" si="205"/>
        <v>175.035</v>
      </c>
      <c r="AA86" s="1831">
        <f t="shared" si="206"/>
        <v>28.464000000000002</v>
      </c>
      <c r="AB86" s="1757">
        <f t="shared" si="127"/>
        <v>0</v>
      </c>
      <c r="AC86" s="1757">
        <f t="shared" si="128"/>
        <v>0</v>
      </c>
      <c r="AD86" s="1757">
        <f t="shared" si="129"/>
        <v>90557.06</v>
      </c>
      <c r="AE86" s="1831">
        <f t="shared" si="130"/>
        <v>44.03</v>
      </c>
      <c r="AF86" s="1757">
        <f t="shared" si="131"/>
        <v>19593.349999999999</v>
      </c>
      <c r="AG86" s="1757">
        <f t="shared" si="132"/>
        <v>247.529</v>
      </c>
      <c r="AH86" s="1850">
        <f t="shared" si="133"/>
        <v>110150.41</v>
      </c>
      <c r="AI86" s="1837">
        <f>'[13]3'!AI86</f>
        <v>5.2499999999999998E-2</v>
      </c>
      <c r="AJ86" s="1834">
        <f>'[13]3'!AJ86</f>
        <v>4.8000000000000001E-2</v>
      </c>
      <c r="AK86" s="1834">
        <f>'[13]3'!AK86</f>
        <v>6.8250000000000003E-3</v>
      </c>
      <c r="AL86" s="1834">
        <f>'[13]3'!AL86</f>
        <v>0</v>
      </c>
      <c r="AM86" s="1834">
        <f>'[13]3'!AM86</f>
        <v>0</v>
      </c>
      <c r="AN86" s="1834">
        <f>'[13]3'!AN86</f>
        <v>7.0000000000000007E-2</v>
      </c>
      <c r="AO86" s="1831">
        <f t="shared" si="207"/>
        <v>208.845</v>
      </c>
      <c r="AP86" s="1831">
        <f t="shared" si="208"/>
        <v>31.056000000000001</v>
      </c>
      <c r="AQ86" s="1757">
        <f t="shared" si="134"/>
        <v>0</v>
      </c>
      <c r="AR86" s="1757">
        <f t="shared" si="135"/>
        <v>0</v>
      </c>
      <c r="AS86" s="1757">
        <f t="shared" si="136"/>
        <v>106755.95</v>
      </c>
      <c r="AT86" s="1831">
        <f t="shared" si="137"/>
        <v>40.320000000000007</v>
      </c>
      <c r="AU86" s="1757">
        <f t="shared" si="138"/>
        <v>17942.400000000001</v>
      </c>
      <c r="AV86" s="1757">
        <f t="shared" si="139"/>
        <v>280.221</v>
      </c>
      <c r="AW86" s="1850">
        <f t="shared" si="140"/>
        <v>124698.35</v>
      </c>
      <c r="AX86" s="1834">
        <f>'[13]3'!AX86</f>
        <v>5.2499999999999998E-2</v>
      </c>
      <c r="AY86" s="1834">
        <f>'[13]3'!AY86</f>
        <v>4.8000000000000001E-2</v>
      </c>
      <c r="AZ86" s="1834">
        <f>'[13]3'!AZ86</f>
        <v>6.8250000000000003E-3</v>
      </c>
      <c r="BA86" s="1834">
        <f>'[13]3'!BA86</f>
        <v>0</v>
      </c>
      <c r="BB86" s="1834">
        <f>'[13]3'!BB86</f>
        <v>0</v>
      </c>
      <c r="BC86" s="1834">
        <f>'[13]3'!BC86</f>
        <v>7.0000000000000007E-2</v>
      </c>
      <c r="BD86" s="1831">
        <f t="shared" si="209"/>
        <v>177.71250000000001</v>
      </c>
      <c r="BE86" s="1831">
        <f t="shared" si="210"/>
        <v>28.080000000000002</v>
      </c>
      <c r="BF86" s="1757">
        <f t="shared" si="141"/>
        <v>0</v>
      </c>
      <c r="BG86" s="1757">
        <f t="shared" si="142"/>
        <v>0</v>
      </c>
      <c r="BH86" s="1757">
        <f t="shared" si="143"/>
        <v>91577.66</v>
      </c>
      <c r="BI86" s="1831">
        <f t="shared" si="144"/>
        <v>42.56</v>
      </c>
      <c r="BJ86" s="1757">
        <f t="shared" si="145"/>
        <v>18939.2</v>
      </c>
      <c r="BK86" s="1757">
        <f t="shared" si="146"/>
        <v>248.35250000000002</v>
      </c>
      <c r="BL86" s="1850">
        <f t="shared" si="147"/>
        <v>110516.86</v>
      </c>
      <c r="BM86" s="1837">
        <f>'[13]3'!BM86</f>
        <v>5.2499999999999998E-2</v>
      </c>
      <c r="BN86" s="1834">
        <f>'[13]3'!BN86</f>
        <v>4.8000000000000001E-2</v>
      </c>
      <c r="BO86" s="1834">
        <f>'[13]3'!BO86</f>
        <v>6.8250000000000003E-3</v>
      </c>
      <c r="BP86" s="1834">
        <f>'[13]3'!BP86</f>
        <v>0</v>
      </c>
      <c r="BQ86" s="1834">
        <f>'[13]3'!BQ86</f>
        <v>0</v>
      </c>
      <c r="BR86" s="1834">
        <f>'[13]3'!BR86</f>
        <v>7.0000000000000007E-2</v>
      </c>
      <c r="BS86" s="1831">
        <f t="shared" si="211"/>
        <v>153.61499999999998</v>
      </c>
      <c r="BT86" s="1831">
        <f t="shared" si="212"/>
        <v>26.016000000000002</v>
      </c>
      <c r="BU86" s="1757">
        <f t="shared" si="148"/>
        <v>0</v>
      </c>
      <c r="BV86" s="1757">
        <f t="shared" si="149"/>
        <v>0</v>
      </c>
      <c r="BW86" s="1757">
        <f t="shared" si="150"/>
        <v>79935.8</v>
      </c>
      <c r="BX86" s="1831">
        <f t="shared" si="151"/>
        <v>41.580000000000005</v>
      </c>
      <c r="BY86" s="1757">
        <f t="shared" si="152"/>
        <v>18503.099999999999</v>
      </c>
      <c r="BZ86" s="1757">
        <f t="shared" si="153"/>
        <v>221.21099999999998</v>
      </c>
      <c r="CA86" s="1850">
        <f t="shared" si="154"/>
        <v>98438.9</v>
      </c>
      <c r="CB86" s="1834">
        <f>'[13]3'!CB86</f>
        <v>5.2499999999999998E-2</v>
      </c>
      <c r="CC86" s="1834">
        <f>'[13]3'!CC86</f>
        <v>4.8000000000000001E-2</v>
      </c>
      <c r="CD86" s="1834">
        <f>'[13]3'!CD86</f>
        <v>6.8250000000000003E-3</v>
      </c>
      <c r="CE86" s="1834">
        <f>'[13]3'!CE86</f>
        <v>0</v>
      </c>
      <c r="CF86" s="1834">
        <f>'[13]3'!CF86</f>
        <v>0</v>
      </c>
      <c r="CG86" s="1834">
        <f>'[13]3'!CG86</f>
        <v>7.0000000000000007E-2</v>
      </c>
      <c r="CH86" s="1831">
        <f t="shared" si="213"/>
        <v>140.85749999999999</v>
      </c>
      <c r="CI86" s="1831">
        <f t="shared" si="214"/>
        <v>26.832000000000001</v>
      </c>
      <c r="CJ86" s="1757">
        <f t="shared" si="155"/>
        <v>0</v>
      </c>
      <c r="CK86" s="1757">
        <f t="shared" si="156"/>
        <v>0</v>
      </c>
      <c r="CL86" s="1757">
        <f t="shared" si="157"/>
        <v>74621.83</v>
      </c>
      <c r="CM86" s="1831">
        <f t="shared" si="158"/>
        <v>34.020000000000003</v>
      </c>
      <c r="CN86" s="1757">
        <f t="shared" si="159"/>
        <v>15138.9</v>
      </c>
      <c r="CO86" s="1757">
        <f t="shared" si="160"/>
        <v>201.70949999999999</v>
      </c>
      <c r="CP86" s="1850">
        <f t="shared" si="161"/>
        <v>89760.73</v>
      </c>
      <c r="CQ86" s="1837">
        <f>'[13]3'!CQ86</f>
        <v>5.2499999999999998E-2</v>
      </c>
      <c r="CR86" s="1834">
        <f>'[13]3'!CR86</f>
        <v>4.8000000000000001E-2</v>
      </c>
      <c r="CS86" s="1834">
        <f>'[13]3'!CS86</f>
        <v>6.8250000000000003E-3</v>
      </c>
      <c r="CT86" s="1834">
        <f>'[13]3'!CT86</f>
        <v>0</v>
      </c>
      <c r="CU86" s="1834">
        <f>'[13]3'!CU86</f>
        <v>0</v>
      </c>
      <c r="CV86" s="1834">
        <f>'[13]3'!CV86</f>
        <v>7.0000000000000007E-2</v>
      </c>
      <c r="CW86" s="1831">
        <f t="shared" si="215"/>
        <v>93.45</v>
      </c>
      <c r="CX86" s="1831">
        <f t="shared" si="216"/>
        <v>31.103999999999999</v>
      </c>
      <c r="CY86" s="1757">
        <f t="shared" si="162"/>
        <v>0</v>
      </c>
      <c r="CZ86" s="1757">
        <f t="shared" si="163"/>
        <v>0</v>
      </c>
      <c r="DA86" s="1757">
        <f t="shared" si="164"/>
        <v>55426.53</v>
      </c>
      <c r="DB86" s="1831">
        <f t="shared" si="165"/>
        <v>29.400000000000002</v>
      </c>
      <c r="DC86" s="1757">
        <f t="shared" si="166"/>
        <v>13083</v>
      </c>
      <c r="DD86" s="1757">
        <f t="shared" si="167"/>
        <v>153.95400000000001</v>
      </c>
      <c r="DE86" s="1850">
        <f t="shared" si="168"/>
        <v>68509.53</v>
      </c>
      <c r="DF86" s="1837">
        <f>'[13]3'!DF86</f>
        <v>5.2499999999999998E-2</v>
      </c>
      <c r="DG86" s="1834">
        <f>'[13]3'!DG86</f>
        <v>4.8000000000000001E-2</v>
      </c>
      <c r="DH86" s="1834">
        <f>'[13]3'!DH86</f>
        <v>6.8250000000000003E-3</v>
      </c>
      <c r="DI86" s="1834">
        <f>'[13]3'!DI86</f>
        <v>0</v>
      </c>
      <c r="DJ86" s="1834">
        <f>'[13]3'!DJ86</f>
        <v>0</v>
      </c>
      <c r="DK86" s="1834">
        <f>'[13]3'!DK86</f>
        <v>7.0000000000000007E-2</v>
      </c>
      <c r="DL86" s="1831">
        <f t="shared" si="217"/>
        <v>96.704999999999998</v>
      </c>
      <c r="DM86" s="1831">
        <f t="shared" si="218"/>
        <v>28.704000000000001</v>
      </c>
      <c r="DN86" s="1757">
        <f t="shared" si="169"/>
        <v>0</v>
      </c>
      <c r="DO86" s="1757">
        <f t="shared" si="170"/>
        <v>0</v>
      </c>
      <c r="DP86" s="1757">
        <f t="shared" si="171"/>
        <v>55807.01</v>
      </c>
      <c r="DQ86" s="1831">
        <f t="shared" si="172"/>
        <v>30.870000000000005</v>
      </c>
      <c r="DR86" s="1757">
        <f t="shared" si="173"/>
        <v>13737.15</v>
      </c>
      <c r="DS86" s="1757">
        <f t="shared" si="174"/>
        <v>156.279</v>
      </c>
      <c r="DT86" s="1850">
        <f t="shared" si="175"/>
        <v>69544.160000000003</v>
      </c>
      <c r="DU86" s="1837">
        <f>'[13]3'!DU86</f>
        <v>5.2499999999999998E-2</v>
      </c>
      <c r="DV86" s="1834">
        <f>'[13]3'!DV86</f>
        <v>4.8000000000000001E-2</v>
      </c>
      <c r="DW86" s="1834">
        <f>'[13]3'!DW86</f>
        <v>6.8250000000000003E-3</v>
      </c>
      <c r="DX86" s="1834">
        <f>'[13]3'!DX86</f>
        <v>0</v>
      </c>
      <c r="DY86" s="1834">
        <f>'[13]3'!DY86</f>
        <v>0</v>
      </c>
      <c r="DZ86" s="1834">
        <f>'[13]3'!DZ86</f>
        <v>7.0000000000000007E-2</v>
      </c>
      <c r="EA86" s="1831">
        <f t="shared" si="219"/>
        <v>130.19999999999999</v>
      </c>
      <c r="EB86" s="1831">
        <f t="shared" si="220"/>
        <v>26.016000000000002</v>
      </c>
      <c r="EC86" s="1757">
        <f t="shared" si="176"/>
        <v>0</v>
      </c>
      <c r="ED86" s="1757">
        <f t="shared" si="177"/>
        <v>0</v>
      </c>
      <c r="EE86" s="1757">
        <f t="shared" si="178"/>
        <v>69516.12</v>
      </c>
      <c r="EF86" s="1757">
        <f t="shared" si="179"/>
        <v>30.240000000000002</v>
      </c>
      <c r="EG86" s="1757">
        <f t="shared" si="180"/>
        <v>13456.8</v>
      </c>
      <c r="EH86" s="1757">
        <f t="shared" si="181"/>
        <v>186.45599999999999</v>
      </c>
      <c r="EI86" s="1850">
        <f t="shared" si="182"/>
        <v>82972.92</v>
      </c>
      <c r="EJ86" s="1837">
        <f>'[13]3'!EJ86</f>
        <v>5.2499999999999998E-2</v>
      </c>
      <c r="EK86" s="1834">
        <f>'[13]3'!EK86</f>
        <v>4.8000000000000001E-2</v>
      </c>
      <c r="EL86" s="1834">
        <f>'[13]3'!EL86</f>
        <v>6.8250000000000003E-3</v>
      </c>
      <c r="EM86" s="1834">
        <f>'[13]3'!EM86</f>
        <v>0</v>
      </c>
      <c r="EN86" s="1834">
        <f>'[13]3'!EN86</f>
        <v>0</v>
      </c>
      <c r="EO86" s="1834">
        <f>'[13]3'!EO86</f>
        <v>7.0000000000000007E-2</v>
      </c>
      <c r="EP86" s="1831">
        <f t="shared" si="221"/>
        <v>182.595</v>
      </c>
      <c r="EQ86" s="1831">
        <f t="shared" si="222"/>
        <v>29.808</v>
      </c>
      <c r="ER86" s="1757">
        <f t="shared" si="183"/>
        <v>0</v>
      </c>
      <c r="ES86" s="1757">
        <f t="shared" si="184"/>
        <v>0</v>
      </c>
      <c r="ET86" s="1757">
        <f t="shared" si="185"/>
        <v>94519.34</v>
      </c>
      <c r="EU86" s="1757">
        <f t="shared" si="186"/>
        <v>39.690000000000005</v>
      </c>
      <c r="EV86" s="1757">
        <f t="shared" si="187"/>
        <v>17662.05</v>
      </c>
      <c r="EW86" s="1757">
        <f t="shared" si="188"/>
        <v>252.09299999999999</v>
      </c>
      <c r="EX86" s="1850">
        <f t="shared" si="189"/>
        <v>112181.39</v>
      </c>
      <c r="EY86" s="1834">
        <f>'[13]3'!EY86</f>
        <v>5.2499999999999998E-2</v>
      </c>
      <c r="EZ86" s="1834">
        <f>'[13]3'!EZ86</f>
        <v>4.8000000000000001E-2</v>
      </c>
      <c r="FA86" s="1834">
        <f>'[13]3'!FA86</f>
        <v>6.8250000000000003E-3</v>
      </c>
      <c r="FB86" s="1834">
        <f>'[13]3'!FB86</f>
        <v>0</v>
      </c>
      <c r="FC86" s="1834">
        <f>'[13]3'!FC86</f>
        <v>0</v>
      </c>
      <c r="FD86" s="1834">
        <f>'[13]3'!FD86</f>
        <v>7.0000000000000007E-2</v>
      </c>
      <c r="FE86" s="1831">
        <f t="shared" si="223"/>
        <v>172.51499999999999</v>
      </c>
      <c r="FF86" s="1831">
        <f t="shared" si="224"/>
        <v>28.368000000000002</v>
      </c>
      <c r="FG86" s="1757">
        <f t="shared" si="190"/>
        <v>0</v>
      </c>
      <c r="FH86" s="1757">
        <f t="shared" si="191"/>
        <v>0</v>
      </c>
      <c r="FI86" s="1757">
        <f t="shared" si="192"/>
        <v>89392.94</v>
      </c>
      <c r="FJ86" s="1757">
        <f t="shared" si="193"/>
        <v>49.210000000000008</v>
      </c>
      <c r="FK86" s="1757">
        <f t="shared" si="194"/>
        <v>21898.45</v>
      </c>
      <c r="FL86" s="1757">
        <f t="shared" si="195"/>
        <v>250.09299999999999</v>
      </c>
      <c r="FM86" s="1850">
        <f t="shared" si="196"/>
        <v>111291.39</v>
      </c>
      <c r="FN86" s="1834">
        <f>'[13]3'!FN86</f>
        <v>5.0799999999999998E-2</v>
      </c>
      <c r="FO86" s="1834">
        <f>'[13]3'!FO86</f>
        <v>4.6699999999999998E-2</v>
      </c>
      <c r="FP86" s="1834">
        <f>'[13]3'!FP86</f>
        <v>6.8250000000000003E-3</v>
      </c>
      <c r="FQ86" s="1834">
        <f>'[13]3'!FQ86</f>
        <v>0</v>
      </c>
      <c r="FR86" s="1834">
        <f>'[13]3'!FR86</f>
        <v>0</v>
      </c>
      <c r="FS86" s="1834">
        <f>'[13]3'!FS86</f>
        <v>7.0000000000000007E-2</v>
      </c>
      <c r="FT86" s="1831">
        <f t="shared" si="225"/>
        <v>164.64279999999999</v>
      </c>
      <c r="FU86" s="1831">
        <f t="shared" si="226"/>
        <v>30.401699999999998</v>
      </c>
      <c r="FV86" s="1757">
        <f t="shared" si="197"/>
        <v>0</v>
      </c>
      <c r="FW86" s="1757">
        <f t="shared" si="198"/>
        <v>0</v>
      </c>
      <c r="FX86" s="1757">
        <f t="shared" si="227"/>
        <v>86794.8</v>
      </c>
      <c r="FY86" s="1757">
        <f t="shared" si="199"/>
        <v>53.2</v>
      </c>
      <c r="FZ86" s="1757">
        <f t="shared" si="200"/>
        <v>23674</v>
      </c>
      <c r="GA86" s="1757">
        <f t="shared" si="201"/>
        <v>248.24450000000002</v>
      </c>
      <c r="GB86" s="1850">
        <f t="shared" si="202"/>
        <v>110468.8</v>
      </c>
      <c r="GC86" s="1851">
        <f t="shared" si="117"/>
        <v>1452.364</v>
      </c>
      <c r="GD86" s="1852">
        <f t="shared" si="117"/>
        <v>646302</v>
      </c>
      <c r="GE86" s="1853">
        <f t="shared" si="118"/>
        <v>1247.1194999999998</v>
      </c>
      <c r="GF86" s="1854">
        <f t="shared" si="118"/>
        <v>554968.19000000006</v>
      </c>
      <c r="GG86" s="1855">
        <f t="shared" si="119"/>
        <v>2699.4834999999998</v>
      </c>
      <c r="GH86" s="1856">
        <f t="shared" si="119"/>
        <v>1201270.19</v>
      </c>
      <c r="GI86" s="1844">
        <v>5</v>
      </c>
      <c r="GJ86" s="1857">
        <f t="shared" si="230"/>
        <v>2222.3634999999999</v>
      </c>
      <c r="GK86" s="1858">
        <f t="shared" si="228"/>
        <v>988951.79</v>
      </c>
      <c r="GL86" s="1859">
        <f t="shared" si="229"/>
        <v>477.11999999999989</v>
      </c>
      <c r="GM86" s="1860">
        <f t="shared" si="229"/>
        <v>212318.39999999991</v>
      </c>
    </row>
    <row r="87" spans="1:195" s="1768" customFormat="1" ht="18" customHeight="1">
      <c r="A87" s="1830">
        <v>73</v>
      </c>
      <c r="B87" s="1757" t="s">
        <v>1607</v>
      </c>
      <c r="C87" s="1864" t="s">
        <v>407</v>
      </c>
      <c r="D87" s="1833">
        <f>[13]цены!D81</f>
        <v>345</v>
      </c>
      <c r="E87" s="1834">
        <f>'[13]3'!E87</f>
        <v>0</v>
      </c>
      <c r="F87" s="1834">
        <f>'[13]3'!F87</f>
        <v>0</v>
      </c>
      <c r="G87" s="1834">
        <f>'[13]3'!G87</f>
        <v>0</v>
      </c>
      <c r="H87" s="1834">
        <f>'[13]3'!H87</f>
        <v>0</v>
      </c>
      <c r="I87" s="1834">
        <f>'[13]3'!I87</f>
        <v>0</v>
      </c>
      <c r="J87" s="1834">
        <f>'[13]3'!J87</f>
        <v>0</v>
      </c>
      <c r="K87" s="1831">
        <f t="shared" si="203"/>
        <v>0</v>
      </c>
      <c r="L87" s="1831">
        <f t="shared" si="204"/>
        <v>0</v>
      </c>
      <c r="M87" s="1835">
        <f t="shared" si="120"/>
        <v>0</v>
      </c>
      <c r="N87" s="1835">
        <f t="shared" si="121"/>
        <v>0</v>
      </c>
      <c r="O87" s="1757">
        <f t="shared" si="122"/>
        <v>0</v>
      </c>
      <c r="P87" s="1831">
        <f t="shared" si="123"/>
        <v>0</v>
      </c>
      <c r="Q87" s="1757">
        <f t="shared" si="124"/>
        <v>0</v>
      </c>
      <c r="R87" s="1757">
        <f t="shared" si="125"/>
        <v>0</v>
      </c>
      <c r="S87" s="1850">
        <f t="shared" si="126"/>
        <v>0</v>
      </c>
      <c r="T87" s="1837">
        <f>'[13]3'!T87</f>
        <v>0</v>
      </c>
      <c r="U87" s="1834">
        <f>'[13]3'!U87</f>
        <v>0</v>
      </c>
      <c r="V87" s="1834">
        <f>'[13]3'!V87</f>
        <v>0</v>
      </c>
      <c r="W87" s="1834">
        <f>'[13]3'!W87</f>
        <v>0</v>
      </c>
      <c r="X87" s="1834">
        <f>'[13]3'!X87</f>
        <v>0</v>
      </c>
      <c r="Y87" s="1834">
        <f>'[13]3'!Y87</f>
        <v>0</v>
      </c>
      <c r="Z87" s="1831">
        <f t="shared" si="205"/>
        <v>0</v>
      </c>
      <c r="AA87" s="1831">
        <f t="shared" si="206"/>
        <v>0</v>
      </c>
      <c r="AB87" s="1757">
        <f t="shared" si="127"/>
        <v>0</v>
      </c>
      <c r="AC87" s="1757">
        <f t="shared" si="128"/>
        <v>0</v>
      </c>
      <c r="AD87" s="1757">
        <f t="shared" si="129"/>
        <v>0</v>
      </c>
      <c r="AE87" s="1831">
        <f t="shared" si="130"/>
        <v>0</v>
      </c>
      <c r="AF87" s="1757">
        <f t="shared" si="131"/>
        <v>0</v>
      </c>
      <c r="AG87" s="1757">
        <f t="shared" si="132"/>
        <v>0</v>
      </c>
      <c r="AH87" s="1850">
        <f t="shared" si="133"/>
        <v>0</v>
      </c>
      <c r="AI87" s="1837">
        <f>'[13]3'!AI87</f>
        <v>0</v>
      </c>
      <c r="AJ87" s="1834">
        <f>'[13]3'!AJ87</f>
        <v>0</v>
      </c>
      <c r="AK87" s="1834">
        <f>'[13]3'!AK87</f>
        <v>0</v>
      </c>
      <c r="AL87" s="1834">
        <f>'[13]3'!AL87</f>
        <v>0</v>
      </c>
      <c r="AM87" s="1834">
        <f>'[13]3'!AM87</f>
        <v>0</v>
      </c>
      <c r="AN87" s="1834">
        <f>'[13]3'!AN87</f>
        <v>0</v>
      </c>
      <c r="AO87" s="1831">
        <f t="shared" si="207"/>
        <v>0</v>
      </c>
      <c r="AP87" s="1831">
        <f t="shared" si="208"/>
        <v>0</v>
      </c>
      <c r="AQ87" s="1757">
        <f t="shared" si="134"/>
        <v>0</v>
      </c>
      <c r="AR87" s="1757">
        <f t="shared" si="135"/>
        <v>0</v>
      </c>
      <c r="AS87" s="1757">
        <f t="shared" si="136"/>
        <v>0</v>
      </c>
      <c r="AT87" s="1831">
        <f t="shared" si="137"/>
        <v>0</v>
      </c>
      <c r="AU87" s="1757">
        <f t="shared" si="138"/>
        <v>0</v>
      </c>
      <c r="AV87" s="1757">
        <f t="shared" si="139"/>
        <v>0</v>
      </c>
      <c r="AW87" s="1850">
        <f t="shared" si="140"/>
        <v>0</v>
      </c>
      <c r="AX87" s="1834">
        <f>'[13]3'!AX87</f>
        <v>0</v>
      </c>
      <c r="AY87" s="1834">
        <f>'[13]3'!AY87</f>
        <v>0</v>
      </c>
      <c r="AZ87" s="1834">
        <f>'[13]3'!AZ87</f>
        <v>0</v>
      </c>
      <c r="BA87" s="1834">
        <f>'[13]3'!BA87</f>
        <v>0</v>
      </c>
      <c r="BB87" s="1834">
        <f>'[13]3'!BB87</f>
        <v>0</v>
      </c>
      <c r="BC87" s="1834">
        <f>'[13]3'!BC87</f>
        <v>0</v>
      </c>
      <c r="BD87" s="1831">
        <f t="shared" si="209"/>
        <v>0</v>
      </c>
      <c r="BE87" s="1831">
        <f t="shared" si="210"/>
        <v>0</v>
      </c>
      <c r="BF87" s="1757">
        <f t="shared" si="141"/>
        <v>0</v>
      </c>
      <c r="BG87" s="1757">
        <f t="shared" si="142"/>
        <v>0</v>
      </c>
      <c r="BH87" s="1757">
        <f t="shared" si="143"/>
        <v>0</v>
      </c>
      <c r="BI87" s="1831">
        <f t="shared" si="144"/>
        <v>0</v>
      </c>
      <c r="BJ87" s="1757">
        <f t="shared" si="145"/>
        <v>0</v>
      </c>
      <c r="BK87" s="1757">
        <f t="shared" si="146"/>
        <v>0</v>
      </c>
      <c r="BL87" s="1850">
        <f t="shared" si="147"/>
        <v>0</v>
      </c>
      <c r="BM87" s="1837">
        <f>'[13]3'!BM87</f>
        <v>0</v>
      </c>
      <c r="BN87" s="1834">
        <f>'[13]3'!BN87</f>
        <v>0</v>
      </c>
      <c r="BO87" s="1834">
        <f>'[13]3'!BO87</f>
        <v>0</v>
      </c>
      <c r="BP87" s="1834">
        <f>'[13]3'!BP87</f>
        <v>0</v>
      </c>
      <c r="BQ87" s="1834">
        <f>'[13]3'!BQ87</f>
        <v>0</v>
      </c>
      <c r="BR87" s="1834">
        <f>'[13]3'!BR87</f>
        <v>0</v>
      </c>
      <c r="BS87" s="1831">
        <f t="shared" si="211"/>
        <v>0</v>
      </c>
      <c r="BT87" s="1831">
        <f t="shared" si="212"/>
        <v>0</v>
      </c>
      <c r="BU87" s="1757">
        <f t="shared" si="148"/>
        <v>0</v>
      </c>
      <c r="BV87" s="1757">
        <f t="shared" si="149"/>
        <v>0</v>
      </c>
      <c r="BW87" s="1757">
        <f t="shared" si="150"/>
        <v>0</v>
      </c>
      <c r="BX87" s="1831">
        <f t="shared" si="151"/>
        <v>0</v>
      </c>
      <c r="BY87" s="1757">
        <f t="shared" si="152"/>
        <v>0</v>
      </c>
      <c r="BZ87" s="1757">
        <f t="shared" si="153"/>
        <v>0</v>
      </c>
      <c r="CA87" s="1850">
        <f t="shared" si="154"/>
        <v>0</v>
      </c>
      <c r="CB87" s="1834">
        <f>'[13]3'!CB87</f>
        <v>0</v>
      </c>
      <c r="CC87" s="1834">
        <f>'[13]3'!CC87</f>
        <v>0</v>
      </c>
      <c r="CD87" s="1834">
        <f>'[13]3'!CD87</f>
        <v>0</v>
      </c>
      <c r="CE87" s="1834">
        <f>'[13]3'!CE87</f>
        <v>0</v>
      </c>
      <c r="CF87" s="1834">
        <f>'[13]3'!CF87</f>
        <v>0</v>
      </c>
      <c r="CG87" s="1834">
        <f>'[13]3'!CG87</f>
        <v>0</v>
      </c>
      <c r="CH87" s="1831">
        <f t="shared" si="213"/>
        <v>0</v>
      </c>
      <c r="CI87" s="1831">
        <f t="shared" si="214"/>
        <v>0</v>
      </c>
      <c r="CJ87" s="1757">
        <f t="shared" si="155"/>
        <v>0</v>
      </c>
      <c r="CK87" s="1757">
        <f t="shared" si="156"/>
        <v>0</v>
      </c>
      <c r="CL87" s="1757">
        <f t="shared" si="157"/>
        <v>0</v>
      </c>
      <c r="CM87" s="1831">
        <f t="shared" si="158"/>
        <v>0</v>
      </c>
      <c r="CN87" s="1757">
        <f t="shared" si="159"/>
        <v>0</v>
      </c>
      <c r="CO87" s="1757">
        <f t="shared" si="160"/>
        <v>0</v>
      </c>
      <c r="CP87" s="1850">
        <f t="shared" si="161"/>
        <v>0</v>
      </c>
      <c r="CQ87" s="1837">
        <f>'[13]3'!CQ87</f>
        <v>0</v>
      </c>
      <c r="CR87" s="1834">
        <f>'[13]3'!CR87</f>
        <v>0</v>
      </c>
      <c r="CS87" s="1834">
        <f>'[13]3'!CS87</f>
        <v>0</v>
      </c>
      <c r="CT87" s="1834">
        <f>'[13]3'!CT87</f>
        <v>0</v>
      </c>
      <c r="CU87" s="1834">
        <f>'[13]3'!CU87</f>
        <v>0</v>
      </c>
      <c r="CV87" s="1834">
        <f>'[13]3'!CV87</f>
        <v>0</v>
      </c>
      <c r="CW87" s="1831">
        <f t="shared" si="215"/>
        <v>0</v>
      </c>
      <c r="CX87" s="1831">
        <f t="shared" si="216"/>
        <v>0</v>
      </c>
      <c r="CY87" s="1757">
        <f t="shared" si="162"/>
        <v>0</v>
      </c>
      <c r="CZ87" s="1757">
        <f t="shared" si="163"/>
        <v>0</v>
      </c>
      <c r="DA87" s="1757">
        <f t="shared" si="164"/>
        <v>0</v>
      </c>
      <c r="DB87" s="1831">
        <f t="shared" si="165"/>
        <v>0</v>
      </c>
      <c r="DC87" s="1757">
        <f t="shared" si="166"/>
        <v>0</v>
      </c>
      <c r="DD87" s="1757">
        <f t="shared" si="167"/>
        <v>0</v>
      </c>
      <c r="DE87" s="1850">
        <f t="shared" si="168"/>
        <v>0</v>
      </c>
      <c r="DF87" s="1837">
        <f>'[13]3'!DF87</f>
        <v>0</v>
      </c>
      <c r="DG87" s="1834">
        <f>'[13]3'!DG87</f>
        <v>0</v>
      </c>
      <c r="DH87" s="1834">
        <f>'[13]3'!DH87</f>
        <v>0</v>
      </c>
      <c r="DI87" s="1834">
        <f>'[13]3'!DI87</f>
        <v>0</v>
      </c>
      <c r="DJ87" s="1834">
        <f>'[13]3'!DJ87</f>
        <v>0</v>
      </c>
      <c r="DK87" s="1834">
        <f>'[13]3'!DK87</f>
        <v>0</v>
      </c>
      <c r="DL87" s="1831">
        <f t="shared" si="217"/>
        <v>0</v>
      </c>
      <c r="DM87" s="1831">
        <f t="shared" si="218"/>
        <v>0</v>
      </c>
      <c r="DN87" s="1757">
        <f t="shared" si="169"/>
        <v>0</v>
      </c>
      <c r="DO87" s="1757">
        <f t="shared" si="170"/>
        <v>0</v>
      </c>
      <c r="DP87" s="1757">
        <f t="shared" si="171"/>
        <v>0</v>
      </c>
      <c r="DQ87" s="1831">
        <f t="shared" si="172"/>
        <v>0</v>
      </c>
      <c r="DR87" s="1757">
        <f t="shared" si="173"/>
        <v>0</v>
      </c>
      <c r="DS87" s="1757">
        <f t="shared" si="174"/>
        <v>0</v>
      </c>
      <c r="DT87" s="1850">
        <f t="shared" si="175"/>
        <v>0</v>
      </c>
      <c r="DU87" s="1837">
        <f>'[13]3'!DU87</f>
        <v>0</v>
      </c>
      <c r="DV87" s="1834">
        <f>'[13]3'!DV87</f>
        <v>0</v>
      </c>
      <c r="DW87" s="1834">
        <f>'[13]3'!DW87</f>
        <v>0</v>
      </c>
      <c r="DX87" s="1834">
        <f>'[13]3'!DX87</f>
        <v>0</v>
      </c>
      <c r="DY87" s="1834">
        <f>'[13]3'!DY87</f>
        <v>0</v>
      </c>
      <c r="DZ87" s="1834">
        <f>'[13]3'!DZ87</f>
        <v>0</v>
      </c>
      <c r="EA87" s="1831">
        <f t="shared" si="219"/>
        <v>0</v>
      </c>
      <c r="EB87" s="1831">
        <f t="shared" si="220"/>
        <v>0</v>
      </c>
      <c r="EC87" s="1757">
        <f t="shared" si="176"/>
        <v>0</v>
      </c>
      <c r="ED87" s="1757">
        <f t="shared" si="177"/>
        <v>0</v>
      </c>
      <c r="EE87" s="1757">
        <f t="shared" si="178"/>
        <v>0</v>
      </c>
      <c r="EF87" s="1757">
        <f t="shared" si="179"/>
        <v>0</v>
      </c>
      <c r="EG87" s="1757">
        <f t="shared" si="180"/>
        <v>0</v>
      </c>
      <c r="EH87" s="1757">
        <f t="shared" si="181"/>
        <v>0</v>
      </c>
      <c r="EI87" s="1850">
        <f t="shared" si="182"/>
        <v>0</v>
      </c>
      <c r="EJ87" s="1837">
        <f>'[13]3'!EJ87</f>
        <v>0</v>
      </c>
      <c r="EK87" s="1834">
        <f>'[13]3'!EK87</f>
        <v>0</v>
      </c>
      <c r="EL87" s="1834">
        <f>'[13]3'!EL87</f>
        <v>0</v>
      </c>
      <c r="EM87" s="1834">
        <f>'[13]3'!EM87</f>
        <v>0</v>
      </c>
      <c r="EN87" s="1834">
        <f>'[13]3'!EN87</f>
        <v>0</v>
      </c>
      <c r="EO87" s="1834">
        <f>'[13]3'!EO87</f>
        <v>0</v>
      </c>
      <c r="EP87" s="1831">
        <f t="shared" si="221"/>
        <v>0</v>
      </c>
      <c r="EQ87" s="1831">
        <f t="shared" si="222"/>
        <v>0</v>
      </c>
      <c r="ER87" s="1757">
        <f t="shared" si="183"/>
        <v>0</v>
      </c>
      <c r="ES87" s="1757">
        <f t="shared" si="184"/>
        <v>0</v>
      </c>
      <c r="ET87" s="1757">
        <f t="shared" si="185"/>
        <v>0</v>
      </c>
      <c r="EU87" s="1757">
        <f t="shared" si="186"/>
        <v>0</v>
      </c>
      <c r="EV87" s="1757">
        <f t="shared" si="187"/>
        <v>0</v>
      </c>
      <c r="EW87" s="1757">
        <f t="shared" si="188"/>
        <v>0</v>
      </c>
      <c r="EX87" s="1850">
        <f t="shared" si="189"/>
        <v>0</v>
      </c>
      <c r="EY87" s="1834">
        <f>'[13]3'!EY87</f>
        <v>0</v>
      </c>
      <c r="EZ87" s="1834">
        <f>'[13]3'!EZ87</f>
        <v>0</v>
      </c>
      <c r="FA87" s="1834">
        <f>'[13]3'!FA87</f>
        <v>0</v>
      </c>
      <c r="FB87" s="1834">
        <f>'[13]3'!FB87</f>
        <v>0</v>
      </c>
      <c r="FC87" s="1834">
        <f>'[13]3'!FC87</f>
        <v>0</v>
      </c>
      <c r="FD87" s="1834">
        <f>'[13]3'!FD87</f>
        <v>0</v>
      </c>
      <c r="FE87" s="1831">
        <f t="shared" si="223"/>
        <v>0</v>
      </c>
      <c r="FF87" s="1831">
        <f t="shared" si="224"/>
        <v>0</v>
      </c>
      <c r="FG87" s="1757">
        <f t="shared" si="190"/>
        <v>0</v>
      </c>
      <c r="FH87" s="1757">
        <f t="shared" si="191"/>
        <v>0</v>
      </c>
      <c r="FI87" s="1757">
        <f t="shared" si="192"/>
        <v>0</v>
      </c>
      <c r="FJ87" s="1757">
        <f t="shared" si="193"/>
        <v>0</v>
      </c>
      <c r="FK87" s="1757">
        <f t="shared" si="194"/>
        <v>0</v>
      </c>
      <c r="FL87" s="1757">
        <f t="shared" si="195"/>
        <v>0</v>
      </c>
      <c r="FM87" s="1850">
        <f t="shared" si="196"/>
        <v>0</v>
      </c>
      <c r="FN87" s="1834">
        <f>'[13]3'!FN87</f>
        <v>1.6999999999999999E-3</v>
      </c>
      <c r="FO87" s="1834">
        <f>'[13]3'!FO87</f>
        <v>1.2999999999999999E-3</v>
      </c>
      <c r="FP87" s="1834">
        <f>'[13]3'!FP87</f>
        <v>0</v>
      </c>
      <c r="FQ87" s="1834">
        <f>'[13]3'!FQ87</f>
        <v>0</v>
      </c>
      <c r="FR87" s="1834">
        <f>'[13]3'!FR87</f>
        <v>0</v>
      </c>
      <c r="FS87" s="1834">
        <f>'[13]3'!FS87</f>
        <v>0</v>
      </c>
      <c r="FT87" s="1831">
        <f t="shared" si="225"/>
        <v>5.5096999999999996</v>
      </c>
      <c r="FU87" s="1831">
        <f t="shared" si="226"/>
        <v>0.84629999999999994</v>
      </c>
      <c r="FV87" s="1757">
        <f t="shared" si="197"/>
        <v>0</v>
      </c>
      <c r="FW87" s="1757">
        <f t="shared" si="198"/>
        <v>0</v>
      </c>
      <c r="FX87" s="1757">
        <f t="shared" si="227"/>
        <v>2192.8200000000002</v>
      </c>
      <c r="FY87" s="1757">
        <f t="shared" si="199"/>
        <v>0</v>
      </c>
      <c r="FZ87" s="1757">
        <f t="shared" si="200"/>
        <v>0</v>
      </c>
      <c r="GA87" s="1757">
        <f t="shared" si="201"/>
        <v>6.3559999999999999</v>
      </c>
      <c r="GB87" s="1850">
        <f t="shared" si="202"/>
        <v>2192.8200000000002</v>
      </c>
      <c r="GC87" s="1851">
        <f t="shared" si="117"/>
        <v>0</v>
      </c>
      <c r="GD87" s="1852">
        <f t="shared" si="117"/>
        <v>0</v>
      </c>
      <c r="GE87" s="1853">
        <f t="shared" si="118"/>
        <v>6.3559999999999999</v>
      </c>
      <c r="GF87" s="1854">
        <f t="shared" si="118"/>
        <v>2192.8200000000002</v>
      </c>
      <c r="GG87" s="1855">
        <f t="shared" si="119"/>
        <v>6.3559999999999999</v>
      </c>
      <c r="GH87" s="1856">
        <f t="shared" si="119"/>
        <v>2192.8200000000002</v>
      </c>
      <c r="GI87" s="1844">
        <v>5</v>
      </c>
      <c r="GJ87" s="1857">
        <f t="shared" si="230"/>
        <v>6.3559999999999999</v>
      </c>
      <c r="GK87" s="1858">
        <f t="shared" si="228"/>
        <v>2192.8200000000002</v>
      </c>
      <c r="GL87" s="1859">
        <f t="shared" si="229"/>
        <v>0</v>
      </c>
      <c r="GM87" s="1860">
        <f t="shared" si="229"/>
        <v>0</v>
      </c>
    </row>
    <row r="88" spans="1:195" s="1768" customFormat="1" ht="18" customHeight="1">
      <c r="A88" s="1848">
        <v>74</v>
      </c>
      <c r="B88" s="1757" t="s">
        <v>1608</v>
      </c>
      <c r="C88" s="1864" t="s">
        <v>407</v>
      </c>
      <c r="D88" s="1833">
        <f>[13]цены!D82</f>
        <v>255</v>
      </c>
      <c r="E88" s="1834">
        <f>'[13]3'!E88</f>
        <v>8.0000000000000002E-3</v>
      </c>
      <c r="F88" s="1834">
        <f>'[13]3'!F88</f>
        <v>7.0000000000000001E-3</v>
      </c>
      <c r="G88" s="1834">
        <f>'[13]3'!G88</f>
        <v>0</v>
      </c>
      <c r="H88" s="1834">
        <f>'[13]3'!H88</f>
        <v>0</v>
      </c>
      <c r="I88" s="1834">
        <f>'[13]3'!I88</f>
        <v>0</v>
      </c>
      <c r="J88" s="1834">
        <f>'[13]3'!J88</f>
        <v>8.0000000000000002E-3</v>
      </c>
      <c r="K88" s="1831">
        <f t="shared" si="203"/>
        <v>27.472000000000001</v>
      </c>
      <c r="L88" s="1831">
        <f t="shared" si="204"/>
        <v>4.5289999999999999</v>
      </c>
      <c r="M88" s="1835">
        <f t="shared" si="120"/>
        <v>0</v>
      </c>
      <c r="N88" s="1835">
        <f t="shared" si="121"/>
        <v>0</v>
      </c>
      <c r="O88" s="1757">
        <f t="shared" si="122"/>
        <v>8160.26</v>
      </c>
      <c r="P88" s="1831">
        <f t="shared" si="123"/>
        <v>4.8</v>
      </c>
      <c r="Q88" s="1757">
        <f t="shared" si="124"/>
        <v>1224</v>
      </c>
      <c r="R88" s="1757">
        <f t="shared" si="125"/>
        <v>36.801000000000002</v>
      </c>
      <c r="S88" s="1850">
        <f t="shared" si="126"/>
        <v>9384.26</v>
      </c>
      <c r="T88" s="1837">
        <f>'[13]3'!T88</f>
        <v>8.0000000000000002E-3</v>
      </c>
      <c r="U88" s="1834">
        <f>'[13]3'!U88</f>
        <v>7.0000000000000001E-3</v>
      </c>
      <c r="V88" s="1834">
        <f>'[13]3'!V88</f>
        <v>0</v>
      </c>
      <c r="W88" s="1834">
        <f>'[13]3'!W88</f>
        <v>0</v>
      </c>
      <c r="X88" s="1834">
        <f>'[13]3'!X88</f>
        <v>0</v>
      </c>
      <c r="Y88" s="1834">
        <f>'[13]3'!Y88</f>
        <v>8.0000000000000002E-3</v>
      </c>
      <c r="Z88" s="1831">
        <f t="shared" si="205"/>
        <v>26.672000000000001</v>
      </c>
      <c r="AA88" s="1831">
        <f t="shared" si="206"/>
        <v>4.1509999999999998</v>
      </c>
      <c r="AB88" s="1757">
        <f t="shared" si="127"/>
        <v>0</v>
      </c>
      <c r="AC88" s="1757">
        <f t="shared" si="128"/>
        <v>0</v>
      </c>
      <c r="AD88" s="1757">
        <f t="shared" si="129"/>
        <v>7859.87</v>
      </c>
      <c r="AE88" s="1831">
        <f t="shared" si="130"/>
        <v>5.032</v>
      </c>
      <c r="AF88" s="1757">
        <f t="shared" si="131"/>
        <v>1283.1600000000001</v>
      </c>
      <c r="AG88" s="1757">
        <f t="shared" si="132"/>
        <v>35.855000000000004</v>
      </c>
      <c r="AH88" s="1850">
        <f t="shared" si="133"/>
        <v>9143.0300000000007</v>
      </c>
      <c r="AI88" s="1837">
        <f>'[13]3'!AI88</f>
        <v>8.0000000000000002E-3</v>
      </c>
      <c r="AJ88" s="1834">
        <f>'[13]3'!AJ88</f>
        <v>7.0000000000000001E-3</v>
      </c>
      <c r="AK88" s="1834">
        <f>'[13]3'!AK88</f>
        <v>0</v>
      </c>
      <c r="AL88" s="1834">
        <f>'[13]3'!AL88</f>
        <v>0</v>
      </c>
      <c r="AM88" s="1834">
        <f>'[13]3'!AM88</f>
        <v>0</v>
      </c>
      <c r="AN88" s="1834">
        <f>'[13]3'!AN88</f>
        <v>8.0000000000000002E-3</v>
      </c>
      <c r="AO88" s="1831">
        <f t="shared" si="207"/>
        <v>31.824000000000002</v>
      </c>
      <c r="AP88" s="1831">
        <f t="shared" si="208"/>
        <v>4.5289999999999999</v>
      </c>
      <c r="AQ88" s="1757">
        <f t="shared" si="134"/>
        <v>0</v>
      </c>
      <c r="AR88" s="1757">
        <f t="shared" si="135"/>
        <v>0</v>
      </c>
      <c r="AS88" s="1757">
        <f t="shared" si="136"/>
        <v>9270.02</v>
      </c>
      <c r="AT88" s="1831">
        <f t="shared" si="137"/>
        <v>4.6080000000000005</v>
      </c>
      <c r="AU88" s="1757">
        <f t="shared" si="138"/>
        <v>1175.04</v>
      </c>
      <c r="AV88" s="1757">
        <f t="shared" si="139"/>
        <v>40.960999999999999</v>
      </c>
      <c r="AW88" s="1850">
        <f t="shared" si="140"/>
        <v>10445.060000000001</v>
      </c>
      <c r="AX88" s="1834">
        <f>'[13]3'!AX88</f>
        <v>8.0000000000000002E-3</v>
      </c>
      <c r="AY88" s="1834">
        <f>'[13]3'!AY88</f>
        <v>7.0000000000000001E-3</v>
      </c>
      <c r="AZ88" s="1834">
        <f>'[13]3'!AZ88</f>
        <v>0</v>
      </c>
      <c r="BA88" s="1834">
        <f>'[13]3'!BA88</f>
        <v>0</v>
      </c>
      <c r="BB88" s="1834">
        <f>'[13]3'!BB88</f>
        <v>0</v>
      </c>
      <c r="BC88" s="1834">
        <f>'[13]3'!BC88</f>
        <v>8.0000000000000002E-3</v>
      </c>
      <c r="BD88" s="1831">
        <f t="shared" si="209"/>
        <v>27.080000000000002</v>
      </c>
      <c r="BE88" s="1831">
        <f t="shared" si="210"/>
        <v>4.0949999999999998</v>
      </c>
      <c r="BF88" s="1757">
        <f t="shared" si="141"/>
        <v>0</v>
      </c>
      <c r="BG88" s="1757">
        <f t="shared" si="142"/>
        <v>0</v>
      </c>
      <c r="BH88" s="1757">
        <f t="shared" si="143"/>
        <v>7949.63</v>
      </c>
      <c r="BI88" s="1831">
        <f t="shared" si="144"/>
        <v>4.8639999999999999</v>
      </c>
      <c r="BJ88" s="1757">
        <f t="shared" si="145"/>
        <v>1240.32</v>
      </c>
      <c r="BK88" s="1757">
        <f t="shared" si="146"/>
        <v>36.039000000000001</v>
      </c>
      <c r="BL88" s="1850">
        <f t="shared" si="147"/>
        <v>9189.9500000000007</v>
      </c>
      <c r="BM88" s="1837">
        <f>'[13]3'!BM88</f>
        <v>8.0000000000000002E-3</v>
      </c>
      <c r="BN88" s="1834">
        <f>'[13]3'!BN88</f>
        <v>7.0000000000000001E-3</v>
      </c>
      <c r="BO88" s="1834">
        <f>'[13]3'!BO88</f>
        <v>0</v>
      </c>
      <c r="BP88" s="1834">
        <f>'[13]3'!BP88</f>
        <v>0</v>
      </c>
      <c r="BQ88" s="1834">
        <f>'[13]3'!BQ88</f>
        <v>0</v>
      </c>
      <c r="BR88" s="1834">
        <f>'[13]3'!BR88</f>
        <v>8.0000000000000002E-3</v>
      </c>
      <c r="BS88" s="1831">
        <f t="shared" si="211"/>
        <v>23.408000000000001</v>
      </c>
      <c r="BT88" s="1831">
        <f t="shared" si="212"/>
        <v>3.794</v>
      </c>
      <c r="BU88" s="1757">
        <f t="shared" si="148"/>
        <v>0</v>
      </c>
      <c r="BV88" s="1757">
        <f t="shared" si="149"/>
        <v>0</v>
      </c>
      <c r="BW88" s="1757">
        <f t="shared" si="150"/>
        <v>6936.51</v>
      </c>
      <c r="BX88" s="1831">
        <f t="shared" si="151"/>
        <v>4.7519999999999998</v>
      </c>
      <c r="BY88" s="1757">
        <f t="shared" si="152"/>
        <v>1211.76</v>
      </c>
      <c r="BZ88" s="1757">
        <f t="shared" si="153"/>
        <v>31.954000000000001</v>
      </c>
      <c r="CA88" s="1850">
        <f t="shared" si="154"/>
        <v>8148.27</v>
      </c>
      <c r="CB88" s="1834">
        <f>'[13]3'!CB88</f>
        <v>8.0000000000000002E-3</v>
      </c>
      <c r="CC88" s="1834">
        <f>'[13]3'!CC88</f>
        <v>7.0000000000000001E-3</v>
      </c>
      <c r="CD88" s="1834">
        <f>'[13]3'!CD88</f>
        <v>0</v>
      </c>
      <c r="CE88" s="1834">
        <f>'[13]3'!CE88</f>
        <v>0</v>
      </c>
      <c r="CF88" s="1834">
        <f>'[13]3'!CF88</f>
        <v>0</v>
      </c>
      <c r="CG88" s="1834">
        <f>'[13]3'!CG88</f>
        <v>8.0000000000000002E-3</v>
      </c>
      <c r="CH88" s="1831">
        <f t="shared" si="213"/>
        <v>21.464000000000002</v>
      </c>
      <c r="CI88" s="1831">
        <f t="shared" si="214"/>
        <v>3.9130000000000003</v>
      </c>
      <c r="CJ88" s="1757">
        <f t="shared" si="155"/>
        <v>0</v>
      </c>
      <c r="CK88" s="1757">
        <f t="shared" si="156"/>
        <v>0</v>
      </c>
      <c r="CL88" s="1757">
        <f t="shared" si="157"/>
        <v>6471.14</v>
      </c>
      <c r="CM88" s="1831">
        <f t="shared" si="158"/>
        <v>3.8879999999999999</v>
      </c>
      <c r="CN88" s="1757">
        <f t="shared" si="159"/>
        <v>991.44</v>
      </c>
      <c r="CO88" s="1757">
        <f t="shared" si="160"/>
        <v>29.265000000000001</v>
      </c>
      <c r="CP88" s="1850">
        <f t="shared" si="161"/>
        <v>7462.58</v>
      </c>
      <c r="CQ88" s="1837">
        <f>'[13]3'!CQ88</f>
        <v>8.0000000000000002E-3</v>
      </c>
      <c r="CR88" s="1834">
        <f>'[13]3'!CR88</f>
        <v>7.0000000000000001E-3</v>
      </c>
      <c r="CS88" s="1834">
        <f>'[13]3'!CS88</f>
        <v>0</v>
      </c>
      <c r="CT88" s="1834">
        <f>'[13]3'!CT88</f>
        <v>0</v>
      </c>
      <c r="CU88" s="1834">
        <f>'[13]3'!CU88</f>
        <v>0</v>
      </c>
      <c r="CV88" s="1834">
        <f>'[13]3'!CV88</f>
        <v>8.0000000000000002E-3</v>
      </c>
      <c r="CW88" s="1831">
        <f t="shared" si="215"/>
        <v>14.24</v>
      </c>
      <c r="CX88" s="1831">
        <f t="shared" si="216"/>
        <v>4.5360000000000005</v>
      </c>
      <c r="CY88" s="1757">
        <f t="shared" si="162"/>
        <v>0</v>
      </c>
      <c r="CZ88" s="1757">
        <f t="shared" si="163"/>
        <v>0</v>
      </c>
      <c r="DA88" s="1757">
        <f t="shared" si="164"/>
        <v>4787.88</v>
      </c>
      <c r="DB88" s="1831">
        <f t="shared" si="165"/>
        <v>3.36</v>
      </c>
      <c r="DC88" s="1757">
        <f t="shared" si="166"/>
        <v>856.8</v>
      </c>
      <c r="DD88" s="1757">
        <f t="shared" si="167"/>
        <v>22.135999999999999</v>
      </c>
      <c r="DE88" s="1850">
        <f t="shared" si="168"/>
        <v>5644.68</v>
      </c>
      <c r="DF88" s="1837">
        <f>'[13]3'!DF88</f>
        <v>8.0000000000000002E-3</v>
      </c>
      <c r="DG88" s="1834">
        <f>'[13]3'!DG88</f>
        <v>7.0000000000000001E-3</v>
      </c>
      <c r="DH88" s="1834">
        <f>'[13]3'!DH88</f>
        <v>0</v>
      </c>
      <c r="DI88" s="1834">
        <f>'[13]3'!DI88</f>
        <v>0</v>
      </c>
      <c r="DJ88" s="1834">
        <f>'[13]3'!DJ88</f>
        <v>0</v>
      </c>
      <c r="DK88" s="1834">
        <f>'[13]3'!DK88</f>
        <v>8.0000000000000002E-3</v>
      </c>
      <c r="DL88" s="1831">
        <f t="shared" si="217"/>
        <v>14.736000000000001</v>
      </c>
      <c r="DM88" s="1831">
        <f t="shared" si="218"/>
        <v>4.1859999999999999</v>
      </c>
      <c r="DN88" s="1757">
        <f t="shared" si="169"/>
        <v>0</v>
      </c>
      <c r="DO88" s="1757">
        <f t="shared" si="170"/>
        <v>0</v>
      </c>
      <c r="DP88" s="1757">
        <f t="shared" si="171"/>
        <v>4825.1099999999997</v>
      </c>
      <c r="DQ88" s="1831">
        <f t="shared" si="172"/>
        <v>3.528</v>
      </c>
      <c r="DR88" s="1757">
        <f t="shared" si="173"/>
        <v>899.64</v>
      </c>
      <c r="DS88" s="1757">
        <f t="shared" si="174"/>
        <v>22.45</v>
      </c>
      <c r="DT88" s="1850">
        <f t="shared" si="175"/>
        <v>5724.75</v>
      </c>
      <c r="DU88" s="1837">
        <f>'[13]3'!DU88</f>
        <v>8.0000000000000002E-3</v>
      </c>
      <c r="DV88" s="1834">
        <f>'[13]3'!DV88</f>
        <v>7.0000000000000001E-3</v>
      </c>
      <c r="DW88" s="1834">
        <f>'[13]3'!DW88</f>
        <v>0</v>
      </c>
      <c r="DX88" s="1834">
        <f>'[13]3'!DX88</f>
        <v>0</v>
      </c>
      <c r="DY88" s="1834">
        <f>'[13]3'!DY88</f>
        <v>0</v>
      </c>
      <c r="DZ88" s="1834">
        <f>'[13]3'!DZ88</f>
        <v>8.0000000000000002E-3</v>
      </c>
      <c r="EA88" s="1831">
        <f t="shared" si="219"/>
        <v>19.84</v>
      </c>
      <c r="EB88" s="1831">
        <f t="shared" si="220"/>
        <v>3.794</v>
      </c>
      <c r="EC88" s="1757">
        <f t="shared" si="176"/>
        <v>0</v>
      </c>
      <c r="ED88" s="1757">
        <f t="shared" si="177"/>
        <v>0</v>
      </c>
      <c r="EE88" s="1757">
        <f t="shared" si="178"/>
        <v>6026.67</v>
      </c>
      <c r="EF88" s="1757">
        <f t="shared" si="179"/>
        <v>3.456</v>
      </c>
      <c r="EG88" s="1757">
        <f t="shared" si="180"/>
        <v>881.28</v>
      </c>
      <c r="EH88" s="1757">
        <f t="shared" si="181"/>
        <v>27.09</v>
      </c>
      <c r="EI88" s="1850">
        <f t="shared" si="182"/>
        <v>6907.95</v>
      </c>
      <c r="EJ88" s="1837">
        <f>'[13]3'!EJ88</f>
        <v>8.0000000000000002E-3</v>
      </c>
      <c r="EK88" s="1834">
        <f>'[13]3'!EK88</f>
        <v>7.0000000000000001E-3</v>
      </c>
      <c r="EL88" s="1834">
        <f>'[13]3'!EL88</f>
        <v>0</v>
      </c>
      <c r="EM88" s="1834">
        <f>'[13]3'!EM88</f>
        <v>0</v>
      </c>
      <c r="EN88" s="1834">
        <f>'[13]3'!EN88</f>
        <v>0</v>
      </c>
      <c r="EO88" s="1834">
        <f>'[13]3'!EO88</f>
        <v>8.0000000000000002E-3</v>
      </c>
      <c r="EP88" s="1831">
        <f t="shared" si="221"/>
        <v>27.824000000000002</v>
      </c>
      <c r="EQ88" s="1831">
        <f t="shared" si="222"/>
        <v>4.3470000000000004</v>
      </c>
      <c r="ER88" s="1757">
        <f t="shared" si="183"/>
        <v>0</v>
      </c>
      <c r="ES88" s="1757">
        <f t="shared" si="184"/>
        <v>0</v>
      </c>
      <c r="ET88" s="1757">
        <f t="shared" si="185"/>
        <v>8203.61</v>
      </c>
      <c r="EU88" s="1757">
        <f t="shared" si="186"/>
        <v>4.5360000000000005</v>
      </c>
      <c r="EV88" s="1757">
        <f t="shared" si="187"/>
        <v>1156.68</v>
      </c>
      <c r="EW88" s="1757">
        <f t="shared" si="188"/>
        <v>36.707000000000001</v>
      </c>
      <c r="EX88" s="1850">
        <f t="shared" si="189"/>
        <v>9360.2900000000009</v>
      </c>
      <c r="EY88" s="1834">
        <f>'[13]3'!EY88</f>
        <v>8.0000000000000002E-3</v>
      </c>
      <c r="EZ88" s="1834">
        <f>'[13]3'!EZ88</f>
        <v>7.0000000000000001E-3</v>
      </c>
      <c r="FA88" s="1834">
        <f>'[13]3'!FA88</f>
        <v>0</v>
      </c>
      <c r="FB88" s="1834">
        <f>'[13]3'!FB88</f>
        <v>0</v>
      </c>
      <c r="FC88" s="1834">
        <f>'[13]3'!FC88</f>
        <v>0</v>
      </c>
      <c r="FD88" s="1834">
        <f>'[13]3'!FD88</f>
        <v>8.0000000000000002E-3</v>
      </c>
      <c r="FE88" s="1831">
        <f t="shared" si="223"/>
        <v>26.288</v>
      </c>
      <c r="FF88" s="1831">
        <f t="shared" si="224"/>
        <v>4.1370000000000005</v>
      </c>
      <c r="FG88" s="1757">
        <f t="shared" si="190"/>
        <v>0</v>
      </c>
      <c r="FH88" s="1757">
        <f t="shared" si="191"/>
        <v>0</v>
      </c>
      <c r="FI88" s="1757">
        <f t="shared" si="192"/>
        <v>7758.38</v>
      </c>
      <c r="FJ88" s="1757">
        <f t="shared" si="193"/>
        <v>5.6240000000000006</v>
      </c>
      <c r="FK88" s="1757">
        <f t="shared" si="194"/>
        <v>1434.12</v>
      </c>
      <c r="FL88" s="1757">
        <f t="shared" si="195"/>
        <v>36.048999999999999</v>
      </c>
      <c r="FM88" s="1850">
        <f t="shared" si="196"/>
        <v>9192.5</v>
      </c>
      <c r="FN88" s="1834">
        <f>'[13]3'!FN88</f>
        <v>8.0000000000000002E-3</v>
      </c>
      <c r="FO88" s="1834">
        <f>'[13]3'!FO88</f>
        <v>7.0000000000000001E-3</v>
      </c>
      <c r="FP88" s="1834">
        <f>'[13]3'!FP88</f>
        <v>0</v>
      </c>
      <c r="FQ88" s="1834">
        <f>'[13]3'!FQ88</f>
        <v>0</v>
      </c>
      <c r="FR88" s="1834">
        <f>'[13]3'!FR88</f>
        <v>0</v>
      </c>
      <c r="FS88" s="1834">
        <f>'[13]3'!FS88</f>
        <v>8.0000000000000002E-3</v>
      </c>
      <c r="FT88" s="1831">
        <f t="shared" si="225"/>
        <v>25.928000000000001</v>
      </c>
      <c r="FU88" s="1831">
        <f t="shared" si="226"/>
        <v>4.5570000000000004</v>
      </c>
      <c r="FV88" s="1757">
        <f t="shared" si="197"/>
        <v>0</v>
      </c>
      <c r="FW88" s="1757">
        <f t="shared" si="198"/>
        <v>0</v>
      </c>
      <c r="FX88" s="1757">
        <f t="shared" si="227"/>
        <v>7773.68</v>
      </c>
      <c r="FY88" s="1757">
        <f t="shared" si="199"/>
        <v>6.08</v>
      </c>
      <c r="FZ88" s="1757">
        <f t="shared" si="200"/>
        <v>1550.4</v>
      </c>
      <c r="GA88" s="1757">
        <f t="shared" si="201"/>
        <v>36.564999999999998</v>
      </c>
      <c r="GB88" s="1850">
        <f t="shared" si="202"/>
        <v>9324.08</v>
      </c>
      <c r="GC88" s="1851">
        <f t="shared" si="117"/>
        <v>210.875</v>
      </c>
      <c r="GD88" s="1852">
        <f t="shared" si="117"/>
        <v>53773.150000000009</v>
      </c>
      <c r="GE88" s="1853">
        <f t="shared" si="118"/>
        <v>180.99700000000001</v>
      </c>
      <c r="GF88" s="1854">
        <f t="shared" si="118"/>
        <v>46154.25</v>
      </c>
      <c r="GG88" s="1855">
        <f t="shared" si="119"/>
        <v>391.87200000000001</v>
      </c>
      <c r="GH88" s="1856">
        <f t="shared" si="119"/>
        <v>99927.400000000009</v>
      </c>
      <c r="GI88" s="1844">
        <v>5</v>
      </c>
      <c r="GJ88" s="1857">
        <f t="shared" si="230"/>
        <v>337.34399999999999</v>
      </c>
      <c r="GK88" s="1858">
        <f t="shared" si="228"/>
        <v>86022.760000000024</v>
      </c>
      <c r="GL88" s="1859">
        <f t="shared" si="229"/>
        <v>54.52800000000002</v>
      </c>
      <c r="GM88" s="1860">
        <f t="shared" si="229"/>
        <v>13904.639999999985</v>
      </c>
    </row>
    <row r="89" spans="1:195" s="1867" customFormat="1" ht="18" customHeight="1">
      <c r="A89" s="1830">
        <v>75</v>
      </c>
      <c r="B89" s="1757" t="s">
        <v>1609</v>
      </c>
      <c r="C89" s="1864" t="s">
        <v>407</v>
      </c>
      <c r="D89" s="1833">
        <f>[13]цены!D83</f>
        <v>384</v>
      </c>
      <c r="E89" s="1834">
        <f>'[13]3'!E89</f>
        <v>7.0000000000000001E-3</v>
      </c>
      <c r="F89" s="1834">
        <f>'[13]3'!F89</f>
        <v>0</v>
      </c>
      <c r="G89" s="1834">
        <f>'[13]3'!G89</f>
        <v>0</v>
      </c>
      <c r="H89" s="1834">
        <f>'[13]3'!H89</f>
        <v>0</v>
      </c>
      <c r="I89" s="1834">
        <f>'[13]3'!I89</f>
        <v>0</v>
      </c>
      <c r="J89" s="1834">
        <f>'[13]3'!J89</f>
        <v>4.0000000000000001E-3</v>
      </c>
      <c r="K89" s="1831">
        <f t="shared" si="203"/>
        <v>24.038</v>
      </c>
      <c r="L89" s="1831">
        <f t="shared" si="204"/>
        <v>0</v>
      </c>
      <c r="M89" s="1835">
        <f t="shared" si="120"/>
        <v>0</v>
      </c>
      <c r="N89" s="1835">
        <f t="shared" si="121"/>
        <v>0</v>
      </c>
      <c r="O89" s="1757">
        <f t="shared" si="122"/>
        <v>9230.59</v>
      </c>
      <c r="P89" s="1831">
        <f t="shared" si="123"/>
        <v>2.4</v>
      </c>
      <c r="Q89" s="1757">
        <f t="shared" si="124"/>
        <v>921.6</v>
      </c>
      <c r="R89" s="1757">
        <f t="shared" si="125"/>
        <v>26.437999999999999</v>
      </c>
      <c r="S89" s="1850">
        <f t="shared" si="126"/>
        <v>10152.19</v>
      </c>
      <c r="T89" s="1837">
        <f>'[13]3'!T89</f>
        <v>7.0000000000000001E-3</v>
      </c>
      <c r="U89" s="1834">
        <f>'[13]3'!U89</f>
        <v>0</v>
      </c>
      <c r="V89" s="1834">
        <f>'[13]3'!V89</f>
        <v>0</v>
      </c>
      <c r="W89" s="1834">
        <f>'[13]3'!W89</f>
        <v>0</v>
      </c>
      <c r="X89" s="1834">
        <f>'[13]3'!X89</f>
        <v>0</v>
      </c>
      <c r="Y89" s="1834">
        <f>'[13]3'!Y89</f>
        <v>4.0000000000000001E-3</v>
      </c>
      <c r="Z89" s="1831">
        <f t="shared" si="205"/>
        <v>23.338000000000001</v>
      </c>
      <c r="AA89" s="1831">
        <f t="shared" si="206"/>
        <v>0</v>
      </c>
      <c r="AB89" s="1757">
        <f t="shared" si="127"/>
        <v>0</v>
      </c>
      <c r="AC89" s="1757">
        <f t="shared" si="128"/>
        <v>0</v>
      </c>
      <c r="AD89" s="1757">
        <f t="shared" si="129"/>
        <v>8961.7900000000009</v>
      </c>
      <c r="AE89" s="1831">
        <f t="shared" si="130"/>
        <v>2.516</v>
      </c>
      <c r="AF89" s="1757">
        <f t="shared" si="131"/>
        <v>966.14</v>
      </c>
      <c r="AG89" s="1757">
        <f t="shared" si="132"/>
        <v>25.853999999999999</v>
      </c>
      <c r="AH89" s="1850">
        <f t="shared" si="133"/>
        <v>9927.93</v>
      </c>
      <c r="AI89" s="1837">
        <f>'[13]3'!AI89</f>
        <v>7.0000000000000001E-3</v>
      </c>
      <c r="AJ89" s="1834">
        <f>'[13]3'!AJ89</f>
        <v>0</v>
      </c>
      <c r="AK89" s="1834">
        <f>'[13]3'!AK89</f>
        <v>0</v>
      </c>
      <c r="AL89" s="1834">
        <f>'[13]3'!AL89</f>
        <v>0</v>
      </c>
      <c r="AM89" s="1834">
        <f>'[13]3'!AM89</f>
        <v>0</v>
      </c>
      <c r="AN89" s="1834">
        <f>'[13]3'!AN89</f>
        <v>4.0000000000000001E-3</v>
      </c>
      <c r="AO89" s="1831">
        <f t="shared" si="207"/>
        <v>27.846</v>
      </c>
      <c r="AP89" s="1831">
        <f t="shared" si="208"/>
        <v>0</v>
      </c>
      <c r="AQ89" s="1757">
        <f t="shared" si="134"/>
        <v>0</v>
      </c>
      <c r="AR89" s="1757">
        <f t="shared" si="135"/>
        <v>0</v>
      </c>
      <c r="AS89" s="1757">
        <f t="shared" si="136"/>
        <v>10692.86</v>
      </c>
      <c r="AT89" s="1831">
        <f t="shared" si="137"/>
        <v>2.3040000000000003</v>
      </c>
      <c r="AU89" s="1757">
        <f t="shared" si="138"/>
        <v>884.74</v>
      </c>
      <c r="AV89" s="1757">
        <f t="shared" si="139"/>
        <v>30.15</v>
      </c>
      <c r="AW89" s="1850">
        <f t="shared" si="140"/>
        <v>11577.6</v>
      </c>
      <c r="AX89" s="1834">
        <f>'[13]3'!AX89</f>
        <v>7.0000000000000001E-3</v>
      </c>
      <c r="AY89" s="1834">
        <f>'[13]3'!AY89</f>
        <v>0</v>
      </c>
      <c r="AZ89" s="1834">
        <f>'[13]3'!AZ89</f>
        <v>0</v>
      </c>
      <c r="BA89" s="1834">
        <f>'[13]3'!BA89</f>
        <v>0</v>
      </c>
      <c r="BB89" s="1834">
        <f>'[13]3'!BB89</f>
        <v>0</v>
      </c>
      <c r="BC89" s="1834">
        <f>'[13]3'!BC89</f>
        <v>4.0000000000000001E-3</v>
      </c>
      <c r="BD89" s="1831">
        <f t="shared" si="209"/>
        <v>23.695</v>
      </c>
      <c r="BE89" s="1831">
        <f t="shared" si="210"/>
        <v>0</v>
      </c>
      <c r="BF89" s="1757">
        <f t="shared" si="141"/>
        <v>0</v>
      </c>
      <c r="BG89" s="1757">
        <f t="shared" si="142"/>
        <v>0</v>
      </c>
      <c r="BH89" s="1757">
        <f t="shared" si="143"/>
        <v>9098.8799999999992</v>
      </c>
      <c r="BI89" s="1831">
        <f t="shared" si="144"/>
        <v>2.4319999999999999</v>
      </c>
      <c r="BJ89" s="1757">
        <f t="shared" si="145"/>
        <v>933.89</v>
      </c>
      <c r="BK89" s="1757">
        <f t="shared" si="146"/>
        <v>26.126999999999999</v>
      </c>
      <c r="BL89" s="1850">
        <f t="shared" si="147"/>
        <v>10032.769999999999</v>
      </c>
      <c r="BM89" s="1837">
        <f>'[13]3'!BM89</f>
        <v>7.0000000000000001E-3</v>
      </c>
      <c r="BN89" s="1834">
        <f>'[13]3'!BN89</f>
        <v>0</v>
      </c>
      <c r="BO89" s="1834">
        <f>'[13]3'!BO89</f>
        <v>0</v>
      </c>
      <c r="BP89" s="1834">
        <f>'[13]3'!BP89</f>
        <v>0</v>
      </c>
      <c r="BQ89" s="1834">
        <f>'[13]3'!BQ89</f>
        <v>0</v>
      </c>
      <c r="BR89" s="1834">
        <f>'[13]3'!BR89</f>
        <v>4.0000000000000001E-3</v>
      </c>
      <c r="BS89" s="1831">
        <f t="shared" si="211"/>
        <v>20.481999999999999</v>
      </c>
      <c r="BT89" s="1831">
        <f t="shared" si="212"/>
        <v>0</v>
      </c>
      <c r="BU89" s="1757">
        <f t="shared" si="148"/>
        <v>0</v>
      </c>
      <c r="BV89" s="1757">
        <f t="shared" si="149"/>
        <v>0</v>
      </c>
      <c r="BW89" s="1757">
        <f t="shared" si="150"/>
        <v>7865.09</v>
      </c>
      <c r="BX89" s="1831">
        <f t="shared" si="151"/>
        <v>2.3759999999999999</v>
      </c>
      <c r="BY89" s="1757">
        <f t="shared" si="152"/>
        <v>912.38</v>
      </c>
      <c r="BZ89" s="1757">
        <f t="shared" si="153"/>
        <v>22.858000000000001</v>
      </c>
      <c r="CA89" s="1850">
        <f t="shared" si="154"/>
        <v>8777.4699999999993</v>
      </c>
      <c r="CB89" s="1834">
        <f>'[13]3'!CB89</f>
        <v>7.0000000000000001E-3</v>
      </c>
      <c r="CC89" s="1834">
        <f>'[13]3'!CC89</f>
        <v>0</v>
      </c>
      <c r="CD89" s="1834">
        <f>'[13]3'!CD89</f>
        <v>0</v>
      </c>
      <c r="CE89" s="1834">
        <f>'[13]3'!CE89</f>
        <v>0</v>
      </c>
      <c r="CF89" s="1834">
        <f>'[13]3'!CF89</f>
        <v>0</v>
      </c>
      <c r="CG89" s="1834">
        <f>'[13]3'!CG89</f>
        <v>4.0000000000000001E-3</v>
      </c>
      <c r="CH89" s="1831">
        <f t="shared" si="213"/>
        <v>18.780999999999999</v>
      </c>
      <c r="CI89" s="1831">
        <f t="shared" si="214"/>
        <v>0</v>
      </c>
      <c r="CJ89" s="1757">
        <f t="shared" si="155"/>
        <v>0</v>
      </c>
      <c r="CK89" s="1757">
        <f t="shared" si="156"/>
        <v>0</v>
      </c>
      <c r="CL89" s="1757">
        <f t="shared" si="157"/>
        <v>7211.9</v>
      </c>
      <c r="CM89" s="1831">
        <f t="shared" si="158"/>
        <v>1.944</v>
      </c>
      <c r="CN89" s="1757">
        <f t="shared" si="159"/>
        <v>746.5</v>
      </c>
      <c r="CO89" s="1757">
        <f t="shared" si="160"/>
        <v>20.724999999999998</v>
      </c>
      <c r="CP89" s="1850">
        <f t="shared" si="161"/>
        <v>7958.4</v>
      </c>
      <c r="CQ89" s="1837">
        <f>'[13]3'!CQ89</f>
        <v>7.0000000000000001E-3</v>
      </c>
      <c r="CR89" s="1834">
        <f>'[13]3'!CR89</f>
        <v>0</v>
      </c>
      <c r="CS89" s="1834">
        <f>'[13]3'!CS89</f>
        <v>0</v>
      </c>
      <c r="CT89" s="1834">
        <f>'[13]3'!CT89</f>
        <v>0</v>
      </c>
      <c r="CU89" s="1834">
        <f>'[13]3'!CU89</f>
        <v>0</v>
      </c>
      <c r="CV89" s="1834">
        <f>'[13]3'!CV89</f>
        <v>4.0000000000000001E-3</v>
      </c>
      <c r="CW89" s="1831">
        <f t="shared" si="215"/>
        <v>12.46</v>
      </c>
      <c r="CX89" s="1831">
        <f t="shared" si="216"/>
        <v>0</v>
      </c>
      <c r="CY89" s="1757">
        <f t="shared" si="162"/>
        <v>0</v>
      </c>
      <c r="CZ89" s="1757">
        <f t="shared" si="163"/>
        <v>0</v>
      </c>
      <c r="DA89" s="1757">
        <f t="shared" si="164"/>
        <v>4784.6400000000003</v>
      </c>
      <c r="DB89" s="1831">
        <f t="shared" si="165"/>
        <v>1.68</v>
      </c>
      <c r="DC89" s="1757">
        <f t="shared" si="166"/>
        <v>645.12</v>
      </c>
      <c r="DD89" s="1757">
        <f t="shared" si="167"/>
        <v>14.14</v>
      </c>
      <c r="DE89" s="1850">
        <f t="shared" si="168"/>
        <v>5429.76</v>
      </c>
      <c r="DF89" s="1837">
        <f>'[13]3'!DF89</f>
        <v>7.0000000000000001E-3</v>
      </c>
      <c r="DG89" s="1834">
        <f>'[13]3'!DG89</f>
        <v>0</v>
      </c>
      <c r="DH89" s="1834">
        <f>'[13]3'!DH89</f>
        <v>0</v>
      </c>
      <c r="DI89" s="1834">
        <f>'[13]3'!DI89</f>
        <v>0</v>
      </c>
      <c r="DJ89" s="1834">
        <f>'[13]3'!DJ89</f>
        <v>0</v>
      </c>
      <c r="DK89" s="1834">
        <f>'[13]3'!DK89</f>
        <v>4.0000000000000001E-3</v>
      </c>
      <c r="DL89" s="1831">
        <f t="shared" si="217"/>
        <v>12.894</v>
      </c>
      <c r="DM89" s="1831">
        <f t="shared" si="218"/>
        <v>0</v>
      </c>
      <c r="DN89" s="1757">
        <f t="shared" si="169"/>
        <v>0</v>
      </c>
      <c r="DO89" s="1757">
        <f t="shared" si="170"/>
        <v>0</v>
      </c>
      <c r="DP89" s="1757">
        <f t="shared" si="171"/>
        <v>4951.3</v>
      </c>
      <c r="DQ89" s="1831">
        <f t="shared" si="172"/>
        <v>1.764</v>
      </c>
      <c r="DR89" s="1757">
        <f t="shared" si="173"/>
        <v>677.38</v>
      </c>
      <c r="DS89" s="1757">
        <f t="shared" si="174"/>
        <v>14.657999999999999</v>
      </c>
      <c r="DT89" s="1850">
        <f t="shared" si="175"/>
        <v>5628.68</v>
      </c>
      <c r="DU89" s="1837">
        <f>'[13]3'!DU89</f>
        <v>7.0000000000000001E-3</v>
      </c>
      <c r="DV89" s="1834">
        <f>'[13]3'!DV89</f>
        <v>0</v>
      </c>
      <c r="DW89" s="1834">
        <f>'[13]3'!DW89</f>
        <v>0</v>
      </c>
      <c r="DX89" s="1834">
        <f>'[13]3'!DX89</f>
        <v>0</v>
      </c>
      <c r="DY89" s="1834">
        <f>'[13]3'!DY89</f>
        <v>0</v>
      </c>
      <c r="DZ89" s="1834">
        <f>'[13]3'!DZ89</f>
        <v>4.0000000000000001E-3</v>
      </c>
      <c r="EA89" s="1831">
        <f t="shared" si="219"/>
        <v>17.36</v>
      </c>
      <c r="EB89" s="1831">
        <f t="shared" si="220"/>
        <v>0</v>
      </c>
      <c r="EC89" s="1757">
        <f t="shared" si="176"/>
        <v>0</v>
      </c>
      <c r="ED89" s="1757">
        <f t="shared" si="177"/>
        <v>0</v>
      </c>
      <c r="EE89" s="1757">
        <f t="shared" si="178"/>
        <v>6666.24</v>
      </c>
      <c r="EF89" s="1757">
        <f t="shared" si="179"/>
        <v>1.728</v>
      </c>
      <c r="EG89" s="1757">
        <f t="shared" si="180"/>
        <v>663.55</v>
      </c>
      <c r="EH89" s="1757">
        <f t="shared" si="181"/>
        <v>19.088000000000001</v>
      </c>
      <c r="EI89" s="1850">
        <f t="shared" si="182"/>
        <v>7329.79</v>
      </c>
      <c r="EJ89" s="1837">
        <f>'[13]3'!EJ89</f>
        <v>7.0000000000000001E-3</v>
      </c>
      <c r="EK89" s="1834">
        <f>'[13]3'!EK89</f>
        <v>0</v>
      </c>
      <c r="EL89" s="1834">
        <f>'[13]3'!EL89</f>
        <v>0</v>
      </c>
      <c r="EM89" s="1834">
        <f>'[13]3'!EM89</f>
        <v>0</v>
      </c>
      <c r="EN89" s="1834">
        <f>'[13]3'!EN89</f>
        <v>0</v>
      </c>
      <c r="EO89" s="1834">
        <f>'[13]3'!EO89</f>
        <v>4.0000000000000001E-3</v>
      </c>
      <c r="EP89" s="1831">
        <f t="shared" si="221"/>
        <v>24.346</v>
      </c>
      <c r="EQ89" s="1831">
        <f t="shared" si="222"/>
        <v>0</v>
      </c>
      <c r="ER89" s="1757">
        <f t="shared" si="183"/>
        <v>0</v>
      </c>
      <c r="ES89" s="1757">
        <f t="shared" si="184"/>
        <v>0</v>
      </c>
      <c r="ET89" s="1757">
        <f t="shared" si="185"/>
        <v>9348.86</v>
      </c>
      <c r="EU89" s="1757">
        <f t="shared" si="186"/>
        <v>2.2680000000000002</v>
      </c>
      <c r="EV89" s="1757">
        <f t="shared" si="187"/>
        <v>870.91</v>
      </c>
      <c r="EW89" s="1757">
        <f t="shared" si="188"/>
        <v>26.614000000000001</v>
      </c>
      <c r="EX89" s="1850">
        <f t="shared" si="189"/>
        <v>10219.77</v>
      </c>
      <c r="EY89" s="1834">
        <f>'[13]3'!EY89</f>
        <v>7.0000000000000001E-3</v>
      </c>
      <c r="EZ89" s="1834">
        <f>'[13]3'!EZ89</f>
        <v>0</v>
      </c>
      <c r="FA89" s="1834">
        <f>'[13]3'!FA89</f>
        <v>0</v>
      </c>
      <c r="FB89" s="1834">
        <f>'[13]3'!FB89</f>
        <v>0</v>
      </c>
      <c r="FC89" s="1834">
        <f>'[13]3'!FC89</f>
        <v>0</v>
      </c>
      <c r="FD89" s="1834">
        <f>'[13]3'!FD89</f>
        <v>4.0000000000000001E-3</v>
      </c>
      <c r="FE89" s="1831">
        <f t="shared" si="223"/>
        <v>23.001999999999999</v>
      </c>
      <c r="FF89" s="1831">
        <f t="shared" si="224"/>
        <v>0</v>
      </c>
      <c r="FG89" s="1757">
        <f t="shared" si="190"/>
        <v>0</v>
      </c>
      <c r="FH89" s="1757">
        <f t="shared" si="191"/>
        <v>0</v>
      </c>
      <c r="FI89" s="1757">
        <f t="shared" si="192"/>
        <v>8832.77</v>
      </c>
      <c r="FJ89" s="1757">
        <f t="shared" si="193"/>
        <v>2.8120000000000003</v>
      </c>
      <c r="FK89" s="1757">
        <f t="shared" si="194"/>
        <v>1079.81</v>
      </c>
      <c r="FL89" s="1757">
        <f t="shared" si="195"/>
        <v>25.814</v>
      </c>
      <c r="FM89" s="1850">
        <f t="shared" si="196"/>
        <v>9912.58</v>
      </c>
      <c r="FN89" s="1834">
        <f>'[13]3'!FN89</f>
        <v>7.0000000000000001E-3</v>
      </c>
      <c r="FO89" s="1834">
        <f>'[13]3'!FO89</f>
        <v>0</v>
      </c>
      <c r="FP89" s="1834">
        <f>'[13]3'!FP89</f>
        <v>0</v>
      </c>
      <c r="FQ89" s="1834">
        <f>'[13]3'!FQ89</f>
        <v>0</v>
      </c>
      <c r="FR89" s="1834">
        <f>'[13]3'!FR89</f>
        <v>0</v>
      </c>
      <c r="FS89" s="1834">
        <f>'[13]3'!FS89</f>
        <v>4.0000000000000001E-3</v>
      </c>
      <c r="FT89" s="1831">
        <f t="shared" si="225"/>
        <v>22.687000000000001</v>
      </c>
      <c r="FU89" s="1831">
        <f t="shared" si="226"/>
        <v>0</v>
      </c>
      <c r="FV89" s="1757">
        <f t="shared" si="197"/>
        <v>0</v>
      </c>
      <c r="FW89" s="1757">
        <f t="shared" si="198"/>
        <v>0</v>
      </c>
      <c r="FX89" s="1757">
        <f t="shared" si="227"/>
        <v>8711.81</v>
      </c>
      <c r="FY89" s="1757">
        <f t="shared" si="199"/>
        <v>3.04</v>
      </c>
      <c r="FZ89" s="1757">
        <f t="shared" si="200"/>
        <v>1167.3599999999999</v>
      </c>
      <c r="GA89" s="1757">
        <f t="shared" si="201"/>
        <v>25.727</v>
      </c>
      <c r="GB89" s="1850">
        <f t="shared" si="202"/>
        <v>9879.17</v>
      </c>
      <c r="GC89" s="1851">
        <f t="shared" si="117"/>
        <v>152.15199999999999</v>
      </c>
      <c r="GD89" s="1852">
        <f t="shared" si="117"/>
        <v>58426.36</v>
      </c>
      <c r="GE89" s="1853">
        <f t="shared" si="118"/>
        <v>126.041</v>
      </c>
      <c r="GF89" s="1854">
        <f t="shared" si="118"/>
        <v>48399.75</v>
      </c>
      <c r="GG89" s="1855">
        <f t="shared" si="119"/>
        <v>278.19299999999998</v>
      </c>
      <c r="GH89" s="1856">
        <f t="shared" si="119"/>
        <v>106826.11</v>
      </c>
      <c r="GI89" s="1866">
        <v>7</v>
      </c>
      <c r="GJ89" s="1857">
        <f t="shared" si="230"/>
        <v>250.929</v>
      </c>
      <c r="GK89" s="1858">
        <f t="shared" si="228"/>
        <v>96356.729999999981</v>
      </c>
      <c r="GL89" s="1859">
        <f t="shared" si="229"/>
        <v>27.263999999999982</v>
      </c>
      <c r="GM89" s="1860">
        <f t="shared" si="229"/>
        <v>10469.380000000019</v>
      </c>
    </row>
    <row r="90" spans="1:195" s="1768" customFormat="1" ht="18" customHeight="1">
      <c r="A90" s="1848">
        <v>76</v>
      </c>
      <c r="B90" s="1757" t="s">
        <v>1610</v>
      </c>
      <c r="C90" s="1864" t="s">
        <v>407</v>
      </c>
      <c r="D90" s="1833">
        <f>[13]цены!D84</f>
        <v>175</v>
      </c>
      <c r="E90" s="1834">
        <f>'[13]3'!E90</f>
        <v>7.4999999999999997E-3</v>
      </c>
      <c r="F90" s="1834">
        <f>'[13]3'!F90</f>
        <v>7.4999999999999997E-3</v>
      </c>
      <c r="G90" s="1834">
        <f>'[13]3'!G90</f>
        <v>0</v>
      </c>
      <c r="H90" s="1834">
        <f>'[13]3'!H90</f>
        <v>0</v>
      </c>
      <c r="I90" s="1834">
        <f>'[13]3'!I90</f>
        <v>0</v>
      </c>
      <c r="J90" s="1834">
        <f>'[13]3'!J90</f>
        <v>3.0000000000000001E-3</v>
      </c>
      <c r="K90" s="1831">
        <f t="shared" si="203"/>
        <v>25.754999999999999</v>
      </c>
      <c r="L90" s="1831">
        <f t="shared" si="204"/>
        <v>4.8525</v>
      </c>
      <c r="M90" s="1835">
        <f t="shared" si="120"/>
        <v>0</v>
      </c>
      <c r="N90" s="1835">
        <f t="shared" si="121"/>
        <v>0</v>
      </c>
      <c r="O90" s="1757">
        <f t="shared" si="122"/>
        <v>5356.31</v>
      </c>
      <c r="P90" s="1831">
        <f t="shared" si="123"/>
        <v>1.8</v>
      </c>
      <c r="Q90" s="1757">
        <f t="shared" si="124"/>
        <v>315</v>
      </c>
      <c r="R90" s="1757">
        <f t="shared" si="125"/>
        <v>32.407499999999999</v>
      </c>
      <c r="S90" s="1850">
        <f t="shared" si="126"/>
        <v>5671.31</v>
      </c>
      <c r="T90" s="1837">
        <f>'[13]3'!T90</f>
        <v>7.4999999999999997E-3</v>
      </c>
      <c r="U90" s="1834">
        <f>'[13]3'!U90</f>
        <v>7.4999999999999997E-3</v>
      </c>
      <c r="V90" s="1834">
        <f>'[13]3'!V90</f>
        <v>0</v>
      </c>
      <c r="W90" s="1834">
        <f>'[13]3'!W90</f>
        <v>0</v>
      </c>
      <c r="X90" s="1834">
        <f>'[13]3'!X90</f>
        <v>0</v>
      </c>
      <c r="Y90" s="1834">
        <f>'[13]3'!Y90</f>
        <v>3.0000000000000001E-3</v>
      </c>
      <c r="Z90" s="1831">
        <f t="shared" si="205"/>
        <v>25.004999999999999</v>
      </c>
      <c r="AA90" s="1831">
        <f t="shared" si="206"/>
        <v>4.4474999999999998</v>
      </c>
      <c r="AB90" s="1757">
        <f t="shared" si="127"/>
        <v>0</v>
      </c>
      <c r="AC90" s="1757">
        <f t="shared" si="128"/>
        <v>0</v>
      </c>
      <c r="AD90" s="1757">
        <f t="shared" si="129"/>
        <v>5154.1899999999996</v>
      </c>
      <c r="AE90" s="1831">
        <f t="shared" si="130"/>
        <v>1.887</v>
      </c>
      <c r="AF90" s="1757">
        <f t="shared" si="131"/>
        <v>330.23</v>
      </c>
      <c r="AG90" s="1757">
        <f t="shared" si="132"/>
        <v>31.339500000000001</v>
      </c>
      <c r="AH90" s="1850">
        <f t="shared" si="133"/>
        <v>5484.42</v>
      </c>
      <c r="AI90" s="1837">
        <f>'[13]3'!AI90</f>
        <v>7.4999999999999997E-3</v>
      </c>
      <c r="AJ90" s="1834">
        <f>'[13]3'!AJ90</f>
        <v>7.4999999999999997E-3</v>
      </c>
      <c r="AK90" s="1834">
        <f>'[13]3'!AK90</f>
        <v>0</v>
      </c>
      <c r="AL90" s="1834">
        <f>'[13]3'!AL90</f>
        <v>0</v>
      </c>
      <c r="AM90" s="1834">
        <f>'[13]3'!AM90</f>
        <v>0</v>
      </c>
      <c r="AN90" s="1834">
        <f>'[13]3'!AN90</f>
        <v>3.0000000000000001E-3</v>
      </c>
      <c r="AO90" s="1831">
        <f t="shared" si="207"/>
        <v>29.834999999999997</v>
      </c>
      <c r="AP90" s="1831">
        <f t="shared" si="208"/>
        <v>4.8525</v>
      </c>
      <c r="AQ90" s="1757">
        <f t="shared" si="134"/>
        <v>0</v>
      </c>
      <c r="AR90" s="1757">
        <f t="shared" si="135"/>
        <v>0</v>
      </c>
      <c r="AS90" s="1757">
        <f t="shared" si="136"/>
        <v>6070.31</v>
      </c>
      <c r="AT90" s="1831">
        <f t="shared" si="137"/>
        <v>1.728</v>
      </c>
      <c r="AU90" s="1757">
        <f t="shared" si="138"/>
        <v>302.39999999999998</v>
      </c>
      <c r="AV90" s="1757">
        <f t="shared" si="139"/>
        <v>36.415500000000002</v>
      </c>
      <c r="AW90" s="1850">
        <f t="shared" si="140"/>
        <v>6372.71</v>
      </c>
      <c r="AX90" s="1834">
        <f>'[13]3'!AX90</f>
        <v>7.4999999999999997E-3</v>
      </c>
      <c r="AY90" s="1834">
        <f>'[13]3'!AY90</f>
        <v>7.4999999999999997E-3</v>
      </c>
      <c r="AZ90" s="1834">
        <f>'[13]3'!AZ90</f>
        <v>0</v>
      </c>
      <c r="BA90" s="1834">
        <f>'[13]3'!BA90</f>
        <v>0</v>
      </c>
      <c r="BB90" s="1834">
        <f>'[13]3'!BB90</f>
        <v>0</v>
      </c>
      <c r="BC90" s="1834">
        <f>'[13]3'!BC90</f>
        <v>3.0000000000000001E-3</v>
      </c>
      <c r="BD90" s="1831">
        <f t="shared" si="209"/>
        <v>25.387499999999999</v>
      </c>
      <c r="BE90" s="1831">
        <f t="shared" si="210"/>
        <v>4.3875000000000002</v>
      </c>
      <c r="BF90" s="1757">
        <f t="shared" si="141"/>
        <v>0</v>
      </c>
      <c r="BG90" s="1757">
        <f t="shared" si="142"/>
        <v>0</v>
      </c>
      <c r="BH90" s="1757">
        <f t="shared" si="143"/>
        <v>5210.63</v>
      </c>
      <c r="BI90" s="1831">
        <f t="shared" si="144"/>
        <v>1.8240000000000001</v>
      </c>
      <c r="BJ90" s="1757">
        <f t="shared" si="145"/>
        <v>319.2</v>
      </c>
      <c r="BK90" s="1757">
        <f t="shared" si="146"/>
        <v>31.599</v>
      </c>
      <c r="BL90" s="1850">
        <f t="shared" si="147"/>
        <v>5529.83</v>
      </c>
      <c r="BM90" s="1837">
        <f>'[13]3'!BM90</f>
        <v>7.4999999999999997E-3</v>
      </c>
      <c r="BN90" s="1834">
        <f>'[13]3'!BN90</f>
        <v>7.4999999999999997E-3</v>
      </c>
      <c r="BO90" s="1834">
        <f>'[13]3'!BO90</f>
        <v>0</v>
      </c>
      <c r="BP90" s="1834">
        <f>'[13]3'!BP90</f>
        <v>0</v>
      </c>
      <c r="BQ90" s="1834">
        <f>'[13]3'!BQ90</f>
        <v>0</v>
      </c>
      <c r="BR90" s="1834">
        <f>'[13]3'!BR90</f>
        <v>3.0000000000000001E-3</v>
      </c>
      <c r="BS90" s="1831">
        <f t="shared" si="211"/>
        <v>21.945</v>
      </c>
      <c r="BT90" s="1831">
        <f t="shared" si="212"/>
        <v>4.0649999999999995</v>
      </c>
      <c r="BU90" s="1757">
        <f t="shared" si="148"/>
        <v>0</v>
      </c>
      <c r="BV90" s="1757">
        <f t="shared" si="149"/>
        <v>0</v>
      </c>
      <c r="BW90" s="1757">
        <f t="shared" si="150"/>
        <v>4551.75</v>
      </c>
      <c r="BX90" s="1831">
        <f t="shared" si="151"/>
        <v>1.782</v>
      </c>
      <c r="BY90" s="1757">
        <f t="shared" si="152"/>
        <v>311.85000000000002</v>
      </c>
      <c r="BZ90" s="1757">
        <f t="shared" si="153"/>
        <v>27.791999999999998</v>
      </c>
      <c r="CA90" s="1850">
        <f t="shared" si="154"/>
        <v>4863.6000000000004</v>
      </c>
      <c r="CB90" s="1834">
        <f>'[13]3'!CB90</f>
        <v>7.4999999999999997E-3</v>
      </c>
      <c r="CC90" s="1834">
        <f>'[13]3'!CC90</f>
        <v>7.4999999999999997E-3</v>
      </c>
      <c r="CD90" s="1834">
        <f>'[13]3'!CD90</f>
        <v>0</v>
      </c>
      <c r="CE90" s="1834">
        <f>'[13]3'!CE90</f>
        <v>0</v>
      </c>
      <c r="CF90" s="1834">
        <f>'[13]3'!CF90</f>
        <v>0</v>
      </c>
      <c r="CG90" s="1834">
        <f>'[13]3'!CG90</f>
        <v>3.0000000000000001E-3</v>
      </c>
      <c r="CH90" s="1831">
        <f t="shared" si="213"/>
        <v>20.122499999999999</v>
      </c>
      <c r="CI90" s="1831">
        <f t="shared" si="214"/>
        <v>4.1924999999999999</v>
      </c>
      <c r="CJ90" s="1757">
        <f t="shared" si="155"/>
        <v>0</v>
      </c>
      <c r="CK90" s="1757">
        <f t="shared" si="156"/>
        <v>0</v>
      </c>
      <c r="CL90" s="1757">
        <f t="shared" si="157"/>
        <v>4255.13</v>
      </c>
      <c r="CM90" s="1831">
        <f t="shared" si="158"/>
        <v>1.458</v>
      </c>
      <c r="CN90" s="1757">
        <f t="shared" si="159"/>
        <v>255.15</v>
      </c>
      <c r="CO90" s="1757">
        <f t="shared" si="160"/>
        <v>25.772999999999996</v>
      </c>
      <c r="CP90" s="1850">
        <f t="shared" si="161"/>
        <v>4510.28</v>
      </c>
      <c r="CQ90" s="1837">
        <f>'[13]3'!CQ90</f>
        <v>7.4999999999999997E-3</v>
      </c>
      <c r="CR90" s="1834">
        <f>'[13]3'!CR90</f>
        <v>7.4999999999999997E-3</v>
      </c>
      <c r="CS90" s="1834">
        <f>'[13]3'!CS90</f>
        <v>0</v>
      </c>
      <c r="CT90" s="1834">
        <f>'[13]3'!CT90</f>
        <v>0</v>
      </c>
      <c r="CU90" s="1834">
        <f>'[13]3'!CU90</f>
        <v>0</v>
      </c>
      <c r="CV90" s="1834">
        <f>'[13]3'!CV90</f>
        <v>3.0000000000000001E-3</v>
      </c>
      <c r="CW90" s="1831">
        <f t="shared" si="215"/>
        <v>13.35</v>
      </c>
      <c r="CX90" s="1831">
        <f t="shared" si="216"/>
        <v>4.8599999999999994</v>
      </c>
      <c r="CY90" s="1757">
        <f t="shared" si="162"/>
        <v>0</v>
      </c>
      <c r="CZ90" s="1757">
        <f t="shared" si="163"/>
        <v>0</v>
      </c>
      <c r="DA90" s="1757">
        <f t="shared" si="164"/>
        <v>3186.75</v>
      </c>
      <c r="DB90" s="1831">
        <f t="shared" si="165"/>
        <v>1.26</v>
      </c>
      <c r="DC90" s="1757">
        <f t="shared" si="166"/>
        <v>220.5</v>
      </c>
      <c r="DD90" s="1757">
        <f t="shared" si="167"/>
        <v>19.470000000000002</v>
      </c>
      <c r="DE90" s="1850">
        <f t="shared" si="168"/>
        <v>3407.25</v>
      </c>
      <c r="DF90" s="1837">
        <f>'[13]3'!DF90</f>
        <v>7.4999999999999997E-3</v>
      </c>
      <c r="DG90" s="1834">
        <f>'[13]3'!DG90</f>
        <v>7.4999999999999997E-3</v>
      </c>
      <c r="DH90" s="1834">
        <f>'[13]3'!DH90</f>
        <v>0</v>
      </c>
      <c r="DI90" s="1834">
        <f>'[13]3'!DI90</f>
        <v>0</v>
      </c>
      <c r="DJ90" s="1834">
        <f>'[13]3'!DJ90</f>
        <v>0</v>
      </c>
      <c r="DK90" s="1834">
        <f>'[13]3'!DK90</f>
        <v>3.0000000000000001E-3</v>
      </c>
      <c r="DL90" s="1831">
        <f t="shared" si="217"/>
        <v>13.815</v>
      </c>
      <c r="DM90" s="1831">
        <f t="shared" si="218"/>
        <v>4.4849999999999994</v>
      </c>
      <c r="DN90" s="1757">
        <f t="shared" si="169"/>
        <v>0</v>
      </c>
      <c r="DO90" s="1757">
        <f t="shared" si="170"/>
        <v>0</v>
      </c>
      <c r="DP90" s="1757">
        <f t="shared" si="171"/>
        <v>3202.5</v>
      </c>
      <c r="DQ90" s="1831">
        <f t="shared" si="172"/>
        <v>1.323</v>
      </c>
      <c r="DR90" s="1757">
        <f t="shared" si="173"/>
        <v>231.53</v>
      </c>
      <c r="DS90" s="1757">
        <f t="shared" si="174"/>
        <v>19.622999999999998</v>
      </c>
      <c r="DT90" s="1850">
        <f t="shared" si="175"/>
        <v>3434.03</v>
      </c>
      <c r="DU90" s="1837">
        <f>'[13]3'!DU90</f>
        <v>7.4999999999999997E-3</v>
      </c>
      <c r="DV90" s="1834">
        <f>'[13]3'!DV90</f>
        <v>7.4999999999999997E-3</v>
      </c>
      <c r="DW90" s="1834">
        <f>'[13]3'!DW90</f>
        <v>0</v>
      </c>
      <c r="DX90" s="1834">
        <f>'[13]3'!DX90</f>
        <v>0</v>
      </c>
      <c r="DY90" s="1834">
        <f>'[13]3'!DY90</f>
        <v>0</v>
      </c>
      <c r="DZ90" s="1834">
        <f>'[13]3'!DZ90</f>
        <v>3.0000000000000001E-3</v>
      </c>
      <c r="EA90" s="1831">
        <f t="shared" si="219"/>
        <v>18.599999999999998</v>
      </c>
      <c r="EB90" s="1831">
        <f t="shared" si="220"/>
        <v>4.0649999999999995</v>
      </c>
      <c r="EC90" s="1757">
        <f t="shared" si="176"/>
        <v>0</v>
      </c>
      <c r="ED90" s="1757">
        <f t="shared" si="177"/>
        <v>0</v>
      </c>
      <c r="EE90" s="1757">
        <f t="shared" si="178"/>
        <v>3966.38</v>
      </c>
      <c r="EF90" s="1757">
        <f t="shared" si="179"/>
        <v>1.296</v>
      </c>
      <c r="EG90" s="1757">
        <f t="shared" si="180"/>
        <v>226.8</v>
      </c>
      <c r="EH90" s="1757">
        <f t="shared" si="181"/>
        <v>23.960999999999999</v>
      </c>
      <c r="EI90" s="1850">
        <f t="shared" si="182"/>
        <v>4193.18</v>
      </c>
      <c r="EJ90" s="1837">
        <f>'[13]3'!EJ90</f>
        <v>7.4999999999999997E-3</v>
      </c>
      <c r="EK90" s="1834">
        <f>'[13]3'!EK90</f>
        <v>7.4999999999999997E-3</v>
      </c>
      <c r="EL90" s="1834">
        <f>'[13]3'!EL90</f>
        <v>0</v>
      </c>
      <c r="EM90" s="1834">
        <f>'[13]3'!EM90</f>
        <v>0</v>
      </c>
      <c r="EN90" s="1834">
        <f>'[13]3'!EN90</f>
        <v>0</v>
      </c>
      <c r="EO90" s="1834">
        <f>'[13]3'!EO90</f>
        <v>3.0000000000000001E-3</v>
      </c>
      <c r="EP90" s="1831">
        <f t="shared" si="221"/>
        <v>26.084999999999997</v>
      </c>
      <c r="EQ90" s="1831">
        <f t="shared" si="222"/>
        <v>4.6574999999999998</v>
      </c>
      <c r="ER90" s="1757">
        <f t="shared" si="183"/>
        <v>0</v>
      </c>
      <c r="ES90" s="1757">
        <f t="shared" si="184"/>
        <v>0</v>
      </c>
      <c r="ET90" s="1757">
        <f t="shared" si="185"/>
        <v>5379.94</v>
      </c>
      <c r="EU90" s="1757">
        <f t="shared" si="186"/>
        <v>1.7010000000000001</v>
      </c>
      <c r="EV90" s="1757">
        <f t="shared" si="187"/>
        <v>297.68</v>
      </c>
      <c r="EW90" s="1757">
        <f t="shared" si="188"/>
        <v>32.443499999999993</v>
      </c>
      <c r="EX90" s="1850">
        <f t="shared" si="189"/>
        <v>5677.62</v>
      </c>
      <c r="EY90" s="1834">
        <f>'[13]3'!EY90</f>
        <v>7.4999999999999997E-3</v>
      </c>
      <c r="EZ90" s="1834">
        <f>'[13]3'!EZ90</f>
        <v>7.4999999999999997E-3</v>
      </c>
      <c r="FA90" s="1834">
        <f>'[13]3'!FA90</f>
        <v>0</v>
      </c>
      <c r="FB90" s="1834">
        <f>'[13]3'!FB90</f>
        <v>0</v>
      </c>
      <c r="FC90" s="1834">
        <f>'[13]3'!FC90</f>
        <v>0</v>
      </c>
      <c r="FD90" s="1834">
        <f>'[13]3'!FD90</f>
        <v>3.0000000000000001E-3</v>
      </c>
      <c r="FE90" s="1831">
        <f t="shared" si="223"/>
        <v>24.645</v>
      </c>
      <c r="FF90" s="1831">
        <f t="shared" si="224"/>
        <v>4.4325000000000001</v>
      </c>
      <c r="FG90" s="1757">
        <f t="shared" si="190"/>
        <v>0</v>
      </c>
      <c r="FH90" s="1757">
        <f t="shared" si="191"/>
        <v>0</v>
      </c>
      <c r="FI90" s="1757">
        <f t="shared" si="192"/>
        <v>5088.5600000000004</v>
      </c>
      <c r="FJ90" s="1757">
        <f t="shared" si="193"/>
        <v>2.109</v>
      </c>
      <c r="FK90" s="1757">
        <f t="shared" si="194"/>
        <v>369.08</v>
      </c>
      <c r="FL90" s="1757">
        <f t="shared" si="195"/>
        <v>31.186500000000002</v>
      </c>
      <c r="FM90" s="1850">
        <f t="shared" si="196"/>
        <v>5457.64</v>
      </c>
      <c r="FN90" s="1834">
        <f>'[13]3'!FN90</f>
        <v>7.4999999999999997E-3</v>
      </c>
      <c r="FO90" s="1834">
        <f>'[13]3'!FO90</f>
        <v>7.4999999999999997E-3</v>
      </c>
      <c r="FP90" s="1834">
        <f>'[13]3'!FP90</f>
        <v>0</v>
      </c>
      <c r="FQ90" s="1834">
        <f>'[13]3'!FQ90</f>
        <v>0</v>
      </c>
      <c r="FR90" s="1834">
        <f>'[13]3'!FR90</f>
        <v>0</v>
      </c>
      <c r="FS90" s="1834">
        <f>'[13]3'!FS90</f>
        <v>3.0000000000000001E-3</v>
      </c>
      <c r="FT90" s="1831">
        <f t="shared" si="225"/>
        <v>24.307499999999997</v>
      </c>
      <c r="FU90" s="1831">
        <f t="shared" si="226"/>
        <v>4.8824999999999994</v>
      </c>
      <c r="FV90" s="1757">
        <f t="shared" si="197"/>
        <v>0</v>
      </c>
      <c r="FW90" s="1757">
        <f t="shared" si="198"/>
        <v>0</v>
      </c>
      <c r="FX90" s="1757">
        <f t="shared" si="227"/>
        <v>5108.25</v>
      </c>
      <c r="FY90" s="1757">
        <f t="shared" si="199"/>
        <v>2.2800000000000002</v>
      </c>
      <c r="FZ90" s="1757">
        <f t="shared" si="200"/>
        <v>399</v>
      </c>
      <c r="GA90" s="1757">
        <f t="shared" si="201"/>
        <v>31.47</v>
      </c>
      <c r="GB90" s="1850">
        <f t="shared" si="202"/>
        <v>5507.25</v>
      </c>
      <c r="GC90" s="1851">
        <f t="shared" si="117"/>
        <v>185.32649999999998</v>
      </c>
      <c r="GD90" s="1852">
        <f t="shared" si="117"/>
        <v>32432.149999999994</v>
      </c>
      <c r="GE90" s="1853">
        <f t="shared" si="118"/>
        <v>158.154</v>
      </c>
      <c r="GF90" s="1854">
        <f t="shared" si="118"/>
        <v>27676.97</v>
      </c>
      <c r="GG90" s="1855">
        <f t="shared" si="119"/>
        <v>343.48050000000001</v>
      </c>
      <c r="GH90" s="1856">
        <f t="shared" si="119"/>
        <v>60109.119999999995</v>
      </c>
      <c r="GI90" s="1844">
        <v>6</v>
      </c>
      <c r="GJ90" s="1857">
        <f t="shared" si="230"/>
        <v>323.03250000000003</v>
      </c>
      <c r="GK90" s="1858">
        <f t="shared" si="228"/>
        <v>56530.69999999999</v>
      </c>
      <c r="GL90" s="1859">
        <f t="shared" si="229"/>
        <v>20.447999999999979</v>
      </c>
      <c r="GM90" s="1860">
        <f t="shared" si="229"/>
        <v>3578.4200000000055</v>
      </c>
    </row>
    <row r="91" spans="1:195" s="1768" customFormat="1" ht="18" customHeight="1">
      <c r="A91" s="1830">
        <v>77</v>
      </c>
      <c r="B91" s="1757" t="s">
        <v>1611</v>
      </c>
      <c r="C91" s="1864" t="s">
        <v>407</v>
      </c>
      <c r="D91" s="1833">
        <f>[13]цены!D85</f>
        <v>275</v>
      </c>
      <c r="E91" s="1834">
        <f>'[13]3'!E91</f>
        <v>7.7999999999999996E-3</v>
      </c>
      <c r="F91" s="1834">
        <f>'[13]3'!F91</f>
        <v>7.7999999999999996E-3</v>
      </c>
      <c r="G91" s="1834">
        <f>'[13]3'!G91</f>
        <v>0</v>
      </c>
      <c r="H91" s="1834">
        <f>'[13]3'!H91</f>
        <v>0</v>
      </c>
      <c r="I91" s="1834">
        <f>'[13]3'!I91</f>
        <v>0</v>
      </c>
      <c r="J91" s="1834">
        <f>'[13]3'!J91</f>
        <v>3.0000000000000001E-3</v>
      </c>
      <c r="K91" s="1831">
        <f t="shared" si="203"/>
        <v>26.7852</v>
      </c>
      <c r="L91" s="1831">
        <f t="shared" si="204"/>
        <v>5.0465999999999998</v>
      </c>
      <c r="M91" s="1835">
        <f t="shared" si="120"/>
        <v>0</v>
      </c>
      <c r="N91" s="1835">
        <f t="shared" si="121"/>
        <v>0</v>
      </c>
      <c r="O91" s="1757">
        <f t="shared" si="122"/>
        <v>8753.75</v>
      </c>
      <c r="P91" s="1831">
        <f t="shared" si="123"/>
        <v>1.8</v>
      </c>
      <c r="Q91" s="1757">
        <f t="shared" si="124"/>
        <v>495</v>
      </c>
      <c r="R91" s="1757">
        <f t="shared" si="125"/>
        <v>33.631799999999998</v>
      </c>
      <c r="S91" s="1850">
        <f t="shared" si="126"/>
        <v>9248.75</v>
      </c>
      <c r="T91" s="1837">
        <f>'[13]3'!T91</f>
        <v>7.7999999999999996E-3</v>
      </c>
      <c r="U91" s="1834">
        <f>'[13]3'!U91</f>
        <v>7.7999999999999996E-3</v>
      </c>
      <c r="V91" s="1834">
        <f>'[13]3'!V91</f>
        <v>0</v>
      </c>
      <c r="W91" s="1834">
        <f>'[13]3'!W91</f>
        <v>0</v>
      </c>
      <c r="X91" s="1834">
        <f>'[13]3'!X91</f>
        <v>0</v>
      </c>
      <c r="Y91" s="1834">
        <f>'[13]3'!Y91</f>
        <v>3.0000000000000001E-3</v>
      </c>
      <c r="Z91" s="1831">
        <f t="shared" si="205"/>
        <v>26.005199999999999</v>
      </c>
      <c r="AA91" s="1831">
        <f t="shared" si="206"/>
        <v>4.6254</v>
      </c>
      <c r="AB91" s="1757">
        <f t="shared" si="127"/>
        <v>0</v>
      </c>
      <c r="AC91" s="1757">
        <f t="shared" si="128"/>
        <v>0</v>
      </c>
      <c r="AD91" s="1757">
        <f t="shared" si="129"/>
        <v>8423.42</v>
      </c>
      <c r="AE91" s="1831">
        <f t="shared" si="130"/>
        <v>1.887</v>
      </c>
      <c r="AF91" s="1757">
        <f t="shared" si="131"/>
        <v>518.92999999999995</v>
      </c>
      <c r="AG91" s="1757">
        <f t="shared" si="132"/>
        <v>32.517599999999995</v>
      </c>
      <c r="AH91" s="1850">
        <f t="shared" si="133"/>
        <v>8942.35</v>
      </c>
      <c r="AI91" s="1837">
        <f>'[13]3'!AI91</f>
        <v>7.7999999999999996E-3</v>
      </c>
      <c r="AJ91" s="1834">
        <f>'[13]3'!AJ91</f>
        <v>7.7999999999999996E-3</v>
      </c>
      <c r="AK91" s="1834">
        <f>'[13]3'!AK91</f>
        <v>0</v>
      </c>
      <c r="AL91" s="1834">
        <f>'[13]3'!AL91</f>
        <v>0</v>
      </c>
      <c r="AM91" s="1834">
        <f>'[13]3'!AM91</f>
        <v>0</v>
      </c>
      <c r="AN91" s="1834">
        <f>'[13]3'!AN91</f>
        <v>3.0000000000000001E-3</v>
      </c>
      <c r="AO91" s="1831">
        <f t="shared" si="207"/>
        <v>31.028399999999998</v>
      </c>
      <c r="AP91" s="1831">
        <f t="shared" si="208"/>
        <v>5.0465999999999998</v>
      </c>
      <c r="AQ91" s="1757">
        <f t="shared" si="134"/>
        <v>0</v>
      </c>
      <c r="AR91" s="1757">
        <f t="shared" si="135"/>
        <v>0</v>
      </c>
      <c r="AS91" s="1757">
        <f t="shared" si="136"/>
        <v>9920.6299999999992</v>
      </c>
      <c r="AT91" s="1831">
        <f t="shared" si="137"/>
        <v>1.728</v>
      </c>
      <c r="AU91" s="1757">
        <f t="shared" si="138"/>
        <v>475.2</v>
      </c>
      <c r="AV91" s="1757">
        <f t="shared" si="139"/>
        <v>37.802999999999997</v>
      </c>
      <c r="AW91" s="1850">
        <f t="shared" si="140"/>
        <v>10395.83</v>
      </c>
      <c r="AX91" s="1834">
        <f>'[13]3'!AX91</f>
        <v>7.7999999999999996E-3</v>
      </c>
      <c r="AY91" s="1834">
        <f>'[13]3'!AY91</f>
        <v>7.7999999999999996E-3</v>
      </c>
      <c r="AZ91" s="1834">
        <f>'[13]3'!AZ91</f>
        <v>0</v>
      </c>
      <c r="BA91" s="1834">
        <f>'[13]3'!BA91</f>
        <v>0</v>
      </c>
      <c r="BB91" s="1834">
        <f>'[13]3'!BB91</f>
        <v>0</v>
      </c>
      <c r="BC91" s="1834">
        <f>'[13]3'!BC91</f>
        <v>3.0000000000000001E-3</v>
      </c>
      <c r="BD91" s="1831">
        <f t="shared" si="209"/>
        <v>26.402999999999999</v>
      </c>
      <c r="BE91" s="1831">
        <f t="shared" si="210"/>
        <v>4.5629999999999997</v>
      </c>
      <c r="BF91" s="1757">
        <f t="shared" si="141"/>
        <v>0</v>
      </c>
      <c r="BG91" s="1757">
        <f t="shared" si="142"/>
        <v>0</v>
      </c>
      <c r="BH91" s="1757">
        <f t="shared" si="143"/>
        <v>8515.65</v>
      </c>
      <c r="BI91" s="1831">
        <f t="shared" si="144"/>
        <v>1.8240000000000001</v>
      </c>
      <c r="BJ91" s="1757">
        <f t="shared" si="145"/>
        <v>501.6</v>
      </c>
      <c r="BK91" s="1757">
        <f t="shared" si="146"/>
        <v>32.79</v>
      </c>
      <c r="BL91" s="1850">
        <f t="shared" si="147"/>
        <v>9017.25</v>
      </c>
      <c r="BM91" s="1837">
        <f>'[13]3'!BM91</f>
        <v>7.7999999999999996E-3</v>
      </c>
      <c r="BN91" s="1834">
        <f>'[13]3'!BN91</f>
        <v>7.7999999999999996E-3</v>
      </c>
      <c r="BO91" s="1834">
        <f>'[13]3'!BO91</f>
        <v>0</v>
      </c>
      <c r="BP91" s="1834">
        <f>'[13]3'!BP91</f>
        <v>0</v>
      </c>
      <c r="BQ91" s="1834">
        <f>'[13]3'!BQ91</f>
        <v>0</v>
      </c>
      <c r="BR91" s="1834">
        <f>'[13]3'!BR91</f>
        <v>3.0000000000000001E-3</v>
      </c>
      <c r="BS91" s="1831">
        <f t="shared" si="211"/>
        <v>22.822799999999997</v>
      </c>
      <c r="BT91" s="1831">
        <f t="shared" si="212"/>
        <v>4.2275999999999998</v>
      </c>
      <c r="BU91" s="1757">
        <f t="shared" si="148"/>
        <v>0</v>
      </c>
      <c r="BV91" s="1757">
        <f t="shared" si="149"/>
        <v>0</v>
      </c>
      <c r="BW91" s="1757">
        <f t="shared" si="150"/>
        <v>7438.86</v>
      </c>
      <c r="BX91" s="1831">
        <f t="shared" si="151"/>
        <v>1.782</v>
      </c>
      <c r="BY91" s="1757">
        <f t="shared" si="152"/>
        <v>490.05</v>
      </c>
      <c r="BZ91" s="1757">
        <f t="shared" si="153"/>
        <v>28.832399999999996</v>
      </c>
      <c r="CA91" s="1850">
        <f t="shared" si="154"/>
        <v>7928.91</v>
      </c>
      <c r="CB91" s="1834">
        <f>'[13]3'!CB91</f>
        <v>7.7999999999999996E-3</v>
      </c>
      <c r="CC91" s="1834">
        <f>'[13]3'!CC91</f>
        <v>7.7999999999999996E-3</v>
      </c>
      <c r="CD91" s="1834">
        <f>'[13]3'!CD91</f>
        <v>0</v>
      </c>
      <c r="CE91" s="1834">
        <f>'[13]3'!CE91</f>
        <v>0</v>
      </c>
      <c r="CF91" s="1834">
        <f>'[13]3'!CF91</f>
        <v>0</v>
      </c>
      <c r="CG91" s="1834">
        <f>'[13]3'!CG91</f>
        <v>3.0000000000000001E-3</v>
      </c>
      <c r="CH91" s="1831">
        <f t="shared" si="213"/>
        <v>20.927399999999999</v>
      </c>
      <c r="CI91" s="1831">
        <f t="shared" si="214"/>
        <v>4.3601999999999999</v>
      </c>
      <c r="CJ91" s="1757">
        <f t="shared" si="155"/>
        <v>0</v>
      </c>
      <c r="CK91" s="1757">
        <f t="shared" si="156"/>
        <v>0</v>
      </c>
      <c r="CL91" s="1757">
        <f t="shared" si="157"/>
        <v>6954.09</v>
      </c>
      <c r="CM91" s="1831">
        <f t="shared" si="158"/>
        <v>1.458</v>
      </c>
      <c r="CN91" s="1757">
        <f t="shared" si="159"/>
        <v>400.95</v>
      </c>
      <c r="CO91" s="1757">
        <f t="shared" si="160"/>
        <v>26.745599999999996</v>
      </c>
      <c r="CP91" s="1850">
        <f t="shared" si="161"/>
        <v>7355.04</v>
      </c>
      <c r="CQ91" s="1837">
        <f>'[13]3'!CQ91</f>
        <v>7.7999999999999996E-3</v>
      </c>
      <c r="CR91" s="1834">
        <f>'[13]3'!CR91</f>
        <v>7.7999999999999996E-3</v>
      </c>
      <c r="CS91" s="1834">
        <f>'[13]3'!CS91</f>
        <v>0</v>
      </c>
      <c r="CT91" s="1834">
        <f>'[13]3'!CT91</f>
        <v>0</v>
      </c>
      <c r="CU91" s="1834">
        <f>'[13]3'!CU91</f>
        <v>0</v>
      </c>
      <c r="CV91" s="1834">
        <f>'[13]3'!CV91</f>
        <v>3.0000000000000001E-3</v>
      </c>
      <c r="CW91" s="1831">
        <f t="shared" si="215"/>
        <v>13.883999999999999</v>
      </c>
      <c r="CX91" s="1831">
        <f t="shared" si="216"/>
        <v>5.0543999999999993</v>
      </c>
      <c r="CY91" s="1757">
        <f t="shared" si="162"/>
        <v>0</v>
      </c>
      <c r="CZ91" s="1757">
        <f t="shared" si="163"/>
        <v>0</v>
      </c>
      <c r="DA91" s="1757">
        <f t="shared" si="164"/>
        <v>5208.0600000000004</v>
      </c>
      <c r="DB91" s="1831">
        <f t="shared" si="165"/>
        <v>1.26</v>
      </c>
      <c r="DC91" s="1757">
        <f t="shared" si="166"/>
        <v>346.5</v>
      </c>
      <c r="DD91" s="1757">
        <f t="shared" si="167"/>
        <v>20.198399999999999</v>
      </c>
      <c r="DE91" s="1850">
        <f t="shared" si="168"/>
        <v>5554.56</v>
      </c>
      <c r="DF91" s="1837">
        <f>'[13]3'!DF91</f>
        <v>7.7999999999999996E-3</v>
      </c>
      <c r="DG91" s="1834">
        <f>'[13]3'!DG91</f>
        <v>7.7999999999999996E-3</v>
      </c>
      <c r="DH91" s="1834">
        <f>'[13]3'!DH91</f>
        <v>0</v>
      </c>
      <c r="DI91" s="1834">
        <f>'[13]3'!DI91</f>
        <v>0</v>
      </c>
      <c r="DJ91" s="1834">
        <f>'[13]3'!DJ91</f>
        <v>0</v>
      </c>
      <c r="DK91" s="1834">
        <f>'[13]3'!DK91</f>
        <v>3.0000000000000001E-3</v>
      </c>
      <c r="DL91" s="1831">
        <f t="shared" si="217"/>
        <v>14.367599999999999</v>
      </c>
      <c r="DM91" s="1831">
        <f t="shared" si="218"/>
        <v>4.6643999999999997</v>
      </c>
      <c r="DN91" s="1757">
        <f t="shared" si="169"/>
        <v>0</v>
      </c>
      <c r="DO91" s="1757">
        <f t="shared" si="170"/>
        <v>0</v>
      </c>
      <c r="DP91" s="1757">
        <f t="shared" si="171"/>
        <v>5233.8</v>
      </c>
      <c r="DQ91" s="1831">
        <f t="shared" si="172"/>
        <v>1.323</v>
      </c>
      <c r="DR91" s="1757">
        <f t="shared" si="173"/>
        <v>363.83</v>
      </c>
      <c r="DS91" s="1757">
        <f t="shared" si="174"/>
        <v>20.355</v>
      </c>
      <c r="DT91" s="1850">
        <f t="shared" si="175"/>
        <v>5597.63</v>
      </c>
      <c r="DU91" s="1837">
        <f>'[13]3'!DU91</f>
        <v>7.7999999999999996E-3</v>
      </c>
      <c r="DV91" s="1834">
        <f>'[13]3'!DV91</f>
        <v>7.7999999999999996E-3</v>
      </c>
      <c r="DW91" s="1834">
        <f>'[13]3'!DW91</f>
        <v>0</v>
      </c>
      <c r="DX91" s="1834">
        <f>'[13]3'!DX91</f>
        <v>0</v>
      </c>
      <c r="DY91" s="1834">
        <f>'[13]3'!DY91</f>
        <v>0</v>
      </c>
      <c r="DZ91" s="1834">
        <f>'[13]3'!DZ91</f>
        <v>3.0000000000000001E-3</v>
      </c>
      <c r="EA91" s="1831">
        <f t="shared" si="219"/>
        <v>19.343999999999998</v>
      </c>
      <c r="EB91" s="1831">
        <f t="shared" si="220"/>
        <v>4.2275999999999998</v>
      </c>
      <c r="EC91" s="1757">
        <f t="shared" si="176"/>
        <v>0</v>
      </c>
      <c r="ED91" s="1757">
        <f t="shared" si="177"/>
        <v>0</v>
      </c>
      <c r="EE91" s="1757">
        <f t="shared" si="178"/>
        <v>6482.19</v>
      </c>
      <c r="EF91" s="1757">
        <f t="shared" si="179"/>
        <v>1.296</v>
      </c>
      <c r="EG91" s="1757">
        <f t="shared" si="180"/>
        <v>356.4</v>
      </c>
      <c r="EH91" s="1757">
        <f t="shared" si="181"/>
        <v>24.867599999999996</v>
      </c>
      <c r="EI91" s="1850">
        <f t="shared" si="182"/>
        <v>6838.5899999999992</v>
      </c>
      <c r="EJ91" s="1837">
        <f>'[13]3'!EJ91</f>
        <v>7.7999999999999996E-3</v>
      </c>
      <c r="EK91" s="1834">
        <f>'[13]3'!EK91</f>
        <v>7.7999999999999996E-3</v>
      </c>
      <c r="EL91" s="1834">
        <f>'[13]3'!EL91</f>
        <v>0</v>
      </c>
      <c r="EM91" s="1834">
        <f>'[13]3'!EM91</f>
        <v>0</v>
      </c>
      <c r="EN91" s="1834">
        <f>'[13]3'!EN91</f>
        <v>0</v>
      </c>
      <c r="EO91" s="1834">
        <f>'[13]3'!EO91</f>
        <v>3.0000000000000001E-3</v>
      </c>
      <c r="EP91" s="1831">
        <f t="shared" si="221"/>
        <v>27.128399999999999</v>
      </c>
      <c r="EQ91" s="1831">
        <f t="shared" si="222"/>
        <v>4.8437999999999999</v>
      </c>
      <c r="ER91" s="1757">
        <f t="shared" si="183"/>
        <v>0</v>
      </c>
      <c r="ES91" s="1757">
        <f t="shared" si="184"/>
        <v>0</v>
      </c>
      <c r="ET91" s="1757">
        <f t="shared" si="185"/>
        <v>8792.36</v>
      </c>
      <c r="EU91" s="1757">
        <f t="shared" si="186"/>
        <v>1.7010000000000001</v>
      </c>
      <c r="EV91" s="1757">
        <f t="shared" si="187"/>
        <v>467.78</v>
      </c>
      <c r="EW91" s="1757">
        <f t="shared" si="188"/>
        <v>33.673200000000001</v>
      </c>
      <c r="EX91" s="1850">
        <f t="shared" si="189"/>
        <v>9260.1400000000012</v>
      </c>
      <c r="EY91" s="1834">
        <f>'[13]3'!EY91</f>
        <v>7.7999999999999996E-3</v>
      </c>
      <c r="EZ91" s="1834">
        <f>'[13]3'!EZ91</f>
        <v>7.7999999999999996E-3</v>
      </c>
      <c r="FA91" s="1834">
        <f>'[13]3'!FA91</f>
        <v>0</v>
      </c>
      <c r="FB91" s="1834">
        <f>'[13]3'!FB91</f>
        <v>0</v>
      </c>
      <c r="FC91" s="1834">
        <f>'[13]3'!FC91</f>
        <v>0</v>
      </c>
      <c r="FD91" s="1834">
        <f>'[13]3'!FD91</f>
        <v>3.0000000000000001E-3</v>
      </c>
      <c r="FE91" s="1831">
        <f t="shared" si="223"/>
        <v>25.630799999999997</v>
      </c>
      <c r="FF91" s="1831">
        <f t="shared" si="224"/>
        <v>4.6097999999999999</v>
      </c>
      <c r="FG91" s="1757">
        <f t="shared" si="190"/>
        <v>0</v>
      </c>
      <c r="FH91" s="1757">
        <f t="shared" si="191"/>
        <v>0</v>
      </c>
      <c r="FI91" s="1757">
        <f t="shared" si="192"/>
        <v>8316.17</v>
      </c>
      <c r="FJ91" s="1757">
        <f t="shared" si="193"/>
        <v>2.109</v>
      </c>
      <c r="FK91" s="1757">
        <f t="shared" si="194"/>
        <v>579.98</v>
      </c>
      <c r="FL91" s="1757">
        <f t="shared" si="195"/>
        <v>32.349599999999995</v>
      </c>
      <c r="FM91" s="1850">
        <f t="shared" si="196"/>
        <v>8896.15</v>
      </c>
      <c r="FN91" s="1834">
        <f>'[13]3'!FN91</f>
        <v>7.7999999999999996E-3</v>
      </c>
      <c r="FO91" s="1834">
        <f>'[13]3'!FO91</f>
        <v>7.7999999999999996E-3</v>
      </c>
      <c r="FP91" s="1834">
        <f>'[13]3'!FP91</f>
        <v>0</v>
      </c>
      <c r="FQ91" s="1834">
        <f>'[13]3'!FQ91</f>
        <v>0</v>
      </c>
      <c r="FR91" s="1834">
        <f>'[13]3'!FR91</f>
        <v>0</v>
      </c>
      <c r="FS91" s="1834">
        <f>'[13]3'!FS91</f>
        <v>3.0000000000000001E-3</v>
      </c>
      <c r="FT91" s="1831">
        <f t="shared" si="225"/>
        <v>25.279799999999998</v>
      </c>
      <c r="FU91" s="1831">
        <f t="shared" si="226"/>
        <v>5.0777999999999999</v>
      </c>
      <c r="FV91" s="1757">
        <f t="shared" si="197"/>
        <v>0</v>
      </c>
      <c r="FW91" s="1757">
        <f t="shared" si="198"/>
        <v>0</v>
      </c>
      <c r="FX91" s="1757">
        <f t="shared" si="227"/>
        <v>8348.34</v>
      </c>
      <c r="FY91" s="1757">
        <f t="shared" si="199"/>
        <v>2.2800000000000002</v>
      </c>
      <c r="FZ91" s="1757">
        <f t="shared" si="200"/>
        <v>627</v>
      </c>
      <c r="GA91" s="1757">
        <f t="shared" si="201"/>
        <v>32.637599999999999</v>
      </c>
      <c r="GB91" s="1850">
        <f t="shared" si="202"/>
        <v>8975.34</v>
      </c>
      <c r="GC91" s="1851">
        <f t="shared" si="117"/>
        <v>192.32039999999998</v>
      </c>
      <c r="GD91" s="1852">
        <f t="shared" si="117"/>
        <v>52888.13</v>
      </c>
      <c r="GE91" s="1853">
        <f t="shared" si="118"/>
        <v>164.0814</v>
      </c>
      <c r="GF91" s="1854">
        <f t="shared" si="118"/>
        <v>45122.41</v>
      </c>
      <c r="GG91" s="1855">
        <f t="shared" si="119"/>
        <v>356.40179999999998</v>
      </c>
      <c r="GH91" s="1856">
        <f t="shared" si="119"/>
        <v>98010.540000000008</v>
      </c>
      <c r="GI91" s="1844">
        <v>6</v>
      </c>
      <c r="GJ91" s="1857">
        <f t="shared" si="230"/>
        <v>335.9538</v>
      </c>
      <c r="GK91" s="1858">
        <f t="shared" si="228"/>
        <v>92387.320000000022</v>
      </c>
      <c r="GL91" s="1859">
        <f t="shared" si="229"/>
        <v>20.447999999999979</v>
      </c>
      <c r="GM91" s="1860">
        <f t="shared" si="229"/>
        <v>5623.2199999999866</v>
      </c>
    </row>
    <row r="92" spans="1:195" s="1768" customFormat="1" ht="18" customHeight="1">
      <c r="A92" s="1848">
        <v>78</v>
      </c>
      <c r="B92" s="1757" t="s">
        <v>1612</v>
      </c>
      <c r="C92" s="1864" t="s">
        <v>407</v>
      </c>
      <c r="D92" s="1833">
        <f>[13]цены!D86</f>
        <v>252</v>
      </c>
      <c r="E92" s="1834">
        <f>'[13]3'!E92</f>
        <v>8.0999999999999996E-3</v>
      </c>
      <c r="F92" s="1834">
        <f>'[13]3'!F92</f>
        <v>8.0999999999999996E-3</v>
      </c>
      <c r="G92" s="1834">
        <f>'[13]3'!G92</f>
        <v>0</v>
      </c>
      <c r="H92" s="1834">
        <f>'[13]3'!H92</f>
        <v>0</v>
      </c>
      <c r="I92" s="1834">
        <f>'[13]3'!I92</f>
        <v>0</v>
      </c>
      <c r="J92" s="1834">
        <f>'[13]3'!J92</f>
        <v>3.0000000000000001E-3</v>
      </c>
      <c r="K92" s="1831">
        <f t="shared" si="203"/>
        <v>27.815399999999997</v>
      </c>
      <c r="L92" s="1831">
        <f t="shared" si="204"/>
        <v>5.2406999999999995</v>
      </c>
      <c r="M92" s="1835">
        <f t="shared" si="120"/>
        <v>0</v>
      </c>
      <c r="N92" s="1835">
        <f t="shared" si="121"/>
        <v>0</v>
      </c>
      <c r="O92" s="1757">
        <f t="shared" si="122"/>
        <v>8330.14</v>
      </c>
      <c r="P92" s="1831">
        <f t="shared" si="123"/>
        <v>1.8</v>
      </c>
      <c r="Q92" s="1757">
        <f t="shared" si="124"/>
        <v>453.6</v>
      </c>
      <c r="R92" s="1757">
        <f t="shared" si="125"/>
        <v>34.856099999999991</v>
      </c>
      <c r="S92" s="1850">
        <f t="shared" si="126"/>
        <v>8783.74</v>
      </c>
      <c r="T92" s="1837">
        <f>'[13]3'!T92</f>
        <v>8.0999999999999996E-3</v>
      </c>
      <c r="U92" s="1834">
        <f>'[13]3'!U92</f>
        <v>8.0999999999999996E-3</v>
      </c>
      <c r="V92" s="1834">
        <f>'[13]3'!V92</f>
        <v>0</v>
      </c>
      <c r="W92" s="1834">
        <f>'[13]3'!W92</f>
        <v>0</v>
      </c>
      <c r="X92" s="1834">
        <f>'[13]3'!X92</f>
        <v>0</v>
      </c>
      <c r="Y92" s="1834">
        <f>'[13]3'!Y92</f>
        <v>3.0000000000000001E-3</v>
      </c>
      <c r="Z92" s="1831">
        <f t="shared" si="205"/>
        <v>27.005399999999998</v>
      </c>
      <c r="AA92" s="1831">
        <f t="shared" si="206"/>
        <v>4.8033000000000001</v>
      </c>
      <c r="AB92" s="1757">
        <f t="shared" si="127"/>
        <v>0</v>
      </c>
      <c r="AC92" s="1757">
        <f t="shared" si="128"/>
        <v>0</v>
      </c>
      <c r="AD92" s="1757">
        <f t="shared" si="129"/>
        <v>8015.79</v>
      </c>
      <c r="AE92" s="1831">
        <f t="shared" si="130"/>
        <v>1.887</v>
      </c>
      <c r="AF92" s="1757">
        <f t="shared" si="131"/>
        <v>475.52</v>
      </c>
      <c r="AG92" s="1757">
        <f t="shared" si="132"/>
        <v>33.695699999999995</v>
      </c>
      <c r="AH92" s="1850">
        <f t="shared" si="133"/>
        <v>8491.31</v>
      </c>
      <c r="AI92" s="1837">
        <f>'[13]3'!AI92</f>
        <v>8.0999999999999996E-3</v>
      </c>
      <c r="AJ92" s="1834">
        <f>'[13]3'!AJ92</f>
        <v>8.0999999999999996E-3</v>
      </c>
      <c r="AK92" s="1834">
        <f>'[13]3'!AK92</f>
        <v>0</v>
      </c>
      <c r="AL92" s="1834">
        <f>'[13]3'!AL92</f>
        <v>0</v>
      </c>
      <c r="AM92" s="1834">
        <f>'[13]3'!AM92</f>
        <v>0</v>
      </c>
      <c r="AN92" s="1834">
        <f>'[13]3'!AN92</f>
        <v>3.0000000000000001E-3</v>
      </c>
      <c r="AO92" s="1831">
        <f t="shared" si="207"/>
        <v>32.221800000000002</v>
      </c>
      <c r="AP92" s="1831">
        <f t="shared" si="208"/>
        <v>5.2406999999999995</v>
      </c>
      <c r="AQ92" s="1757">
        <f t="shared" si="134"/>
        <v>0</v>
      </c>
      <c r="AR92" s="1757">
        <f t="shared" si="135"/>
        <v>0</v>
      </c>
      <c r="AS92" s="1757">
        <f t="shared" si="136"/>
        <v>9440.5499999999993</v>
      </c>
      <c r="AT92" s="1831">
        <f t="shared" si="137"/>
        <v>1.728</v>
      </c>
      <c r="AU92" s="1757">
        <f t="shared" si="138"/>
        <v>435.46</v>
      </c>
      <c r="AV92" s="1757">
        <f t="shared" si="139"/>
        <v>39.1905</v>
      </c>
      <c r="AW92" s="1850">
        <f t="shared" si="140"/>
        <v>9876.0099999999984</v>
      </c>
      <c r="AX92" s="1834">
        <f>'[13]3'!AX92</f>
        <v>8.0999999999999996E-3</v>
      </c>
      <c r="AY92" s="1834">
        <f>'[13]3'!AY92</f>
        <v>8.0999999999999996E-3</v>
      </c>
      <c r="AZ92" s="1834">
        <f>'[13]3'!AZ92</f>
        <v>0</v>
      </c>
      <c r="BA92" s="1834">
        <f>'[13]3'!BA92</f>
        <v>0</v>
      </c>
      <c r="BB92" s="1834">
        <f>'[13]3'!BB92</f>
        <v>0</v>
      </c>
      <c r="BC92" s="1834">
        <f>'[13]3'!BC92</f>
        <v>3.0000000000000001E-3</v>
      </c>
      <c r="BD92" s="1831">
        <f t="shared" si="209"/>
        <v>27.418499999999998</v>
      </c>
      <c r="BE92" s="1831">
        <f t="shared" si="210"/>
        <v>4.7385000000000002</v>
      </c>
      <c r="BF92" s="1757">
        <f t="shared" si="141"/>
        <v>0</v>
      </c>
      <c r="BG92" s="1757">
        <f t="shared" si="142"/>
        <v>0</v>
      </c>
      <c r="BH92" s="1757">
        <f t="shared" si="143"/>
        <v>8103.56</v>
      </c>
      <c r="BI92" s="1831">
        <f t="shared" si="144"/>
        <v>1.8240000000000001</v>
      </c>
      <c r="BJ92" s="1757">
        <f t="shared" si="145"/>
        <v>459.65</v>
      </c>
      <c r="BK92" s="1757">
        <f t="shared" si="146"/>
        <v>33.980999999999995</v>
      </c>
      <c r="BL92" s="1850">
        <f t="shared" si="147"/>
        <v>8563.2100000000009</v>
      </c>
      <c r="BM92" s="1837">
        <f>'[13]3'!BM92</f>
        <v>8.0999999999999996E-3</v>
      </c>
      <c r="BN92" s="1834">
        <f>'[13]3'!BN92</f>
        <v>8.0999999999999996E-3</v>
      </c>
      <c r="BO92" s="1834">
        <f>'[13]3'!BO92</f>
        <v>0</v>
      </c>
      <c r="BP92" s="1834">
        <f>'[13]3'!BP92</f>
        <v>0</v>
      </c>
      <c r="BQ92" s="1834">
        <f>'[13]3'!BQ92</f>
        <v>0</v>
      </c>
      <c r="BR92" s="1834">
        <f>'[13]3'!BR92</f>
        <v>3.0000000000000001E-3</v>
      </c>
      <c r="BS92" s="1831">
        <f t="shared" si="211"/>
        <v>23.700599999999998</v>
      </c>
      <c r="BT92" s="1831">
        <f t="shared" si="212"/>
        <v>4.3902000000000001</v>
      </c>
      <c r="BU92" s="1757">
        <f t="shared" si="148"/>
        <v>0</v>
      </c>
      <c r="BV92" s="1757">
        <f t="shared" si="149"/>
        <v>0</v>
      </c>
      <c r="BW92" s="1757">
        <f t="shared" si="150"/>
        <v>7078.88</v>
      </c>
      <c r="BX92" s="1831">
        <f t="shared" si="151"/>
        <v>1.782</v>
      </c>
      <c r="BY92" s="1757">
        <f t="shared" si="152"/>
        <v>449.06</v>
      </c>
      <c r="BZ92" s="1757">
        <f t="shared" si="153"/>
        <v>29.872799999999998</v>
      </c>
      <c r="CA92" s="1850">
        <f t="shared" si="154"/>
        <v>7527.9400000000005</v>
      </c>
      <c r="CB92" s="1834">
        <f>'[13]3'!CB92</f>
        <v>8.0999999999999996E-3</v>
      </c>
      <c r="CC92" s="1834">
        <f>'[13]3'!CC92</f>
        <v>8.0999999999999996E-3</v>
      </c>
      <c r="CD92" s="1834">
        <f>'[13]3'!CD92</f>
        <v>0</v>
      </c>
      <c r="CE92" s="1834">
        <f>'[13]3'!CE92</f>
        <v>0</v>
      </c>
      <c r="CF92" s="1834">
        <f>'[13]3'!CF92</f>
        <v>0</v>
      </c>
      <c r="CG92" s="1834">
        <f>'[13]3'!CG92</f>
        <v>3.0000000000000001E-3</v>
      </c>
      <c r="CH92" s="1831">
        <f t="shared" si="213"/>
        <v>21.732299999999999</v>
      </c>
      <c r="CI92" s="1831">
        <f t="shared" si="214"/>
        <v>4.5278999999999998</v>
      </c>
      <c r="CJ92" s="1757">
        <f t="shared" si="155"/>
        <v>0</v>
      </c>
      <c r="CK92" s="1757">
        <f t="shared" si="156"/>
        <v>0</v>
      </c>
      <c r="CL92" s="1757">
        <f t="shared" si="157"/>
        <v>6617.57</v>
      </c>
      <c r="CM92" s="1831">
        <f t="shared" si="158"/>
        <v>1.458</v>
      </c>
      <c r="CN92" s="1757">
        <f t="shared" si="159"/>
        <v>367.42</v>
      </c>
      <c r="CO92" s="1757">
        <f t="shared" si="160"/>
        <v>27.718199999999996</v>
      </c>
      <c r="CP92" s="1850">
        <f t="shared" si="161"/>
        <v>6984.99</v>
      </c>
      <c r="CQ92" s="1837">
        <f>'[13]3'!CQ92</f>
        <v>8.0999999999999996E-3</v>
      </c>
      <c r="CR92" s="1834">
        <f>'[13]3'!CR92</f>
        <v>8.0999999999999996E-3</v>
      </c>
      <c r="CS92" s="1834">
        <f>'[13]3'!CS92</f>
        <v>0</v>
      </c>
      <c r="CT92" s="1834">
        <f>'[13]3'!CT92</f>
        <v>0</v>
      </c>
      <c r="CU92" s="1834">
        <f>'[13]3'!CU92</f>
        <v>0</v>
      </c>
      <c r="CV92" s="1834">
        <f>'[13]3'!CV92</f>
        <v>3.0000000000000001E-3</v>
      </c>
      <c r="CW92" s="1831">
        <f t="shared" si="215"/>
        <v>14.417999999999999</v>
      </c>
      <c r="CX92" s="1831">
        <f t="shared" si="216"/>
        <v>5.2488000000000001</v>
      </c>
      <c r="CY92" s="1757">
        <f t="shared" si="162"/>
        <v>0</v>
      </c>
      <c r="CZ92" s="1757">
        <f t="shared" si="163"/>
        <v>0</v>
      </c>
      <c r="DA92" s="1757">
        <f t="shared" si="164"/>
        <v>4956.03</v>
      </c>
      <c r="DB92" s="1831">
        <f t="shared" si="165"/>
        <v>1.26</v>
      </c>
      <c r="DC92" s="1757">
        <f t="shared" si="166"/>
        <v>317.52</v>
      </c>
      <c r="DD92" s="1757">
        <f t="shared" si="167"/>
        <v>20.9268</v>
      </c>
      <c r="DE92" s="1850">
        <f t="shared" si="168"/>
        <v>5273.5499999999993</v>
      </c>
      <c r="DF92" s="1837">
        <f>'[13]3'!DF92</f>
        <v>8.0999999999999996E-3</v>
      </c>
      <c r="DG92" s="1834">
        <f>'[13]3'!DG92</f>
        <v>8.0999999999999996E-3</v>
      </c>
      <c r="DH92" s="1834">
        <f>'[13]3'!DH92</f>
        <v>0</v>
      </c>
      <c r="DI92" s="1834">
        <f>'[13]3'!DI92</f>
        <v>0</v>
      </c>
      <c r="DJ92" s="1834">
        <f>'[13]3'!DJ92</f>
        <v>0</v>
      </c>
      <c r="DK92" s="1834">
        <f>'[13]3'!DK92</f>
        <v>3.0000000000000001E-3</v>
      </c>
      <c r="DL92" s="1831">
        <f t="shared" si="217"/>
        <v>14.920199999999999</v>
      </c>
      <c r="DM92" s="1831">
        <f t="shared" si="218"/>
        <v>4.8437999999999999</v>
      </c>
      <c r="DN92" s="1757">
        <f t="shared" si="169"/>
        <v>0</v>
      </c>
      <c r="DO92" s="1757">
        <f t="shared" si="170"/>
        <v>0</v>
      </c>
      <c r="DP92" s="1757">
        <f t="shared" si="171"/>
        <v>4980.53</v>
      </c>
      <c r="DQ92" s="1831">
        <f t="shared" si="172"/>
        <v>1.323</v>
      </c>
      <c r="DR92" s="1757">
        <f t="shared" si="173"/>
        <v>333.4</v>
      </c>
      <c r="DS92" s="1757">
        <f t="shared" si="174"/>
        <v>21.087</v>
      </c>
      <c r="DT92" s="1850">
        <f t="shared" si="175"/>
        <v>5313.9299999999994</v>
      </c>
      <c r="DU92" s="1837">
        <f>'[13]3'!DU92</f>
        <v>8.0999999999999996E-3</v>
      </c>
      <c r="DV92" s="1834">
        <f>'[13]3'!DV92</f>
        <v>8.0999999999999996E-3</v>
      </c>
      <c r="DW92" s="1834">
        <f>'[13]3'!DW92</f>
        <v>0</v>
      </c>
      <c r="DX92" s="1834">
        <f>'[13]3'!DX92</f>
        <v>0</v>
      </c>
      <c r="DY92" s="1834">
        <f>'[13]3'!DY92</f>
        <v>0</v>
      </c>
      <c r="DZ92" s="1834">
        <f>'[13]3'!DZ92</f>
        <v>3.0000000000000001E-3</v>
      </c>
      <c r="EA92" s="1831">
        <f t="shared" si="219"/>
        <v>20.087999999999997</v>
      </c>
      <c r="EB92" s="1831">
        <f t="shared" si="220"/>
        <v>4.3902000000000001</v>
      </c>
      <c r="EC92" s="1757">
        <f t="shared" si="176"/>
        <v>0</v>
      </c>
      <c r="ED92" s="1757">
        <f t="shared" si="177"/>
        <v>0</v>
      </c>
      <c r="EE92" s="1757">
        <f t="shared" si="178"/>
        <v>6168.51</v>
      </c>
      <c r="EF92" s="1757">
        <f t="shared" si="179"/>
        <v>1.296</v>
      </c>
      <c r="EG92" s="1757">
        <f t="shared" si="180"/>
        <v>326.58999999999997</v>
      </c>
      <c r="EH92" s="1757">
        <f t="shared" si="181"/>
        <v>25.774199999999997</v>
      </c>
      <c r="EI92" s="1850">
        <f t="shared" si="182"/>
        <v>6495.1</v>
      </c>
      <c r="EJ92" s="1837">
        <f>'[13]3'!EJ92</f>
        <v>8.0999999999999996E-3</v>
      </c>
      <c r="EK92" s="1834">
        <f>'[13]3'!EK92</f>
        <v>8.0999999999999996E-3</v>
      </c>
      <c r="EL92" s="1834">
        <f>'[13]3'!EL92</f>
        <v>0</v>
      </c>
      <c r="EM92" s="1834">
        <f>'[13]3'!EM92</f>
        <v>0</v>
      </c>
      <c r="EN92" s="1834">
        <f>'[13]3'!EN92</f>
        <v>0</v>
      </c>
      <c r="EO92" s="1834">
        <f>'[13]3'!EO92</f>
        <v>3.0000000000000001E-3</v>
      </c>
      <c r="EP92" s="1831">
        <f t="shared" si="221"/>
        <v>28.171799999999998</v>
      </c>
      <c r="EQ92" s="1831">
        <f t="shared" si="222"/>
        <v>5.0301</v>
      </c>
      <c r="ER92" s="1757">
        <f t="shared" si="183"/>
        <v>0</v>
      </c>
      <c r="ES92" s="1757">
        <f t="shared" si="184"/>
        <v>0</v>
      </c>
      <c r="ET92" s="1757">
        <f t="shared" si="185"/>
        <v>8366.8799999999992</v>
      </c>
      <c r="EU92" s="1757">
        <f t="shared" si="186"/>
        <v>1.7010000000000001</v>
      </c>
      <c r="EV92" s="1757">
        <f t="shared" si="187"/>
        <v>428.65</v>
      </c>
      <c r="EW92" s="1757">
        <f t="shared" si="188"/>
        <v>34.902899999999995</v>
      </c>
      <c r="EX92" s="1850">
        <f t="shared" si="189"/>
        <v>8795.5299999999988</v>
      </c>
      <c r="EY92" s="1834">
        <f>'[13]3'!EY92</f>
        <v>8.0999999999999996E-3</v>
      </c>
      <c r="EZ92" s="1834">
        <f>'[13]3'!EZ92</f>
        <v>8.0999999999999996E-3</v>
      </c>
      <c r="FA92" s="1834">
        <f>'[13]3'!FA92</f>
        <v>0</v>
      </c>
      <c r="FB92" s="1834">
        <f>'[13]3'!FB92</f>
        <v>0</v>
      </c>
      <c r="FC92" s="1834">
        <f>'[13]3'!FC92</f>
        <v>0</v>
      </c>
      <c r="FD92" s="1834">
        <f>'[13]3'!FD92</f>
        <v>3.0000000000000001E-3</v>
      </c>
      <c r="FE92" s="1831">
        <f t="shared" si="223"/>
        <v>26.616599999999998</v>
      </c>
      <c r="FF92" s="1831">
        <f t="shared" si="224"/>
        <v>4.7870999999999997</v>
      </c>
      <c r="FG92" s="1757">
        <f t="shared" si="190"/>
        <v>0</v>
      </c>
      <c r="FH92" s="1757">
        <f t="shared" si="191"/>
        <v>0</v>
      </c>
      <c r="FI92" s="1757">
        <f t="shared" si="192"/>
        <v>7913.73</v>
      </c>
      <c r="FJ92" s="1757">
        <f t="shared" si="193"/>
        <v>2.109</v>
      </c>
      <c r="FK92" s="1757">
        <f t="shared" si="194"/>
        <v>531.47</v>
      </c>
      <c r="FL92" s="1757">
        <f t="shared" si="195"/>
        <v>33.512699999999995</v>
      </c>
      <c r="FM92" s="1850">
        <f t="shared" si="196"/>
        <v>8445.1999999999989</v>
      </c>
      <c r="FN92" s="1834">
        <f>'[13]3'!FN92</f>
        <v>8.0999999999999996E-3</v>
      </c>
      <c r="FO92" s="1834">
        <f>'[13]3'!FO92</f>
        <v>8.0999999999999996E-3</v>
      </c>
      <c r="FP92" s="1834">
        <f>'[13]3'!FP92</f>
        <v>0</v>
      </c>
      <c r="FQ92" s="1834">
        <f>'[13]3'!FQ92</f>
        <v>0</v>
      </c>
      <c r="FR92" s="1834">
        <f>'[13]3'!FR92</f>
        <v>0</v>
      </c>
      <c r="FS92" s="1834">
        <f>'[13]3'!FS92</f>
        <v>3.0000000000000001E-3</v>
      </c>
      <c r="FT92" s="1831">
        <f t="shared" si="225"/>
        <v>26.252099999999999</v>
      </c>
      <c r="FU92" s="1831">
        <f t="shared" si="226"/>
        <v>5.2730999999999995</v>
      </c>
      <c r="FV92" s="1757">
        <f t="shared" si="197"/>
        <v>0</v>
      </c>
      <c r="FW92" s="1757">
        <f t="shared" si="198"/>
        <v>0</v>
      </c>
      <c r="FX92" s="1757">
        <f t="shared" si="227"/>
        <v>7944.35</v>
      </c>
      <c r="FY92" s="1757">
        <f t="shared" si="199"/>
        <v>2.2800000000000002</v>
      </c>
      <c r="FZ92" s="1757">
        <f t="shared" si="200"/>
        <v>574.55999999999995</v>
      </c>
      <c r="GA92" s="1757">
        <f t="shared" si="201"/>
        <v>33.805199999999999</v>
      </c>
      <c r="GB92" s="1850">
        <f t="shared" si="202"/>
        <v>8518.91</v>
      </c>
      <c r="GC92" s="1851">
        <f t="shared" si="117"/>
        <v>199.31429999999997</v>
      </c>
      <c r="GD92" s="1852">
        <f t="shared" si="117"/>
        <v>50227.199999999997</v>
      </c>
      <c r="GE92" s="1853">
        <f t="shared" si="118"/>
        <v>170.00880000000001</v>
      </c>
      <c r="GF92" s="1854">
        <f t="shared" si="118"/>
        <v>42842.22</v>
      </c>
      <c r="GG92" s="1855">
        <f t="shared" si="119"/>
        <v>369.32309999999995</v>
      </c>
      <c r="GH92" s="1856">
        <f t="shared" si="119"/>
        <v>93069.42</v>
      </c>
      <c r="GI92" s="1844">
        <v>6</v>
      </c>
      <c r="GJ92" s="1857">
        <f t="shared" si="230"/>
        <v>348.87509999999997</v>
      </c>
      <c r="GK92" s="1858">
        <f t="shared" si="228"/>
        <v>87916.52</v>
      </c>
      <c r="GL92" s="1859">
        <f t="shared" si="229"/>
        <v>20.447999999999979</v>
      </c>
      <c r="GM92" s="1860">
        <f t="shared" si="229"/>
        <v>5152.8999999999942</v>
      </c>
    </row>
    <row r="93" spans="1:195" s="1768" customFormat="1" ht="18" customHeight="1">
      <c r="A93" s="1830">
        <v>79</v>
      </c>
      <c r="B93" s="1757" t="s">
        <v>1613</v>
      </c>
      <c r="C93" s="1864" t="s">
        <v>407</v>
      </c>
      <c r="D93" s="1833">
        <f>[13]цены!D87</f>
        <v>270</v>
      </c>
      <c r="E93" s="1834">
        <f>'[13]3'!E93</f>
        <v>1.78E-2</v>
      </c>
      <c r="F93" s="1834">
        <f>'[13]3'!F93</f>
        <v>1.6E-2</v>
      </c>
      <c r="G93" s="1834">
        <f>'[13]3'!G93</f>
        <v>0</v>
      </c>
      <c r="H93" s="1834">
        <f>'[13]3'!H93</f>
        <v>0</v>
      </c>
      <c r="I93" s="1834">
        <f>'[13]3'!I93</f>
        <v>0</v>
      </c>
      <c r="J93" s="1834">
        <f>'[13]3'!J93</f>
        <v>6.0000000000000001E-3</v>
      </c>
      <c r="K93" s="1831">
        <f t="shared" si="203"/>
        <v>61.1252</v>
      </c>
      <c r="L93" s="1831">
        <f t="shared" si="204"/>
        <v>10.352</v>
      </c>
      <c r="M93" s="1835">
        <f t="shared" si="120"/>
        <v>0</v>
      </c>
      <c r="N93" s="1835">
        <f t="shared" si="121"/>
        <v>0</v>
      </c>
      <c r="O93" s="1757">
        <f t="shared" si="122"/>
        <v>19298.84</v>
      </c>
      <c r="P93" s="1831">
        <f t="shared" si="123"/>
        <v>3.6</v>
      </c>
      <c r="Q93" s="1757">
        <f t="shared" si="124"/>
        <v>972</v>
      </c>
      <c r="R93" s="1757">
        <f t="shared" si="125"/>
        <v>75.077199999999991</v>
      </c>
      <c r="S93" s="1850">
        <f t="shared" si="126"/>
        <v>20270.84</v>
      </c>
      <c r="T93" s="1837">
        <f>'[13]3'!T93</f>
        <v>1.78E-2</v>
      </c>
      <c r="U93" s="1834">
        <f>'[13]3'!U93</f>
        <v>1.6E-2</v>
      </c>
      <c r="V93" s="1834">
        <f>'[13]3'!V93</f>
        <v>0</v>
      </c>
      <c r="W93" s="1834">
        <f>'[13]3'!W93</f>
        <v>0</v>
      </c>
      <c r="X93" s="1834">
        <f>'[13]3'!X93</f>
        <v>0</v>
      </c>
      <c r="Y93" s="1834">
        <f>'[13]3'!Y93</f>
        <v>6.0000000000000001E-3</v>
      </c>
      <c r="Z93" s="1831">
        <f t="shared" si="205"/>
        <v>59.345199999999998</v>
      </c>
      <c r="AA93" s="1831">
        <f t="shared" si="206"/>
        <v>9.4879999999999995</v>
      </c>
      <c r="AB93" s="1757">
        <f t="shared" si="127"/>
        <v>0</v>
      </c>
      <c r="AC93" s="1757">
        <f t="shared" si="128"/>
        <v>0</v>
      </c>
      <c r="AD93" s="1757">
        <f t="shared" si="129"/>
        <v>18584.96</v>
      </c>
      <c r="AE93" s="1831">
        <f t="shared" si="130"/>
        <v>3.774</v>
      </c>
      <c r="AF93" s="1757">
        <f t="shared" si="131"/>
        <v>1018.98</v>
      </c>
      <c r="AG93" s="1757">
        <f t="shared" si="132"/>
        <v>72.607200000000006</v>
      </c>
      <c r="AH93" s="1850">
        <f t="shared" si="133"/>
        <v>19603.939999999999</v>
      </c>
      <c r="AI93" s="1837">
        <f>'[13]3'!AI93</f>
        <v>1.78E-2</v>
      </c>
      <c r="AJ93" s="1834">
        <f>'[13]3'!AJ93</f>
        <v>1.6E-2</v>
      </c>
      <c r="AK93" s="1834">
        <f>'[13]3'!AK93</f>
        <v>0</v>
      </c>
      <c r="AL93" s="1834">
        <f>'[13]3'!AL93</f>
        <v>0</v>
      </c>
      <c r="AM93" s="1834">
        <f>'[13]3'!AM93</f>
        <v>0</v>
      </c>
      <c r="AN93" s="1834">
        <f>'[13]3'!AN93</f>
        <v>6.0000000000000001E-3</v>
      </c>
      <c r="AO93" s="1831">
        <f t="shared" si="207"/>
        <v>70.808400000000006</v>
      </c>
      <c r="AP93" s="1831">
        <f t="shared" si="208"/>
        <v>10.352</v>
      </c>
      <c r="AQ93" s="1757">
        <f t="shared" si="134"/>
        <v>0</v>
      </c>
      <c r="AR93" s="1757">
        <f t="shared" si="135"/>
        <v>0</v>
      </c>
      <c r="AS93" s="1757">
        <f t="shared" si="136"/>
        <v>21913.31</v>
      </c>
      <c r="AT93" s="1831">
        <f t="shared" si="137"/>
        <v>3.456</v>
      </c>
      <c r="AU93" s="1757">
        <f t="shared" si="138"/>
        <v>933.12</v>
      </c>
      <c r="AV93" s="1757">
        <f t="shared" si="139"/>
        <v>84.616400000000013</v>
      </c>
      <c r="AW93" s="1850">
        <f t="shared" si="140"/>
        <v>22846.43</v>
      </c>
      <c r="AX93" s="1834">
        <f>'[13]3'!AX93</f>
        <v>1.78E-2</v>
      </c>
      <c r="AY93" s="1834">
        <f>'[13]3'!AY93</f>
        <v>1.6E-2</v>
      </c>
      <c r="AZ93" s="1834">
        <f>'[13]3'!AZ93</f>
        <v>0</v>
      </c>
      <c r="BA93" s="1834">
        <f>'[13]3'!BA93</f>
        <v>0</v>
      </c>
      <c r="BB93" s="1834">
        <f>'[13]3'!BB93</f>
        <v>0</v>
      </c>
      <c r="BC93" s="1834">
        <f>'[13]3'!BC93</f>
        <v>6.0000000000000001E-3</v>
      </c>
      <c r="BD93" s="1831">
        <f t="shared" si="209"/>
        <v>60.253</v>
      </c>
      <c r="BE93" s="1831">
        <f t="shared" si="210"/>
        <v>9.36</v>
      </c>
      <c r="BF93" s="1757">
        <f t="shared" si="141"/>
        <v>0</v>
      </c>
      <c r="BG93" s="1757">
        <f t="shared" si="142"/>
        <v>0</v>
      </c>
      <c r="BH93" s="1757">
        <f t="shared" si="143"/>
        <v>18795.509999999998</v>
      </c>
      <c r="BI93" s="1831">
        <f t="shared" si="144"/>
        <v>3.6480000000000001</v>
      </c>
      <c r="BJ93" s="1757">
        <f t="shared" si="145"/>
        <v>984.96</v>
      </c>
      <c r="BK93" s="1757">
        <f t="shared" si="146"/>
        <v>73.260999999999996</v>
      </c>
      <c r="BL93" s="1850">
        <f t="shared" si="147"/>
        <v>19780.469999999998</v>
      </c>
      <c r="BM93" s="1837">
        <f>'[13]3'!BM93</f>
        <v>1.78E-2</v>
      </c>
      <c r="BN93" s="1834">
        <f>'[13]3'!BN93</f>
        <v>1.6E-2</v>
      </c>
      <c r="BO93" s="1834">
        <f>'[13]3'!BO93</f>
        <v>0</v>
      </c>
      <c r="BP93" s="1834">
        <f>'[13]3'!BP93</f>
        <v>0</v>
      </c>
      <c r="BQ93" s="1834">
        <f>'[13]3'!BQ93</f>
        <v>0</v>
      </c>
      <c r="BR93" s="1834">
        <f>'[13]3'!BR93</f>
        <v>6.0000000000000001E-3</v>
      </c>
      <c r="BS93" s="1831">
        <f t="shared" si="211"/>
        <v>52.082799999999999</v>
      </c>
      <c r="BT93" s="1831">
        <f t="shared" si="212"/>
        <v>8.6720000000000006</v>
      </c>
      <c r="BU93" s="1757">
        <f t="shared" si="148"/>
        <v>0</v>
      </c>
      <c r="BV93" s="1757">
        <f t="shared" si="149"/>
        <v>0</v>
      </c>
      <c r="BW93" s="1757">
        <f t="shared" si="150"/>
        <v>16403.8</v>
      </c>
      <c r="BX93" s="1831">
        <f t="shared" si="151"/>
        <v>3.5640000000000001</v>
      </c>
      <c r="BY93" s="1757">
        <f t="shared" si="152"/>
        <v>962.28</v>
      </c>
      <c r="BZ93" s="1757">
        <f t="shared" si="153"/>
        <v>64.31880000000001</v>
      </c>
      <c r="CA93" s="1850">
        <f t="shared" si="154"/>
        <v>17366.079999999998</v>
      </c>
      <c r="CB93" s="1834">
        <f>'[13]3'!CB93</f>
        <v>1.78E-2</v>
      </c>
      <c r="CC93" s="1834">
        <f>'[13]3'!CC93</f>
        <v>1.6E-2</v>
      </c>
      <c r="CD93" s="1834">
        <f>'[13]3'!CD93</f>
        <v>0</v>
      </c>
      <c r="CE93" s="1834">
        <f>'[13]3'!CE93</f>
        <v>0</v>
      </c>
      <c r="CF93" s="1834">
        <f>'[13]3'!CF93</f>
        <v>0</v>
      </c>
      <c r="CG93" s="1834">
        <f>'[13]3'!CG93</f>
        <v>6.0000000000000001E-3</v>
      </c>
      <c r="CH93" s="1831">
        <f t="shared" si="213"/>
        <v>47.757399999999997</v>
      </c>
      <c r="CI93" s="1831">
        <f t="shared" si="214"/>
        <v>8.9440000000000008</v>
      </c>
      <c r="CJ93" s="1757">
        <f t="shared" si="155"/>
        <v>0</v>
      </c>
      <c r="CK93" s="1757">
        <f t="shared" si="156"/>
        <v>0</v>
      </c>
      <c r="CL93" s="1757">
        <f t="shared" si="157"/>
        <v>15309.38</v>
      </c>
      <c r="CM93" s="1831">
        <f t="shared" si="158"/>
        <v>2.9159999999999999</v>
      </c>
      <c r="CN93" s="1757">
        <f t="shared" si="159"/>
        <v>787.32</v>
      </c>
      <c r="CO93" s="1757">
        <f t="shared" si="160"/>
        <v>59.617399999999996</v>
      </c>
      <c r="CP93" s="1850">
        <f t="shared" si="161"/>
        <v>16096.699999999999</v>
      </c>
      <c r="CQ93" s="1837">
        <f>'[13]3'!CQ93</f>
        <v>1.78E-2</v>
      </c>
      <c r="CR93" s="1834">
        <f>'[13]3'!CR93</f>
        <v>1.6E-2</v>
      </c>
      <c r="CS93" s="1834">
        <f>'[13]3'!CS93</f>
        <v>0</v>
      </c>
      <c r="CT93" s="1834">
        <f>'[13]3'!CT93</f>
        <v>0</v>
      </c>
      <c r="CU93" s="1834">
        <f>'[13]3'!CU93</f>
        <v>0</v>
      </c>
      <c r="CV93" s="1834">
        <f>'[13]3'!CV93</f>
        <v>6.0000000000000001E-3</v>
      </c>
      <c r="CW93" s="1831">
        <f t="shared" si="215"/>
        <v>31.684000000000001</v>
      </c>
      <c r="CX93" s="1831">
        <f t="shared" si="216"/>
        <v>10.368</v>
      </c>
      <c r="CY93" s="1757">
        <f t="shared" si="162"/>
        <v>0</v>
      </c>
      <c r="CZ93" s="1757">
        <f t="shared" si="163"/>
        <v>0</v>
      </c>
      <c r="DA93" s="1757">
        <f t="shared" si="164"/>
        <v>11354.04</v>
      </c>
      <c r="DB93" s="1831">
        <f t="shared" si="165"/>
        <v>2.52</v>
      </c>
      <c r="DC93" s="1757">
        <f t="shared" si="166"/>
        <v>680.4</v>
      </c>
      <c r="DD93" s="1757">
        <f t="shared" si="167"/>
        <v>44.572000000000003</v>
      </c>
      <c r="DE93" s="1850">
        <f t="shared" si="168"/>
        <v>12034.44</v>
      </c>
      <c r="DF93" s="1837">
        <f>'[13]3'!DF93</f>
        <v>1.78E-2</v>
      </c>
      <c r="DG93" s="1834">
        <f>'[13]3'!DG93</f>
        <v>1.6E-2</v>
      </c>
      <c r="DH93" s="1834">
        <f>'[13]3'!DH93</f>
        <v>0</v>
      </c>
      <c r="DI93" s="1834">
        <f>'[13]3'!DI93</f>
        <v>0</v>
      </c>
      <c r="DJ93" s="1834">
        <f>'[13]3'!DJ93</f>
        <v>0</v>
      </c>
      <c r="DK93" s="1834">
        <f>'[13]3'!DK93</f>
        <v>6.0000000000000001E-3</v>
      </c>
      <c r="DL93" s="1831">
        <f t="shared" si="217"/>
        <v>32.787599999999998</v>
      </c>
      <c r="DM93" s="1831">
        <f t="shared" si="218"/>
        <v>9.5679999999999996</v>
      </c>
      <c r="DN93" s="1757">
        <f t="shared" si="169"/>
        <v>0</v>
      </c>
      <c r="DO93" s="1757">
        <f t="shared" si="170"/>
        <v>0</v>
      </c>
      <c r="DP93" s="1757">
        <f t="shared" si="171"/>
        <v>11436.01</v>
      </c>
      <c r="DQ93" s="1831">
        <f t="shared" si="172"/>
        <v>2.6459999999999999</v>
      </c>
      <c r="DR93" s="1757">
        <f t="shared" si="173"/>
        <v>714.42</v>
      </c>
      <c r="DS93" s="1757">
        <f t="shared" si="174"/>
        <v>45.001599999999996</v>
      </c>
      <c r="DT93" s="1850">
        <f t="shared" si="175"/>
        <v>12150.43</v>
      </c>
      <c r="DU93" s="1837">
        <f>'[13]3'!DU93</f>
        <v>1.78E-2</v>
      </c>
      <c r="DV93" s="1834">
        <f>'[13]3'!DV93</f>
        <v>1.6E-2</v>
      </c>
      <c r="DW93" s="1834">
        <f>'[13]3'!DW93</f>
        <v>0</v>
      </c>
      <c r="DX93" s="1834">
        <f>'[13]3'!DX93</f>
        <v>0</v>
      </c>
      <c r="DY93" s="1834">
        <f>'[13]3'!DY93</f>
        <v>0</v>
      </c>
      <c r="DZ93" s="1834">
        <f>'[13]3'!DZ93</f>
        <v>6.0000000000000001E-3</v>
      </c>
      <c r="EA93" s="1831">
        <f t="shared" si="219"/>
        <v>44.143999999999998</v>
      </c>
      <c r="EB93" s="1831">
        <f t="shared" si="220"/>
        <v>8.6720000000000006</v>
      </c>
      <c r="EC93" s="1757">
        <f t="shared" si="176"/>
        <v>0</v>
      </c>
      <c r="ED93" s="1757">
        <f t="shared" si="177"/>
        <v>0</v>
      </c>
      <c r="EE93" s="1757">
        <f t="shared" si="178"/>
        <v>14260.32</v>
      </c>
      <c r="EF93" s="1757">
        <f t="shared" si="179"/>
        <v>2.5920000000000001</v>
      </c>
      <c r="EG93" s="1757">
        <f t="shared" si="180"/>
        <v>699.84</v>
      </c>
      <c r="EH93" s="1757">
        <f t="shared" si="181"/>
        <v>55.408000000000001</v>
      </c>
      <c r="EI93" s="1850">
        <f t="shared" si="182"/>
        <v>14960.16</v>
      </c>
      <c r="EJ93" s="1837">
        <f>'[13]3'!EJ93</f>
        <v>1.78E-2</v>
      </c>
      <c r="EK93" s="1834">
        <f>'[13]3'!EK93</f>
        <v>1.6E-2</v>
      </c>
      <c r="EL93" s="1834">
        <f>'[13]3'!EL93</f>
        <v>0</v>
      </c>
      <c r="EM93" s="1834">
        <f>'[13]3'!EM93</f>
        <v>0</v>
      </c>
      <c r="EN93" s="1834">
        <f>'[13]3'!EN93</f>
        <v>0</v>
      </c>
      <c r="EO93" s="1834">
        <f>'[13]3'!EO93</f>
        <v>6.0000000000000001E-3</v>
      </c>
      <c r="EP93" s="1831">
        <f t="shared" si="221"/>
        <v>61.9084</v>
      </c>
      <c r="EQ93" s="1831">
        <f t="shared" si="222"/>
        <v>9.9359999999999999</v>
      </c>
      <c r="ER93" s="1757">
        <f t="shared" si="183"/>
        <v>0</v>
      </c>
      <c r="ES93" s="1757">
        <f t="shared" si="184"/>
        <v>0</v>
      </c>
      <c r="ET93" s="1757">
        <f t="shared" si="185"/>
        <v>19397.990000000002</v>
      </c>
      <c r="EU93" s="1757">
        <f t="shared" si="186"/>
        <v>3.4020000000000001</v>
      </c>
      <c r="EV93" s="1757">
        <f t="shared" si="187"/>
        <v>918.54</v>
      </c>
      <c r="EW93" s="1757">
        <f t="shared" si="188"/>
        <v>75.246400000000008</v>
      </c>
      <c r="EX93" s="1850">
        <f t="shared" si="189"/>
        <v>20316.530000000002</v>
      </c>
      <c r="EY93" s="1834">
        <f>'[13]3'!EY93</f>
        <v>1.78E-2</v>
      </c>
      <c r="EZ93" s="1834">
        <f>'[13]3'!EZ93</f>
        <v>1.6E-2</v>
      </c>
      <c r="FA93" s="1834">
        <f>'[13]3'!FA93</f>
        <v>0</v>
      </c>
      <c r="FB93" s="1834">
        <f>'[13]3'!FB93</f>
        <v>0</v>
      </c>
      <c r="FC93" s="1834">
        <f>'[13]3'!FC93</f>
        <v>0</v>
      </c>
      <c r="FD93" s="1834">
        <f>'[13]3'!FD93</f>
        <v>6.0000000000000001E-3</v>
      </c>
      <c r="FE93" s="1831">
        <f t="shared" si="223"/>
        <v>58.4908</v>
      </c>
      <c r="FF93" s="1831">
        <f t="shared" si="224"/>
        <v>9.4559999999999995</v>
      </c>
      <c r="FG93" s="1757">
        <f t="shared" si="190"/>
        <v>0</v>
      </c>
      <c r="FH93" s="1757">
        <f t="shared" si="191"/>
        <v>0</v>
      </c>
      <c r="FI93" s="1757">
        <f t="shared" si="192"/>
        <v>18345.64</v>
      </c>
      <c r="FJ93" s="1757">
        <f t="shared" si="193"/>
        <v>4.218</v>
      </c>
      <c r="FK93" s="1757">
        <f t="shared" si="194"/>
        <v>1138.8599999999999</v>
      </c>
      <c r="FL93" s="1757">
        <f t="shared" si="195"/>
        <v>72.1648</v>
      </c>
      <c r="FM93" s="1850">
        <f t="shared" si="196"/>
        <v>19484.5</v>
      </c>
      <c r="FN93" s="1834">
        <f>'[13]3'!FN93</f>
        <v>1.78E-2</v>
      </c>
      <c r="FO93" s="1834">
        <f>'[13]3'!FO93</f>
        <v>1.6E-2</v>
      </c>
      <c r="FP93" s="1834">
        <f>'[13]3'!FP93</f>
        <v>0</v>
      </c>
      <c r="FQ93" s="1834">
        <f>'[13]3'!FQ93</f>
        <v>0</v>
      </c>
      <c r="FR93" s="1834">
        <f>'[13]3'!FR93</f>
        <v>0</v>
      </c>
      <c r="FS93" s="1834">
        <f>'[13]3'!FS93</f>
        <v>6.0000000000000001E-3</v>
      </c>
      <c r="FT93" s="1831">
        <f t="shared" si="225"/>
        <v>57.689799999999998</v>
      </c>
      <c r="FU93" s="1831">
        <f t="shared" si="226"/>
        <v>10.416</v>
      </c>
      <c r="FV93" s="1757">
        <f t="shared" si="197"/>
        <v>0</v>
      </c>
      <c r="FW93" s="1757">
        <f t="shared" si="198"/>
        <v>0</v>
      </c>
      <c r="FX93" s="1757">
        <f t="shared" si="227"/>
        <v>18388.57</v>
      </c>
      <c r="FY93" s="1757">
        <f t="shared" si="199"/>
        <v>4.5600000000000005</v>
      </c>
      <c r="FZ93" s="1757">
        <f t="shared" si="200"/>
        <v>1231.2</v>
      </c>
      <c r="GA93" s="1757">
        <f t="shared" si="201"/>
        <v>72.665800000000004</v>
      </c>
      <c r="GB93" s="1850">
        <f t="shared" si="202"/>
        <v>19619.77</v>
      </c>
      <c r="GC93" s="1851">
        <f t="shared" si="117"/>
        <v>429.49799999999993</v>
      </c>
      <c r="GD93" s="1852">
        <f t="shared" si="117"/>
        <v>115964.45999999999</v>
      </c>
      <c r="GE93" s="1853">
        <f t="shared" si="118"/>
        <v>365.05860000000001</v>
      </c>
      <c r="GF93" s="1854">
        <f t="shared" si="118"/>
        <v>98565.83</v>
      </c>
      <c r="GG93" s="1855">
        <f t="shared" si="119"/>
        <v>794.55659999999989</v>
      </c>
      <c r="GH93" s="1856">
        <f t="shared" si="119"/>
        <v>214530.28999999998</v>
      </c>
      <c r="GI93" s="1844">
        <v>6</v>
      </c>
      <c r="GJ93" s="1857">
        <f t="shared" si="230"/>
        <v>753.66059999999993</v>
      </c>
      <c r="GK93" s="1858">
        <f t="shared" si="228"/>
        <v>203488.36999999997</v>
      </c>
      <c r="GL93" s="1859">
        <f t="shared" si="229"/>
        <v>40.895999999999958</v>
      </c>
      <c r="GM93" s="1860">
        <f t="shared" si="229"/>
        <v>11041.920000000013</v>
      </c>
    </row>
    <row r="94" spans="1:195" s="1768" customFormat="1" ht="18" customHeight="1">
      <c r="A94" s="1848">
        <v>80</v>
      </c>
      <c r="B94" s="1757" t="s">
        <v>1614</v>
      </c>
      <c r="C94" s="1864" t="s">
        <v>407</v>
      </c>
      <c r="D94" s="1833">
        <f>[13]цены!D88</f>
        <v>280</v>
      </c>
      <c r="E94" s="1834">
        <f>'[13]3'!E94</f>
        <v>0</v>
      </c>
      <c r="F94" s="1834">
        <f>'[13]3'!F94</f>
        <v>0</v>
      </c>
      <c r="G94" s="1834">
        <f>'[13]3'!G94</f>
        <v>0</v>
      </c>
      <c r="H94" s="1834">
        <f>'[13]3'!H94</f>
        <v>0</v>
      </c>
      <c r="I94" s="1834">
        <f>'[13]3'!I94</f>
        <v>0</v>
      </c>
      <c r="J94" s="1834">
        <f>'[13]3'!J94</f>
        <v>0</v>
      </c>
      <c r="K94" s="1831">
        <f t="shared" si="203"/>
        <v>0</v>
      </c>
      <c r="L94" s="1831">
        <f t="shared" si="204"/>
        <v>0</v>
      </c>
      <c r="M94" s="1835">
        <f t="shared" si="120"/>
        <v>0</v>
      </c>
      <c r="N94" s="1835">
        <f t="shared" si="121"/>
        <v>0</v>
      </c>
      <c r="O94" s="1757">
        <f t="shared" si="122"/>
        <v>0</v>
      </c>
      <c r="P94" s="1831">
        <f t="shared" si="123"/>
        <v>0</v>
      </c>
      <c r="Q94" s="1757">
        <f t="shared" si="124"/>
        <v>0</v>
      </c>
      <c r="R94" s="1757">
        <f t="shared" si="125"/>
        <v>0</v>
      </c>
      <c r="S94" s="1850">
        <f t="shared" si="126"/>
        <v>0</v>
      </c>
      <c r="T94" s="1837">
        <f>'[13]3'!T94</f>
        <v>0</v>
      </c>
      <c r="U94" s="1834">
        <f>'[13]3'!U94</f>
        <v>0</v>
      </c>
      <c r="V94" s="1834">
        <f>'[13]3'!V94</f>
        <v>0</v>
      </c>
      <c r="W94" s="1834">
        <f>'[13]3'!W94</f>
        <v>0</v>
      </c>
      <c r="X94" s="1834">
        <f>'[13]3'!X94</f>
        <v>0</v>
      </c>
      <c r="Y94" s="1834">
        <f>'[13]3'!Y94</f>
        <v>0</v>
      </c>
      <c r="Z94" s="1831">
        <f t="shared" si="205"/>
        <v>0</v>
      </c>
      <c r="AA94" s="1831">
        <f t="shared" si="206"/>
        <v>0</v>
      </c>
      <c r="AB94" s="1757">
        <f t="shared" si="127"/>
        <v>0</v>
      </c>
      <c r="AC94" s="1757">
        <f t="shared" si="128"/>
        <v>0</v>
      </c>
      <c r="AD94" s="1757">
        <f t="shared" si="129"/>
        <v>0</v>
      </c>
      <c r="AE94" s="1831">
        <f t="shared" si="130"/>
        <v>0</v>
      </c>
      <c r="AF94" s="1757">
        <f t="shared" si="131"/>
        <v>0</v>
      </c>
      <c r="AG94" s="1757">
        <f t="shared" si="132"/>
        <v>0</v>
      </c>
      <c r="AH94" s="1850">
        <f t="shared" si="133"/>
        <v>0</v>
      </c>
      <c r="AI94" s="1837">
        <f>'[13]3'!AI94</f>
        <v>0</v>
      </c>
      <c r="AJ94" s="1834">
        <f>'[13]3'!AJ94</f>
        <v>0</v>
      </c>
      <c r="AK94" s="1834">
        <f>'[13]3'!AK94</f>
        <v>0</v>
      </c>
      <c r="AL94" s="1834">
        <f>'[13]3'!AL94</f>
        <v>0</v>
      </c>
      <c r="AM94" s="1834">
        <f>'[13]3'!AM94</f>
        <v>0</v>
      </c>
      <c r="AN94" s="1834">
        <f>'[13]3'!AN94</f>
        <v>0</v>
      </c>
      <c r="AO94" s="1831">
        <f t="shared" si="207"/>
        <v>0</v>
      </c>
      <c r="AP94" s="1831">
        <f t="shared" si="208"/>
        <v>0</v>
      </c>
      <c r="AQ94" s="1757">
        <f t="shared" si="134"/>
        <v>0</v>
      </c>
      <c r="AR94" s="1757">
        <f t="shared" si="135"/>
        <v>0</v>
      </c>
      <c r="AS94" s="1757">
        <f t="shared" si="136"/>
        <v>0</v>
      </c>
      <c r="AT94" s="1831">
        <f t="shared" si="137"/>
        <v>0</v>
      </c>
      <c r="AU94" s="1757">
        <f t="shared" si="138"/>
        <v>0</v>
      </c>
      <c r="AV94" s="1757">
        <f t="shared" si="139"/>
        <v>0</v>
      </c>
      <c r="AW94" s="1850">
        <f t="shared" si="140"/>
        <v>0</v>
      </c>
      <c r="AX94" s="1834">
        <f>'[13]3'!AX94</f>
        <v>0</v>
      </c>
      <c r="AY94" s="1834">
        <f>'[13]3'!AY94</f>
        <v>0</v>
      </c>
      <c r="AZ94" s="1834">
        <f>'[13]3'!AZ94</f>
        <v>0</v>
      </c>
      <c r="BA94" s="1834">
        <f>'[13]3'!BA94</f>
        <v>0</v>
      </c>
      <c r="BB94" s="1834">
        <f>'[13]3'!BB94</f>
        <v>0</v>
      </c>
      <c r="BC94" s="1834">
        <f>'[13]3'!BC94</f>
        <v>0</v>
      </c>
      <c r="BD94" s="1831">
        <f t="shared" si="209"/>
        <v>0</v>
      </c>
      <c r="BE94" s="1831">
        <f t="shared" si="210"/>
        <v>0</v>
      </c>
      <c r="BF94" s="1757">
        <f t="shared" si="141"/>
        <v>0</v>
      </c>
      <c r="BG94" s="1757">
        <f t="shared" si="142"/>
        <v>0</v>
      </c>
      <c r="BH94" s="1757">
        <f t="shared" si="143"/>
        <v>0</v>
      </c>
      <c r="BI94" s="1831">
        <f t="shared" si="144"/>
        <v>0</v>
      </c>
      <c r="BJ94" s="1757">
        <f t="shared" si="145"/>
        <v>0</v>
      </c>
      <c r="BK94" s="1757">
        <f t="shared" si="146"/>
        <v>0</v>
      </c>
      <c r="BL94" s="1850">
        <f t="shared" si="147"/>
        <v>0</v>
      </c>
      <c r="BM94" s="1837">
        <f>'[13]3'!BM94</f>
        <v>0</v>
      </c>
      <c r="BN94" s="1834">
        <f>'[13]3'!BN94</f>
        <v>0</v>
      </c>
      <c r="BO94" s="1834">
        <f>'[13]3'!BO94</f>
        <v>0</v>
      </c>
      <c r="BP94" s="1834">
        <f>'[13]3'!BP94</f>
        <v>0</v>
      </c>
      <c r="BQ94" s="1834">
        <f>'[13]3'!BQ94</f>
        <v>0</v>
      </c>
      <c r="BR94" s="1834">
        <f>'[13]3'!BR94</f>
        <v>0</v>
      </c>
      <c r="BS94" s="1831">
        <f t="shared" si="211"/>
        <v>0</v>
      </c>
      <c r="BT94" s="1831">
        <f t="shared" si="212"/>
        <v>0</v>
      </c>
      <c r="BU94" s="1757">
        <f t="shared" si="148"/>
        <v>0</v>
      </c>
      <c r="BV94" s="1757">
        <f t="shared" si="149"/>
        <v>0</v>
      </c>
      <c r="BW94" s="1757">
        <f t="shared" si="150"/>
        <v>0</v>
      </c>
      <c r="BX94" s="1831">
        <f t="shared" si="151"/>
        <v>0</v>
      </c>
      <c r="BY94" s="1757">
        <f t="shared" si="152"/>
        <v>0</v>
      </c>
      <c r="BZ94" s="1757">
        <f t="shared" si="153"/>
        <v>0</v>
      </c>
      <c r="CA94" s="1850">
        <f t="shared" si="154"/>
        <v>0</v>
      </c>
      <c r="CB94" s="1834">
        <f>'[13]3'!CB94</f>
        <v>0</v>
      </c>
      <c r="CC94" s="1834">
        <f>'[13]3'!CC94</f>
        <v>0</v>
      </c>
      <c r="CD94" s="1834">
        <f>'[13]3'!CD94</f>
        <v>0</v>
      </c>
      <c r="CE94" s="1834">
        <f>'[13]3'!CE94</f>
        <v>0</v>
      </c>
      <c r="CF94" s="1834">
        <f>'[13]3'!CF94</f>
        <v>0</v>
      </c>
      <c r="CG94" s="1834">
        <f>'[13]3'!CG94</f>
        <v>0</v>
      </c>
      <c r="CH94" s="1831">
        <f t="shared" si="213"/>
        <v>0</v>
      </c>
      <c r="CI94" s="1831">
        <f t="shared" si="214"/>
        <v>0</v>
      </c>
      <c r="CJ94" s="1757">
        <f t="shared" si="155"/>
        <v>0</v>
      </c>
      <c r="CK94" s="1757">
        <f t="shared" si="156"/>
        <v>0</v>
      </c>
      <c r="CL94" s="1757">
        <f t="shared" si="157"/>
        <v>0</v>
      </c>
      <c r="CM94" s="1831">
        <f t="shared" si="158"/>
        <v>0</v>
      </c>
      <c r="CN94" s="1757">
        <f t="shared" si="159"/>
        <v>0</v>
      </c>
      <c r="CO94" s="1757">
        <f t="shared" si="160"/>
        <v>0</v>
      </c>
      <c r="CP94" s="1850">
        <f t="shared" si="161"/>
        <v>0</v>
      </c>
      <c r="CQ94" s="1837">
        <f>'[13]3'!CQ94</f>
        <v>0</v>
      </c>
      <c r="CR94" s="1834">
        <f>'[13]3'!CR94</f>
        <v>0</v>
      </c>
      <c r="CS94" s="1834">
        <f>'[13]3'!CS94</f>
        <v>0</v>
      </c>
      <c r="CT94" s="1834">
        <f>'[13]3'!CT94</f>
        <v>0</v>
      </c>
      <c r="CU94" s="1834">
        <f>'[13]3'!CU94</f>
        <v>0</v>
      </c>
      <c r="CV94" s="1834">
        <f>'[13]3'!CV94</f>
        <v>0</v>
      </c>
      <c r="CW94" s="1831">
        <f t="shared" si="215"/>
        <v>0</v>
      </c>
      <c r="CX94" s="1831">
        <f t="shared" si="216"/>
        <v>0</v>
      </c>
      <c r="CY94" s="1757">
        <f t="shared" si="162"/>
        <v>0</v>
      </c>
      <c r="CZ94" s="1757">
        <f t="shared" si="163"/>
        <v>0</v>
      </c>
      <c r="DA94" s="1757">
        <f t="shared" si="164"/>
        <v>0</v>
      </c>
      <c r="DB94" s="1831">
        <f t="shared" si="165"/>
        <v>0</v>
      </c>
      <c r="DC94" s="1757">
        <f t="shared" si="166"/>
        <v>0</v>
      </c>
      <c r="DD94" s="1757">
        <f t="shared" si="167"/>
        <v>0</v>
      </c>
      <c r="DE94" s="1850">
        <f t="shared" si="168"/>
        <v>0</v>
      </c>
      <c r="DF94" s="1837">
        <f>'[13]3'!DF94</f>
        <v>0</v>
      </c>
      <c r="DG94" s="1834">
        <f>'[13]3'!DG94</f>
        <v>0</v>
      </c>
      <c r="DH94" s="1834">
        <f>'[13]3'!DH94</f>
        <v>0</v>
      </c>
      <c r="DI94" s="1834">
        <f>'[13]3'!DI94</f>
        <v>0</v>
      </c>
      <c r="DJ94" s="1834">
        <f>'[13]3'!DJ94</f>
        <v>0</v>
      </c>
      <c r="DK94" s="1834">
        <f>'[13]3'!DK94</f>
        <v>0</v>
      </c>
      <c r="DL94" s="1831">
        <f t="shared" si="217"/>
        <v>0</v>
      </c>
      <c r="DM94" s="1831">
        <f t="shared" si="218"/>
        <v>0</v>
      </c>
      <c r="DN94" s="1757">
        <f t="shared" si="169"/>
        <v>0</v>
      </c>
      <c r="DO94" s="1757">
        <f t="shared" si="170"/>
        <v>0</v>
      </c>
      <c r="DP94" s="1757">
        <f t="shared" si="171"/>
        <v>0</v>
      </c>
      <c r="DQ94" s="1831">
        <f t="shared" si="172"/>
        <v>0</v>
      </c>
      <c r="DR94" s="1757">
        <f t="shared" si="173"/>
        <v>0</v>
      </c>
      <c r="DS94" s="1757">
        <f t="shared" si="174"/>
        <v>0</v>
      </c>
      <c r="DT94" s="1850">
        <f t="shared" si="175"/>
        <v>0</v>
      </c>
      <c r="DU94" s="1837">
        <f>'[13]3'!DU94</f>
        <v>0</v>
      </c>
      <c r="DV94" s="1834">
        <f>'[13]3'!DV94</f>
        <v>0</v>
      </c>
      <c r="DW94" s="1834">
        <f>'[13]3'!DW94</f>
        <v>0</v>
      </c>
      <c r="DX94" s="1834">
        <f>'[13]3'!DX94</f>
        <v>0</v>
      </c>
      <c r="DY94" s="1834">
        <f>'[13]3'!DY94</f>
        <v>0</v>
      </c>
      <c r="DZ94" s="1834">
        <f>'[13]3'!DZ94</f>
        <v>0</v>
      </c>
      <c r="EA94" s="1831">
        <f t="shared" si="219"/>
        <v>0</v>
      </c>
      <c r="EB94" s="1831">
        <f t="shared" si="220"/>
        <v>0</v>
      </c>
      <c r="EC94" s="1757">
        <f t="shared" si="176"/>
        <v>0</v>
      </c>
      <c r="ED94" s="1757">
        <f t="shared" si="177"/>
        <v>0</v>
      </c>
      <c r="EE94" s="1757">
        <f t="shared" si="178"/>
        <v>0</v>
      </c>
      <c r="EF94" s="1757">
        <f t="shared" si="179"/>
        <v>0</v>
      </c>
      <c r="EG94" s="1757">
        <f t="shared" si="180"/>
        <v>0</v>
      </c>
      <c r="EH94" s="1757">
        <f t="shared" si="181"/>
        <v>0</v>
      </c>
      <c r="EI94" s="1850">
        <f t="shared" si="182"/>
        <v>0</v>
      </c>
      <c r="EJ94" s="1837">
        <f>'[13]3'!EJ94</f>
        <v>0</v>
      </c>
      <c r="EK94" s="1834">
        <f>'[13]3'!EK94</f>
        <v>0</v>
      </c>
      <c r="EL94" s="1834">
        <f>'[13]3'!EL94</f>
        <v>0</v>
      </c>
      <c r="EM94" s="1834">
        <f>'[13]3'!EM94</f>
        <v>0</v>
      </c>
      <c r="EN94" s="1834">
        <f>'[13]3'!EN94</f>
        <v>0</v>
      </c>
      <c r="EO94" s="1834">
        <f>'[13]3'!EO94</f>
        <v>0</v>
      </c>
      <c r="EP94" s="1831">
        <f t="shared" si="221"/>
        <v>0</v>
      </c>
      <c r="EQ94" s="1831">
        <f t="shared" si="222"/>
        <v>0</v>
      </c>
      <c r="ER94" s="1757">
        <f t="shared" si="183"/>
        <v>0</v>
      </c>
      <c r="ES94" s="1757">
        <f t="shared" si="184"/>
        <v>0</v>
      </c>
      <c r="ET94" s="1757">
        <f t="shared" si="185"/>
        <v>0</v>
      </c>
      <c r="EU94" s="1757">
        <f t="shared" si="186"/>
        <v>0</v>
      </c>
      <c r="EV94" s="1757">
        <f t="shared" si="187"/>
        <v>0</v>
      </c>
      <c r="EW94" s="1757">
        <f t="shared" si="188"/>
        <v>0</v>
      </c>
      <c r="EX94" s="1850">
        <f t="shared" si="189"/>
        <v>0</v>
      </c>
      <c r="EY94" s="1834">
        <f>'[13]3'!EY94</f>
        <v>0</v>
      </c>
      <c r="EZ94" s="1834">
        <f>'[13]3'!EZ94</f>
        <v>0</v>
      </c>
      <c r="FA94" s="1834">
        <f>'[13]3'!FA94</f>
        <v>0</v>
      </c>
      <c r="FB94" s="1834">
        <f>'[13]3'!FB94</f>
        <v>0</v>
      </c>
      <c r="FC94" s="1834">
        <f>'[13]3'!FC94</f>
        <v>0</v>
      </c>
      <c r="FD94" s="1834">
        <f>'[13]3'!FD94</f>
        <v>0</v>
      </c>
      <c r="FE94" s="1831">
        <f t="shared" si="223"/>
        <v>0</v>
      </c>
      <c r="FF94" s="1831">
        <f t="shared" si="224"/>
        <v>0</v>
      </c>
      <c r="FG94" s="1757">
        <f t="shared" si="190"/>
        <v>0</v>
      </c>
      <c r="FH94" s="1757">
        <f t="shared" si="191"/>
        <v>0</v>
      </c>
      <c r="FI94" s="1757">
        <f t="shared" si="192"/>
        <v>0</v>
      </c>
      <c r="FJ94" s="1757">
        <f t="shared" si="193"/>
        <v>0</v>
      </c>
      <c r="FK94" s="1757">
        <f t="shared" si="194"/>
        <v>0</v>
      </c>
      <c r="FL94" s="1757">
        <f t="shared" si="195"/>
        <v>0</v>
      </c>
      <c r="FM94" s="1850">
        <f t="shared" si="196"/>
        <v>0</v>
      </c>
      <c r="FN94" s="1834">
        <f>'[13]3'!FN94</f>
        <v>0</v>
      </c>
      <c r="FO94" s="1834">
        <f>'[13]3'!FO94</f>
        <v>0</v>
      </c>
      <c r="FP94" s="1834">
        <f>'[13]3'!FP94</f>
        <v>0</v>
      </c>
      <c r="FQ94" s="1834">
        <f>'[13]3'!FQ94</f>
        <v>0</v>
      </c>
      <c r="FR94" s="1834">
        <f>'[13]3'!FR94</f>
        <v>0</v>
      </c>
      <c r="FS94" s="1834">
        <f>'[13]3'!FS94</f>
        <v>0</v>
      </c>
      <c r="FT94" s="1831">
        <f t="shared" si="225"/>
        <v>0</v>
      </c>
      <c r="FU94" s="1831">
        <f t="shared" si="226"/>
        <v>0</v>
      </c>
      <c r="FV94" s="1757">
        <f t="shared" si="197"/>
        <v>0</v>
      </c>
      <c r="FW94" s="1757">
        <f t="shared" si="198"/>
        <v>0</v>
      </c>
      <c r="FX94" s="1757">
        <f t="shared" si="227"/>
        <v>0</v>
      </c>
      <c r="FY94" s="1757">
        <f t="shared" si="199"/>
        <v>0</v>
      </c>
      <c r="FZ94" s="1757">
        <f t="shared" si="200"/>
        <v>0</v>
      </c>
      <c r="GA94" s="1757">
        <f t="shared" si="201"/>
        <v>0</v>
      </c>
      <c r="GB94" s="1850">
        <f t="shared" si="202"/>
        <v>0</v>
      </c>
      <c r="GC94" s="1851">
        <f t="shared" si="117"/>
        <v>0</v>
      </c>
      <c r="GD94" s="1852">
        <f t="shared" si="117"/>
        <v>0</v>
      </c>
      <c r="GE94" s="1853">
        <f t="shared" si="118"/>
        <v>0</v>
      </c>
      <c r="GF94" s="1854">
        <f t="shared" si="118"/>
        <v>0</v>
      </c>
      <c r="GG94" s="1855">
        <f t="shared" si="119"/>
        <v>0</v>
      </c>
      <c r="GH94" s="1856">
        <f t="shared" si="119"/>
        <v>0</v>
      </c>
      <c r="GI94" s="1844">
        <v>6</v>
      </c>
      <c r="GJ94" s="1857">
        <f t="shared" si="230"/>
        <v>0</v>
      </c>
      <c r="GK94" s="1858">
        <f t="shared" si="228"/>
        <v>0</v>
      </c>
      <c r="GL94" s="1859">
        <f t="shared" si="229"/>
        <v>0</v>
      </c>
      <c r="GM94" s="1860">
        <f t="shared" si="229"/>
        <v>0</v>
      </c>
    </row>
    <row r="95" spans="1:195" s="1768" customFormat="1" ht="18" customHeight="1">
      <c r="A95" s="1830">
        <v>81</v>
      </c>
      <c r="B95" s="1757" t="s">
        <v>1615</v>
      </c>
      <c r="C95" s="1864" t="s">
        <v>407</v>
      </c>
      <c r="D95" s="1833">
        <f>[13]цены!D89</f>
        <v>251</v>
      </c>
      <c r="E95" s="1834">
        <f>'[13]3'!E95</f>
        <v>8.2000000000000007E-3</v>
      </c>
      <c r="F95" s="1834">
        <f>'[13]3'!F95</f>
        <v>6.0000000000000001E-3</v>
      </c>
      <c r="G95" s="1834">
        <f>'[13]3'!G95</f>
        <v>0</v>
      </c>
      <c r="H95" s="1834">
        <f>'[13]3'!H95</f>
        <v>0</v>
      </c>
      <c r="I95" s="1834">
        <f>'[13]3'!I95</f>
        <v>0</v>
      </c>
      <c r="J95" s="1834">
        <f>'[13]3'!J95</f>
        <v>3.0000000000000001E-3</v>
      </c>
      <c r="K95" s="1831">
        <f t="shared" si="203"/>
        <v>28.158800000000003</v>
      </c>
      <c r="L95" s="1831">
        <f t="shared" si="204"/>
        <v>3.8820000000000001</v>
      </c>
      <c r="M95" s="1835">
        <f t="shared" si="120"/>
        <v>0</v>
      </c>
      <c r="N95" s="1835">
        <f t="shared" si="121"/>
        <v>0</v>
      </c>
      <c r="O95" s="1757">
        <f t="shared" si="122"/>
        <v>8042.24</v>
      </c>
      <c r="P95" s="1831">
        <f t="shared" si="123"/>
        <v>1.8</v>
      </c>
      <c r="Q95" s="1757">
        <f t="shared" si="124"/>
        <v>451.8</v>
      </c>
      <c r="R95" s="1757">
        <f t="shared" si="125"/>
        <v>33.840800000000002</v>
      </c>
      <c r="S95" s="1850">
        <f t="shared" si="126"/>
        <v>8494.0399999999991</v>
      </c>
      <c r="T95" s="1837">
        <f>'[13]3'!T95</f>
        <v>8.2000000000000007E-3</v>
      </c>
      <c r="U95" s="1834">
        <f>'[13]3'!U95</f>
        <v>6.0000000000000001E-3</v>
      </c>
      <c r="V95" s="1834">
        <f>'[13]3'!V95</f>
        <v>0</v>
      </c>
      <c r="W95" s="1834">
        <f>'[13]3'!W95</f>
        <v>0</v>
      </c>
      <c r="X95" s="1834">
        <f>'[13]3'!X95</f>
        <v>0</v>
      </c>
      <c r="Y95" s="1834">
        <f>'[13]3'!Y95</f>
        <v>3.0000000000000001E-3</v>
      </c>
      <c r="Z95" s="1831">
        <f t="shared" si="205"/>
        <v>27.338800000000003</v>
      </c>
      <c r="AA95" s="1831">
        <f t="shared" si="206"/>
        <v>3.5580000000000003</v>
      </c>
      <c r="AB95" s="1757">
        <f t="shared" si="127"/>
        <v>0</v>
      </c>
      <c r="AC95" s="1757">
        <f t="shared" si="128"/>
        <v>0</v>
      </c>
      <c r="AD95" s="1757">
        <f t="shared" si="129"/>
        <v>7755.1</v>
      </c>
      <c r="AE95" s="1831">
        <f t="shared" si="130"/>
        <v>1.887</v>
      </c>
      <c r="AF95" s="1757">
        <f t="shared" si="131"/>
        <v>473.64</v>
      </c>
      <c r="AG95" s="1757">
        <f t="shared" si="132"/>
        <v>32.783799999999999</v>
      </c>
      <c r="AH95" s="1850">
        <f t="shared" si="133"/>
        <v>8228.74</v>
      </c>
      <c r="AI95" s="1837">
        <f>'[13]3'!AI95</f>
        <v>8.2000000000000007E-3</v>
      </c>
      <c r="AJ95" s="1834">
        <f>'[13]3'!AJ95</f>
        <v>6.0000000000000001E-3</v>
      </c>
      <c r="AK95" s="1834">
        <f>'[13]3'!AK95</f>
        <v>0</v>
      </c>
      <c r="AL95" s="1834">
        <f>'[13]3'!AL95</f>
        <v>0</v>
      </c>
      <c r="AM95" s="1834">
        <f>'[13]3'!AM95</f>
        <v>0</v>
      </c>
      <c r="AN95" s="1834">
        <f>'[13]3'!AN95</f>
        <v>3.0000000000000001E-3</v>
      </c>
      <c r="AO95" s="1831">
        <f t="shared" si="207"/>
        <v>32.619600000000005</v>
      </c>
      <c r="AP95" s="1831">
        <f t="shared" si="208"/>
        <v>3.8820000000000001</v>
      </c>
      <c r="AQ95" s="1757">
        <f t="shared" si="134"/>
        <v>0</v>
      </c>
      <c r="AR95" s="1757">
        <f t="shared" si="135"/>
        <v>0</v>
      </c>
      <c r="AS95" s="1757">
        <f t="shared" si="136"/>
        <v>9161.9</v>
      </c>
      <c r="AT95" s="1831">
        <f t="shared" si="137"/>
        <v>1.728</v>
      </c>
      <c r="AU95" s="1757">
        <f t="shared" si="138"/>
        <v>433.73</v>
      </c>
      <c r="AV95" s="1757">
        <f t="shared" si="139"/>
        <v>38.229600000000005</v>
      </c>
      <c r="AW95" s="1850">
        <f t="shared" si="140"/>
        <v>9595.6299999999992</v>
      </c>
      <c r="AX95" s="1834">
        <f>'[13]3'!AX95</f>
        <v>8.2000000000000007E-3</v>
      </c>
      <c r="AY95" s="1834">
        <f>'[13]3'!AY95</f>
        <v>6.0000000000000001E-3</v>
      </c>
      <c r="AZ95" s="1834">
        <f>'[13]3'!AZ95</f>
        <v>0</v>
      </c>
      <c r="BA95" s="1834">
        <f>'[13]3'!BA95</f>
        <v>0</v>
      </c>
      <c r="BB95" s="1834">
        <f>'[13]3'!BB95</f>
        <v>0</v>
      </c>
      <c r="BC95" s="1834">
        <f>'[13]3'!BC95</f>
        <v>3.0000000000000001E-3</v>
      </c>
      <c r="BD95" s="1831">
        <f t="shared" si="209"/>
        <v>27.757000000000001</v>
      </c>
      <c r="BE95" s="1831">
        <f t="shared" si="210"/>
        <v>3.5100000000000002</v>
      </c>
      <c r="BF95" s="1757">
        <f t="shared" si="141"/>
        <v>0</v>
      </c>
      <c r="BG95" s="1757">
        <f t="shared" si="142"/>
        <v>0</v>
      </c>
      <c r="BH95" s="1757">
        <f t="shared" si="143"/>
        <v>7848.02</v>
      </c>
      <c r="BI95" s="1831">
        <f t="shared" si="144"/>
        <v>1.8240000000000001</v>
      </c>
      <c r="BJ95" s="1757">
        <f t="shared" si="145"/>
        <v>457.82</v>
      </c>
      <c r="BK95" s="1757">
        <f t="shared" si="146"/>
        <v>33.091000000000001</v>
      </c>
      <c r="BL95" s="1850">
        <f t="shared" si="147"/>
        <v>8305.84</v>
      </c>
      <c r="BM95" s="1837">
        <f>'[13]3'!BM95</f>
        <v>8.2000000000000007E-3</v>
      </c>
      <c r="BN95" s="1834">
        <f>'[13]3'!BN95</f>
        <v>6.0000000000000001E-3</v>
      </c>
      <c r="BO95" s="1834">
        <f>'[13]3'!BO95</f>
        <v>0</v>
      </c>
      <c r="BP95" s="1834">
        <f>'[13]3'!BP95</f>
        <v>0</v>
      </c>
      <c r="BQ95" s="1834">
        <f>'[13]3'!BQ95</f>
        <v>0</v>
      </c>
      <c r="BR95" s="1834">
        <f>'[13]3'!BR95</f>
        <v>3.0000000000000001E-3</v>
      </c>
      <c r="BS95" s="1831">
        <f t="shared" si="211"/>
        <v>23.993200000000002</v>
      </c>
      <c r="BT95" s="1831">
        <f t="shared" si="212"/>
        <v>3.2520000000000002</v>
      </c>
      <c r="BU95" s="1757">
        <f t="shared" si="148"/>
        <v>0</v>
      </c>
      <c r="BV95" s="1757">
        <f t="shared" si="149"/>
        <v>0</v>
      </c>
      <c r="BW95" s="1757">
        <f t="shared" si="150"/>
        <v>6838.55</v>
      </c>
      <c r="BX95" s="1831">
        <f t="shared" si="151"/>
        <v>1.782</v>
      </c>
      <c r="BY95" s="1757">
        <f t="shared" si="152"/>
        <v>447.28</v>
      </c>
      <c r="BZ95" s="1757">
        <f t="shared" si="153"/>
        <v>29.027200000000001</v>
      </c>
      <c r="CA95" s="1850">
        <f t="shared" si="154"/>
        <v>7285.83</v>
      </c>
      <c r="CB95" s="1834">
        <f>'[13]3'!CB95</f>
        <v>8.2000000000000007E-3</v>
      </c>
      <c r="CC95" s="1834">
        <f>'[13]3'!CC95</f>
        <v>6.0000000000000001E-3</v>
      </c>
      <c r="CD95" s="1834">
        <f>'[13]3'!CD95</f>
        <v>0</v>
      </c>
      <c r="CE95" s="1834">
        <f>'[13]3'!CE95</f>
        <v>0</v>
      </c>
      <c r="CF95" s="1834">
        <f>'[13]3'!CF95</f>
        <v>0</v>
      </c>
      <c r="CG95" s="1834">
        <f>'[13]3'!CG95</f>
        <v>3.0000000000000001E-3</v>
      </c>
      <c r="CH95" s="1831">
        <f t="shared" si="213"/>
        <v>22.000600000000002</v>
      </c>
      <c r="CI95" s="1831">
        <f t="shared" si="214"/>
        <v>3.3540000000000001</v>
      </c>
      <c r="CJ95" s="1757">
        <f t="shared" si="155"/>
        <v>0</v>
      </c>
      <c r="CK95" s="1757">
        <f t="shared" si="156"/>
        <v>0</v>
      </c>
      <c r="CL95" s="1757">
        <f t="shared" si="157"/>
        <v>6364</v>
      </c>
      <c r="CM95" s="1831">
        <f t="shared" si="158"/>
        <v>1.458</v>
      </c>
      <c r="CN95" s="1757">
        <f t="shared" si="159"/>
        <v>365.96</v>
      </c>
      <c r="CO95" s="1757">
        <f t="shared" si="160"/>
        <v>26.8126</v>
      </c>
      <c r="CP95" s="1850">
        <f t="shared" si="161"/>
        <v>6729.96</v>
      </c>
      <c r="CQ95" s="1837">
        <f>'[13]3'!CQ95</f>
        <v>8.2000000000000007E-3</v>
      </c>
      <c r="CR95" s="1834">
        <f>'[13]3'!CR95</f>
        <v>6.0000000000000001E-3</v>
      </c>
      <c r="CS95" s="1834">
        <f>'[13]3'!CS95</f>
        <v>0</v>
      </c>
      <c r="CT95" s="1834">
        <f>'[13]3'!CT95</f>
        <v>0</v>
      </c>
      <c r="CU95" s="1834">
        <f>'[13]3'!CU95</f>
        <v>0</v>
      </c>
      <c r="CV95" s="1834">
        <f>'[13]3'!CV95</f>
        <v>3.0000000000000001E-3</v>
      </c>
      <c r="CW95" s="1831">
        <f t="shared" si="215"/>
        <v>14.596000000000002</v>
      </c>
      <c r="CX95" s="1831">
        <f t="shared" si="216"/>
        <v>3.8879999999999999</v>
      </c>
      <c r="CY95" s="1757">
        <f t="shared" si="162"/>
        <v>0</v>
      </c>
      <c r="CZ95" s="1757">
        <f t="shared" si="163"/>
        <v>0</v>
      </c>
      <c r="DA95" s="1757">
        <f t="shared" si="164"/>
        <v>4639.4799999999996</v>
      </c>
      <c r="DB95" s="1831">
        <f t="shared" si="165"/>
        <v>1.26</v>
      </c>
      <c r="DC95" s="1757">
        <f t="shared" si="166"/>
        <v>316.26</v>
      </c>
      <c r="DD95" s="1757">
        <f t="shared" si="167"/>
        <v>19.744000000000003</v>
      </c>
      <c r="DE95" s="1850">
        <f t="shared" si="168"/>
        <v>4955.74</v>
      </c>
      <c r="DF95" s="1837">
        <f>'[13]3'!DF95</f>
        <v>8.2000000000000007E-3</v>
      </c>
      <c r="DG95" s="1834">
        <f>'[13]3'!DG95</f>
        <v>6.0000000000000001E-3</v>
      </c>
      <c r="DH95" s="1834">
        <f>'[13]3'!DH95</f>
        <v>0</v>
      </c>
      <c r="DI95" s="1834">
        <f>'[13]3'!DI95</f>
        <v>0</v>
      </c>
      <c r="DJ95" s="1834">
        <f>'[13]3'!DJ95</f>
        <v>0</v>
      </c>
      <c r="DK95" s="1834">
        <f>'[13]3'!DK95</f>
        <v>3.0000000000000001E-3</v>
      </c>
      <c r="DL95" s="1831">
        <f t="shared" si="217"/>
        <v>15.104400000000002</v>
      </c>
      <c r="DM95" s="1831">
        <f t="shared" si="218"/>
        <v>3.5880000000000001</v>
      </c>
      <c r="DN95" s="1757">
        <f t="shared" si="169"/>
        <v>0</v>
      </c>
      <c r="DO95" s="1757">
        <f t="shared" si="170"/>
        <v>0</v>
      </c>
      <c r="DP95" s="1757">
        <f t="shared" si="171"/>
        <v>4691.79</v>
      </c>
      <c r="DQ95" s="1831">
        <f t="shared" si="172"/>
        <v>1.323</v>
      </c>
      <c r="DR95" s="1757">
        <f t="shared" si="173"/>
        <v>332.07</v>
      </c>
      <c r="DS95" s="1757">
        <f t="shared" si="174"/>
        <v>20.015400000000003</v>
      </c>
      <c r="DT95" s="1850">
        <f t="shared" si="175"/>
        <v>5023.8599999999997</v>
      </c>
      <c r="DU95" s="1837">
        <f>'[13]3'!DU95</f>
        <v>8.2000000000000007E-3</v>
      </c>
      <c r="DV95" s="1834">
        <f>'[13]3'!DV95</f>
        <v>6.0000000000000001E-3</v>
      </c>
      <c r="DW95" s="1834">
        <f>'[13]3'!DW95</f>
        <v>0</v>
      </c>
      <c r="DX95" s="1834">
        <f>'[13]3'!DX95</f>
        <v>0</v>
      </c>
      <c r="DY95" s="1834">
        <f>'[13]3'!DY95</f>
        <v>0</v>
      </c>
      <c r="DZ95" s="1834">
        <f>'[13]3'!DZ95</f>
        <v>3.0000000000000001E-3</v>
      </c>
      <c r="EA95" s="1831">
        <f t="shared" si="219"/>
        <v>20.336000000000002</v>
      </c>
      <c r="EB95" s="1831">
        <f t="shared" si="220"/>
        <v>3.2520000000000002</v>
      </c>
      <c r="EC95" s="1757">
        <f t="shared" si="176"/>
        <v>0</v>
      </c>
      <c r="ED95" s="1757">
        <f t="shared" si="177"/>
        <v>0</v>
      </c>
      <c r="EE95" s="1757">
        <f t="shared" si="178"/>
        <v>5920.59</v>
      </c>
      <c r="EF95" s="1757">
        <f t="shared" si="179"/>
        <v>1.296</v>
      </c>
      <c r="EG95" s="1757">
        <f t="shared" si="180"/>
        <v>325.3</v>
      </c>
      <c r="EH95" s="1757">
        <f t="shared" si="181"/>
        <v>24.884</v>
      </c>
      <c r="EI95" s="1850">
        <f t="shared" si="182"/>
        <v>6245.89</v>
      </c>
      <c r="EJ95" s="1837">
        <f>'[13]3'!EJ95</f>
        <v>8.2000000000000007E-3</v>
      </c>
      <c r="EK95" s="1834">
        <f>'[13]3'!EK95</f>
        <v>6.0000000000000001E-3</v>
      </c>
      <c r="EL95" s="1834">
        <f>'[13]3'!EL95</f>
        <v>0</v>
      </c>
      <c r="EM95" s="1834">
        <f>'[13]3'!EM95</f>
        <v>0</v>
      </c>
      <c r="EN95" s="1834">
        <f>'[13]3'!EN95</f>
        <v>0</v>
      </c>
      <c r="EO95" s="1834">
        <f>'[13]3'!EO95</f>
        <v>3.0000000000000001E-3</v>
      </c>
      <c r="EP95" s="1831">
        <f t="shared" si="221"/>
        <v>28.519600000000004</v>
      </c>
      <c r="EQ95" s="1831">
        <f t="shared" si="222"/>
        <v>3.726</v>
      </c>
      <c r="ER95" s="1757">
        <f t="shared" si="183"/>
        <v>0</v>
      </c>
      <c r="ES95" s="1757">
        <f t="shared" si="184"/>
        <v>0</v>
      </c>
      <c r="ET95" s="1757">
        <f t="shared" si="185"/>
        <v>8093.65</v>
      </c>
      <c r="EU95" s="1757">
        <f t="shared" si="186"/>
        <v>1.7010000000000001</v>
      </c>
      <c r="EV95" s="1757">
        <f t="shared" si="187"/>
        <v>426.95</v>
      </c>
      <c r="EW95" s="1757">
        <f t="shared" si="188"/>
        <v>33.946600000000004</v>
      </c>
      <c r="EX95" s="1850">
        <f t="shared" si="189"/>
        <v>8520.6</v>
      </c>
      <c r="EY95" s="1834">
        <f>'[13]3'!EY95</f>
        <v>8.2000000000000007E-3</v>
      </c>
      <c r="EZ95" s="1834">
        <f>'[13]3'!EZ95</f>
        <v>6.0000000000000001E-3</v>
      </c>
      <c r="FA95" s="1834">
        <f>'[13]3'!FA95</f>
        <v>0</v>
      </c>
      <c r="FB95" s="1834">
        <f>'[13]3'!FB95</f>
        <v>0</v>
      </c>
      <c r="FC95" s="1834">
        <f>'[13]3'!FC95</f>
        <v>0</v>
      </c>
      <c r="FD95" s="1834">
        <f>'[13]3'!FD95</f>
        <v>3.0000000000000001E-3</v>
      </c>
      <c r="FE95" s="1831">
        <f t="shared" si="223"/>
        <v>26.945200000000003</v>
      </c>
      <c r="FF95" s="1831">
        <f t="shared" si="224"/>
        <v>3.5460000000000003</v>
      </c>
      <c r="FG95" s="1757">
        <f t="shared" si="190"/>
        <v>0</v>
      </c>
      <c r="FH95" s="1757">
        <f t="shared" si="191"/>
        <v>0</v>
      </c>
      <c r="FI95" s="1757">
        <f t="shared" si="192"/>
        <v>7653.29</v>
      </c>
      <c r="FJ95" s="1757">
        <f t="shared" si="193"/>
        <v>2.109</v>
      </c>
      <c r="FK95" s="1757">
        <f t="shared" si="194"/>
        <v>529.36</v>
      </c>
      <c r="FL95" s="1757">
        <f t="shared" si="195"/>
        <v>32.600200000000001</v>
      </c>
      <c r="FM95" s="1850">
        <f t="shared" si="196"/>
        <v>8182.65</v>
      </c>
      <c r="FN95" s="1834">
        <f>'[13]3'!FN95</f>
        <v>8.2000000000000007E-3</v>
      </c>
      <c r="FO95" s="1834">
        <f>'[13]3'!FO95</f>
        <v>6.0000000000000001E-3</v>
      </c>
      <c r="FP95" s="1834">
        <f>'[13]3'!FP95</f>
        <v>0</v>
      </c>
      <c r="FQ95" s="1834">
        <f>'[13]3'!FQ95</f>
        <v>0</v>
      </c>
      <c r="FR95" s="1834">
        <f>'[13]3'!FR95</f>
        <v>0</v>
      </c>
      <c r="FS95" s="1834">
        <f>'[13]3'!FS95</f>
        <v>3.0000000000000001E-3</v>
      </c>
      <c r="FT95" s="1831">
        <f t="shared" si="225"/>
        <v>26.576200000000004</v>
      </c>
      <c r="FU95" s="1831">
        <f t="shared" si="226"/>
        <v>3.9060000000000001</v>
      </c>
      <c r="FV95" s="1757">
        <f t="shared" si="197"/>
        <v>0</v>
      </c>
      <c r="FW95" s="1757">
        <f t="shared" si="198"/>
        <v>0</v>
      </c>
      <c r="FX95" s="1757">
        <f t="shared" si="227"/>
        <v>7651.03</v>
      </c>
      <c r="FY95" s="1757">
        <f t="shared" si="199"/>
        <v>2.2800000000000002</v>
      </c>
      <c r="FZ95" s="1757">
        <f t="shared" si="200"/>
        <v>572.28</v>
      </c>
      <c r="GA95" s="1757">
        <f t="shared" si="201"/>
        <v>32.7622</v>
      </c>
      <c r="GB95" s="1850">
        <f t="shared" si="202"/>
        <v>8223.31</v>
      </c>
      <c r="GC95" s="1851">
        <f t="shared" si="117"/>
        <v>193.785</v>
      </c>
      <c r="GD95" s="1852">
        <f t="shared" si="117"/>
        <v>48640.04</v>
      </c>
      <c r="GE95" s="1853">
        <f t="shared" si="118"/>
        <v>163.95240000000001</v>
      </c>
      <c r="GF95" s="1854">
        <f t="shared" si="118"/>
        <v>41152.049999999996</v>
      </c>
      <c r="GG95" s="1855">
        <f t="shared" si="119"/>
        <v>357.73739999999998</v>
      </c>
      <c r="GH95" s="1856">
        <f t="shared" si="119"/>
        <v>89792.09</v>
      </c>
      <c r="GI95" s="1844">
        <v>6</v>
      </c>
      <c r="GJ95" s="1857">
        <f t="shared" si="230"/>
        <v>337.2894</v>
      </c>
      <c r="GK95" s="1858">
        <f t="shared" si="228"/>
        <v>84659.639999999985</v>
      </c>
      <c r="GL95" s="1859">
        <f t="shared" si="229"/>
        <v>20.447999999999979</v>
      </c>
      <c r="GM95" s="1860">
        <f t="shared" si="229"/>
        <v>5132.4500000000116</v>
      </c>
    </row>
    <row r="96" spans="1:195" s="1768" customFormat="1" ht="18" customHeight="1">
      <c r="A96" s="1848">
        <v>82</v>
      </c>
      <c r="B96" s="1757" t="s">
        <v>1616</v>
      </c>
      <c r="C96" s="1864" t="s">
        <v>407</v>
      </c>
      <c r="D96" s="1833">
        <f>[13]цены!D90</f>
        <v>198</v>
      </c>
      <c r="E96" s="1834">
        <f>'[13]3'!E96</f>
        <v>6.0000000000000001E-3</v>
      </c>
      <c r="F96" s="1834">
        <f>'[13]3'!F96</f>
        <v>3.0000000000000001E-3</v>
      </c>
      <c r="G96" s="1834">
        <f>'[13]3'!G96</f>
        <v>0</v>
      </c>
      <c r="H96" s="1834">
        <f>'[13]3'!H96</f>
        <v>0</v>
      </c>
      <c r="I96" s="1834">
        <f>'[13]3'!I96</f>
        <v>0</v>
      </c>
      <c r="J96" s="1834">
        <f>'[13]3'!J96</f>
        <v>0</v>
      </c>
      <c r="K96" s="1831">
        <f t="shared" si="203"/>
        <v>20.603999999999999</v>
      </c>
      <c r="L96" s="1831">
        <f t="shared" si="204"/>
        <v>1.9410000000000001</v>
      </c>
      <c r="M96" s="1835">
        <f t="shared" si="120"/>
        <v>0</v>
      </c>
      <c r="N96" s="1835">
        <f t="shared" si="121"/>
        <v>0</v>
      </c>
      <c r="O96" s="1757">
        <f t="shared" si="122"/>
        <v>4463.91</v>
      </c>
      <c r="P96" s="1831">
        <f t="shared" si="123"/>
        <v>0</v>
      </c>
      <c r="Q96" s="1757">
        <f t="shared" si="124"/>
        <v>0</v>
      </c>
      <c r="R96" s="1757">
        <f t="shared" si="125"/>
        <v>22.544999999999998</v>
      </c>
      <c r="S96" s="1850">
        <f t="shared" si="126"/>
        <v>4463.91</v>
      </c>
      <c r="T96" s="1837">
        <f>'[13]3'!T96</f>
        <v>6.0000000000000001E-3</v>
      </c>
      <c r="U96" s="1834">
        <f>'[13]3'!U96</f>
        <v>3.0000000000000001E-3</v>
      </c>
      <c r="V96" s="1834">
        <f>'[13]3'!V96</f>
        <v>0</v>
      </c>
      <c r="W96" s="1834">
        <f>'[13]3'!W96</f>
        <v>0</v>
      </c>
      <c r="X96" s="1834">
        <f>'[13]3'!X96</f>
        <v>0</v>
      </c>
      <c r="Y96" s="1834">
        <f>'[13]3'!Y96</f>
        <v>0</v>
      </c>
      <c r="Z96" s="1831">
        <f t="shared" si="205"/>
        <v>20.004000000000001</v>
      </c>
      <c r="AA96" s="1831">
        <f t="shared" si="206"/>
        <v>1.7790000000000001</v>
      </c>
      <c r="AB96" s="1757">
        <f t="shared" si="127"/>
        <v>0</v>
      </c>
      <c r="AC96" s="1757">
        <f t="shared" si="128"/>
        <v>0</v>
      </c>
      <c r="AD96" s="1757">
        <f t="shared" si="129"/>
        <v>4313.03</v>
      </c>
      <c r="AE96" s="1831">
        <f t="shared" si="130"/>
        <v>0</v>
      </c>
      <c r="AF96" s="1757">
        <f t="shared" si="131"/>
        <v>0</v>
      </c>
      <c r="AG96" s="1757">
        <f t="shared" si="132"/>
        <v>21.783000000000001</v>
      </c>
      <c r="AH96" s="1850">
        <f t="shared" si="133"/>
        <v>4313.03</v>
      </c>
      <c r="AI96" s="1837">
        <f>'[13]3'!AI96</f>
        <v>6.0000000000000001E-3</v>
      </c>
      <c r="AJ96" s="1834">
        <f>'[13]3'!AJ96</f>
        <v>3.0000000000000001E-3</v>
      </c>
      <c r="AK96" s="1834">
        <f>'[13]3'!AK96</f>
        <v>0</v>
      </c>
      <c r="AL96" s="1834">
        <f>'[13]3'!AL96</f>
        <v>0</v>
      </c>
      <c r="AM96" s="1834">
        <f>'[13]3'!AM96</f>
        <v>0</v>
      </c>
      <c r="AN96" s="1834">
        <f>'[13]3'!AN96</f>
        <v>0</v>
      </c>
      <c r="AO96" s="1831">
        <f t="shared" si="207"/>
        <v>23.868000000000002</v>
      </c>
      <c r="AP96" s="1831">
        <f t="shared" si="208"/>
        <v>1.9410000000000001</v>
      </c>
      <c r="AQ96" s="1757">
        <f t="shared" si="134"/>
        <v>0</v>
      </c>
      <c r="AR96" s="1757">
        <f t="shared" si="135"/>
        <v>0</v>
      </c>
      <c r="AS96" s="1757">
        <f t="shared" si="136"/>
        <v>5110.18</v>
      </c>
      <c r="AT96" s="1831">
        <f t="shared" si="137"/>
        <v>0</v>
      </c>
      <c r="AU96" s="1757">
        <f t="shared" si="138"/>
        <v>0</v>
      </c>
      <c r="AV96" s="1757">
        <f t="shared" si="139"/>
        <v>25.809000000000001</v>
      </c>
      <c r="AW96" s="1850">
        <f t="shared" si="140"/>
        <v>5110.18</v>
      </c>
      <c r="AX96" s="1834">
        <f>'[13]3'!AX96</f>
        <v>6.0000000000000001E-3</v>
      </c>
      <c r="AY96" s="1834">
        <f>'[13]3'!AY96</f>
        <v>3.0000000000000001E-3</v>
      </c>
      <c r="AZ96" s="1834">
        <f>'[13]3'!AZ96</f>
        <v>0</v>
      </c>
      <c r="BA96" s="1834">
        <f>'[13]3'!BA96</f>
        <v>0</v>
      </c>
      <c r="BB96" s="1834">
        <f>'[13]3'!BB96</f>
        <v>0</v>
      </c>
      <c r="BC96" s="1834">
        <f>'[13]3'!BC96</f>
        <v>0</v>
      </c>
      <c r="BD96" s="1831">
        <f t="shared" si="209"/>
        <v>20.309999999999999</v>
      </c>
      <c r="BE96" s="1831">
        <f t="shared" si="210"/>
        <v>1.7550000000000001</v>
      </c>
      <c r="BF96" s="1757">
        <f t="shared" si="141"/>
        <v>0</v>
      </c>
      <c r="BG96" s="1757">
        <f t="shared" si="142"/>
        <v>0</v>
      </c>
      <c r="BH96" s="1757">
        <f t="shared" si="143"/>
        <v>4368.87</v>
      </c>
      <c r="BI96" s="1831">
        <f t="shared" si="144"/>
        <v>0</v>
      </c>
      <c r="BJ96" s="1757">
        <f t="shared" si="145"/>
        <v>0</v>
      </c>
      <c r="BK96" s="1757">
        <f t="shared" si="146"/>
        <v>22.064999999999998</v>
      </c>
      <c r="BL96" s="1850">
        <f t="shared" si="147"/>
        <v>4368.87</v>
      </c>
      <c r="BM96" s="1837">
        <f>'[13]3'!BM96</f>
        <v>6.0000000000000001E-3</v>
      </c>
      <c r="BN96" s="1834">
        <f>'[13]3'!BN96</f>
        <v>3.0000000000000001E-3</v>
      </c>
      <c r="BO96" s="1834">
        <f>'[13]3'!BO96</f>
        <v>0</v>
      </c>
      <c r="BP96" s="1834">
        <f>'[13]3'!BP96</f>
        <v>0</v>
      </c>
      <c r="BQ96" s="1834">
        <f>'[13]3'!BQ96</f>
        <v>0</v>
      </c>
      <c r="BR96" s="1834">
        <f>'[13]3'!BR96</f>
        <v>0</v>
      </c>
      <c r="BS96" s="1831">
        <f t="shared" si="211"/>
        <v>17.556000000000001</v>
      </c>
      <c r="BT96" s="1831">
        <f t="shared" si="212"/>
        <v>1.6260000000000001</v>
      </c>
      <c r="BU96" s="1757">
        <f t="shared" si="148"/>
        <v>0</v>
      </c>
      <c r="BV96" s="1757">
        <f t="shared" si="149"/>
        <v>0</v>
      </c>
      <c r="BW96" s="1757">
        <f t="shared" si="150"/>
        <v>3798.04</v>
      </c>
      <c r="BX96" s="1831">
        <f t="shared" si="151"/>
        <v>0</v>
      </c>
      <c r="BY96" s="1757">
        <f t="shared" si="152"/>
        <v>0</v>
      </c>
      <c r="BZ96" s="1757">
        <f t="shared" si="153"/>
        <v>19.182000000000002</v>
      </c>
      <c r="CA96" s="1850">
        <f t="shared" si="154"/>
        <v>3798.04</v>
      </c>
      <c r="CB96" s="1834">
        <f>'[13]3'!CB96</f>
        <v>6.0000000000000001E-3</v>
      </c>
      <c r="CC96" s="1834">
        <f>'[13]3'!CC96</f>
        <v>3.0000000000000001E-3</v>
      </c>
      <c r="CD96" s="1834">
        <f>'[13]3'!CD96</f>
        <v>0</v>
      </c>
      <c r="CE96" s="1834">
        <f>'[13]3'!CE96</f>
        <v>0</v>
      </c>
      <c r="CF96" s="1834">
        <f>'[13]3'!CF96</f>
        <v>0</v>
      </c>
      <c r="CG96" s="1834">
        <f>'[13]3'!CG96</f>
        <v>0</v>
      </c>
      <c r="CH96" s="1831">
        <f t="shared" si="213"/>
        <v>16.097999999999999</v>
      </c>
      <c r="CI96" s="1831">
        <f t="shared" si="214"/>
        <v>1.677</v>
      </c>
      <c r="CJ96" s="1757">
        <f t="shared" si="155"/>
        <v>0</v>
      </c>
      <c r="CK96" s="1757">
        <f t="shared" si="156"/>
        <v>0</v>
      </c>
      <c r="CL96" s="1757">
        <f t="shared" si="157"/>
        <v>3519.45</v>
      </c>
      <c r="CM96" s="1831">
        <f t="shared" si="158"/>
        <v>0</v>
      </c>
      <c r="CN96" s="1757">
        <f t="shared" si="159"/>
        <v>0</v>
      </c>
      <c r="CO96" s="1757">
        <f t="shared" si="160"/>
        <v>17.774999999999999</v>
      </c>
      <c r="CP96" s="1850">
        <f t="shared" si="161"/>
        <v>3519.45</v>
      </c>
      <c r="CQ96" s="1837">
        <f>'[13]3'!CQ96</f>
        <v>6.0000000000000001E-3</v>
      </c>
      <c r="CR96" s="1834">
        <f>'[13]3'!CR96</f>
        <v>3.0000000000000001E-3</v>
      </c>
      <c r="CS96" s="1834">
        <f>'[13]3'!CS96</f>
        <v>0</v>
      </c>
      <c r="CT96" s="1834">
        <f>'[13]3'!CT96</f>
        <v>0</v>
      </c>
      <c r="CU96" s="1834">
        <f>'[13]3'!CU96</f>
        <v>0</v>
      </c>
      <c r="CV96" s="1834">
        <f>'[13]3'!CV96</f>
        <v>0</v>
      </c>
      <c r="CW96" s="1831">
        <f t="shared" si="215"/>
        <v>10.68</v>
      </c>
      <c r="CX96" s="1831">
        <f t="shared" si="216"/>
        <v>1.944</v>
      </c>
      <c r="CY96" s="1757">
        <f t="shared" si="162"/>
        <v>0</v>
      </c>
      <c r="CZ96" s="1757">
        <f t="shared" si="163"/>
        <v>0</v>
      </c>
      <c r="DA96" s="1757">
        <f t="shared" si="164"/>
        <v>2499.5500000000002</v>
      </c>
      <c r="DB96" s="1831">
        <f t="shared" si="165"/>
        <v>0</v>
      </c>
      <c r="DC96" s="1757">
        <f t="shared" si="166"/>
        <v>0</v>
      </c>
      <c r="DD96" s="1757">
        <f t="shared" si="167"/>
        <v>12.623999999999999</v>
      </c>
      <c r="DE96" s="1850">
        <f t="shared" si="168"/>
        <v>2499.5500000000002</v>
      </c>
      <c r="DF96" s="1837">
        <f>'[13]3'!DF96</f>
        <v>6.0000000000000001E-3</v>
      </c>
      <c r="DG96" s="1834">
        <f>'[13]3'!DG96</f>
        <v>3.0000000000000001E-3</v>
      </c>
      <c r="DH96" s="1834">
        <f>'[13]3'!DH96</f>
        <v>0</v>
      </c>
      <c r="DI96" s="1834">
        <f>'[13]3'!DI96</f>
        <v>0</v>
      </c>
      <c r="DJ96" s="1834">
        <f>'[13]3'!DJ96</f>
        <v>0</v>
      </c>
      <c r="DK96" s="1834">
        <f>'[13]3'!DK96</f>
        <v>0</v>
      </c>
      <c r="DL96" s="1831">
        <f t="shared" si="217"/>
        <v>11.052</v>
      </c>
      <c r="DM96" s="1831">
        <f t="shared" si="218"/>
        <v>1.794</v>
      </c>
      <c r="DN96" s="1757">
        <f t="shared" si="169"/>
        <v>0</v>
      </c>
      <c r="DO96" s="1757">
        <f t="shared" si="170"/>
        <v>0</v>
      </c>
      <c r="DP96" s="1757">
        <f t="shared" si="171"/>
        <v>2543.5100000000002</v>
      </c>
      <c r="DQ96" s="1831">
        <f t="shared" si="172"/>
        <v>0</v>
      </c>
      <c r="DR96" s="1757">
        <f t="shared" si="173"/>
        <v>0</v>
      </c>
      <c r="DS96" s="1757">
        <f t="shared" si="174"/>
        <v>12.846</v>
      </c>
      <c r="DT96" s="1850">
        <f t="shared" si="175"/>
        <v>2543.5100000000002</v>
      </c>
      <c r="DU96" s="1837">
        <f>'[13]3'!DU96</f>
        <v>6.0000000000000001E-3</v>
      </c>
      <c r="DV96" s="1834">
        <f>'[13]3'!DV96</f>
        <v>3.0000000000000001E-3</v>
      </c>
      <c r="DW96" s="1834">
        <f>'[13]3'!DW96</f>
        <v>0</v>
      </c>
      <c r="DX96" s="1834">
        <f>'[13]3'!DX96</f>
        <v>0</v>
      </c>
      <c r="DY96" s="1834">
        <f>'[13]3'!DY96</f>
        <v>0</v>
      </c>
      <c r="DZ96" s="1834">
        <f>'[13]3'!DZ96</f>
        <v>0</v>
      </c>
      <c r="EA96" s="1831">
        <f t="shared" si="219"/>
        <v>14.88</v>
      </c>
      <c r="EB96" s="1831">
        <f t="shared" si="220"/>
        <v>1.6260000000000001</v>
      </c>
      <c r="EC96" s="1757">
        <f t="shared" si="176"/>
        <v>0</v>
      </c>
      <c r="ED96" s="1757">
        <f t="shared" si="177"/>
        <v>0</v>
      </c>
      <c r="EE96" s="1757">
        <f t="shared" si="178"/>
        <v>3268.19</v>
      </c>
      <c r="EF96" s="1757">
        <f t="shared" si="179"/>
        <v>0</v>
      </c>
      <c r="EG96" s="1757">
        <f t="shared" si="180"/>
        <v>0</v>
      </c>
      <c r="EH96" s="1757">
        <f t="shared" si="181"/>
        <v>16.506</v>
      </c>
      <c r="EI96" s="1850">
        <f t="shared" si="182"/>
        <v>3268.19</v>
      </c>
      <c r="EJ96" s="1837">
        <f>'[13]3'!EJ96</f>
        <v>6.0000000000000001E-3</v>
      </c>
      <c r="EK96" s="1834">
        <f>'[13]3'!EK96</f>
        <v>3.0000000000000001E-3</v>
      </c>
      <c r="EL96" s="1834">
        <f>'[13]3'!EL96</f>
        <v>0</v>
      </c>
      <c r="EM96" s="1834">
        <f>'[13]3'!EM96</f>
        <v>0</v>
      </c>
      <c r="EN96" s="1834">
        <f>'[13]3'!EN96</f>
        <v>0</v>
      </c>
      <c r="EO96" s="1834">
        <f>'[13]3'!EO96</f>
        <v>0</v>
      </c>
      <c r="EP96" s="1831">
        <f t="shared" si="221"/>
        <v>20.868000000000002</v>
      </c>
      <c r="EQ96" s="1831">
        <f t="shared" si="222"/>
        <v>1.863</v>
      </c>
      <c r="ER96" s="1757">
        <f t="shared" si="183"/>
        <v>0</v>
      </c>
      <c r="ES96" s="1757">
        <f t="shared" si="184"/>
        <v>0</v>
      </c>
      <c r="ET96" s="1757">
        <f t="shared" si="185"/>
        <v>4500.74</v>
      </c>
      <c r="EU96" s="1757">
        <f t="shared" si="186"/>
        <v>0</v>
      </c>
      <c r="EV96" s="1757">
        <f t="shared" si="187"/>
        <v>0</v>
      </c>
      <c r="EW96" s="1757">
        <f t="shared" si="188"/>
        <v>22.731000000000002</v>
      </c>
      <c r="EX96" s="1850">
        <f t="shared" si="189"/>
        <v>4500.74</v>
      </c>
      <c r="EY96" s="1834">
        <f>'[13]3'!EY96</f>
        <v>6.0000000000000001E-3</v>
      </c>
      <c r="EZ96" s="1834">
        <f>'[13]3'!EZ96</f>
        <v>3.0000000000000001E-3</v>
      </c>
      <c r="FA96" s="1834">
        <f>'[13]3'!FA96</f>
        <v>0</v>
      </c>
      <c r="FB96" s="1834">
        <f>'[13]3'!FB96</f>
        <v>0</v>
      </c>
      <c r="FC96" s="1834">
        <f>'[13]3'!FC96</f>
        <v>0</v>
      </c>
      <c r="FD96" s="1834">
        <f>'[13]3'!FD96</f>
        <v>0</v>
      </c>
      <c r="FE96" s="1831">
        <f t="shared" si="223"/>
        <v>19.716000000000001</v>
      </c>
      <c r="FF96" s="1831">
        <f t="shared" si="224"/>
        <v>1.7730000000000001</v>
      </c>
      <c r="FG96" s="1757">
        <f t="shared" si="190"/>
        <v>0</v>
      </c>
      <c r="FH96" s="1757">
        <f t="shared" si="191"/>
        <v>0</v>
      </c>
      <c r="FI96" s="1757">
        <f t="shared" si="192"/>
        <v>4254.82</v>
      </c>
      <c r="FJ96" s="1757">
        <f t="shared" si="193"/>
        <v>0</v>
      </c>
      <c r="FK96" s="1757">
        <f t="shared" si="194"/>
        <v>0</v>
      </c>
      <c r="FL96" s="1757">
        <f t="shared" si="195"/>
        <v>21.489000000000001</v>
      </c>
      <c r="FM96" s="1850">
        <f t="shared" si="196"/>
        <v>4254.82</v>
      </c>
      <c r="FN96" s="1834">
        <f>'[13]3'!FN96</f>
        <v>6.0000000000000001E-3</v>
      </c>
      <c r="FO96" s="1834">
        <f>'[13]3'!FO96</f>
        <v>3.0000000000000001E-3</v>
      </c>
      <c r="FP96" s="1834">
        <f>'[13]3'!FP96</f>
        <v>0</v>
      </c>
      <c r="FQ96" s="1834">
        <f>'[13]3'!FQ96</f>
        <v>0</v>
      </c>
      <c r="FR96" s="1834">
        <f>'[13]3'!FR96</f>
        <v>0</v>
      </c>
      <c r="FS96" s="1834">
        <f>'[13]3'!FS96</f>
        <v>0</v>
      </c>
      <c r="FT96" s="1831">
        <f t="shared" si="225"/>
        <v>19.446000000000002</v>
      </c>
      <c r="FU96" s="1831">
        <f t="shared" si="226"/>
        <v>1.9530000000000001</v>
      </c>
      <c r="FV96" s="1757">
        <f t="shared" si="197"/>
        <v>0</v>
      </c>
      <c r="FW96" s="1757">
        <f t="shared" si="198"/>
        <v>0</v>
      </c>
      <c r="FX96" s="1757">
        <f t="shared" si="227"/>
        <v>4237</v>
      </c>
      <c r="FY96" s="1757">
        <f t="shared" si="199"/>
        <v>0</v>
      </c>
      <c r="FZ96" s="1757">
        <f t="shared" si="200"/>
        <v>0</v>
      </c>
      <c r="GA96" s="1757">
        <f t="shared" si="201"/>
        <v>21.399000000000001</v>
      </c>
      <c r="GB96" s="1850">
        <f t="shared" si="202"/>
        <v>4237</v>
      </c>
      <c r="GC96" s="1851">
        <f t="shared" si="117"/>
        <v>129.15899999999999</v>
      </c>
      <c r="GD96" s="1852">
        <f t="shared" si="117"/>
        <v>25573.48</v>
      </c>
      <c r="GE96" s="1853">
        <f t="shared" si="118"/>
        <v>107.595</v>
      </c>
      <c r="GF96" s="1854">
        <f t="shared" si="118"/>
        <v>21303.809999999998</v>
      </c>
      <c r="GG96" s="1855">
        <f t="shared" si="119"/>
        <v>236.75399999999999</v>
      </c>
      <c r="GH96" s="1856">
        <f t="shared" si="119"/>
        <v>46877.289999999994</v>
      </c>
      <c r="GI96" s="1844">
        <v>6</v>
      </c>
      <c r="GJ96" s="1857">
        <f t="shared" si="230"/>
        <v>236.75399999999999</v>
      </c>
      <c r="GK96" s="1858">
        <f t="shared" si="228"/>
        <v>46877.289999999994</v>
      </c>
      <c r="GL96" s="1859">
        <f t="shared" si="229"/>
        <v>0</v>
      </c>
      <c r="GM96" s="1860">
        <f t="shared" si="229"/>
        <v>0</v>
      </c>
    </row>
    <row r="97" spans="1:196" s="1868" customFormat="1" ht="18" customHeight="1">
      <c r="A97" s="1830">
        <v>83</v>
      </c>
      <c r="B97" s="1757" t="s">
        <v>1617</v>
      </c>
      <c r="C97" s="1864" t="s">
        <v>407</v>
      </c>
      <c r="D97" s="1833">
        <f>[13]цены!D91</f>
        <v>331</v>
      </c>
      <c r="E97" s="1834">
        <f>'[13]3'!E97</f>
        <v>1E-3</v>
      </c>
      <c r="F97" s="1834">
        <f>'[13]3'!F97</f>
        <v>1E-3</v>
      </c>
      <c r="G97" s="1834">
        <f>'[13]3'!G97</f>
        <v>0</v>
      </c>
      <c r="H97" s="1834">
        <f>'[13]3'!H97</f>
        <v>0</v>
      </c>
      <c r="I97" s="1834">
        <f>'[13]3'!I97</f>
        <v>0</v>
      </c>
      <c r="J97" s="1834">
        <f>'[13]3'!J97</f>
        <v>1E-3</v>
      </c>
      <c r="K97" s="1831">
        <f t="shared" si="203"/>
        <v>3.4340000000000002</v>
      </c>
      <c r="L97" s="1831">
        <f t="shared" si="204"/>
        <v>0.64700000000000002</v>
      </c>
      <c r="M97" s="1835">
        <f t="shared" si="120"/>
        <v>0</v>
      </c>
      <c r="N97" s="1835">
        <f t="shared" si="121"/>
        <v>0</v>
      </c>
      <c r="O97" s="1757">
        <f t="shared" si="122"/>
        <v>1350.81</v>
      </c>
      <c r="P97" s="1831">
        <f t="shared" si="123"/>
        <v>0.6</v>
      </c>
      <c r="Q97" s="1757">
        <f t="shared" si="124"/>
        <v>198.6</v>
      </c>
      <c r="R97" s="1757">
        <f t="shared" si="125"/>
        <v>4.681</v>
      </c>
      <c r="S97" s="1850">
        <f t="shared" si="126"/>
        <v>1549.4099999999999</v>
      </c>
      <c r="T97" s="1837">
        <f>'[13]3'!T97</f>
        <v>1E-3</v>
      </c>
      <c r="U97" s="1834">
        <f>'[13]3'!U97</f>
        <v>1E-3</v>
      </c>
      <c r="V97" s="1834">
        <f>'[13]3'!V97</f>
        <v>0</v>
      </c>
      <c r="W97" s="1834">
        <f>'[13]3'!W97</f>
        <v>0</v>
      </c>
      <c r="X97" s="1834">
        <f>'[13]3'!X97</f>
        <v>0</v>
      </c>
      <c r="Y97" s="1834">
        <f>'[13]3'!Y97</f>
        <v>1E-3</v>
      </c>
      <c r="Z97" s="1831">
        <f t="shared" si="205"/>
        <v>3.3340000000000001</v>
      </c>
      <c r="AA97" s="1831">
        <f t="shared" si="206"/>
        <v>0.59299999999999997</v>
      </c>
      <c r="AB97" s="1757">
        <f t="shared" si="127"/>
        <v>0</v>
      </c>
      <c r="AC97" s="1757">
        <f t="shared" si="128"/>
        <v>0</v>
      </c>
      <c r="AD97" s="1757">
        <f t="shared" si="129"/>
        <v>1299.8399999999999</v>
      </c>
      <c r="AE97" s="1831">
        <f t="shared" si="130"/>
        <v>0.629</v>
      </c>
      <c r="AF97" s="1757">
        <f t="shared" si="131"/>
        <v>208.2</v>
      </c>
      <c r="AG97" s="1757">
        <f t="shared" si="132"/>
        <v>4.556</v>
      </c>
      <c r="AH97" s="1850">
        <f t="shared" si="133"/>
        <v>1508.04</v>
      </c>
      <c r="AI97" s="1837">
        <f>'[13]3'!AI97</f>
        <v>1E-3</v>
      </c>
      <c r="AJ97" s="1834">
        <f>'[13]3'!AJ97</f>
        <v>1E-3</v>
      </c>
      <c r="AK97" s="1834">
        <f>'[13]3'!AK97</f>
        <v>0</v>
      </c>
      <c r="AL97" s="1834">
        <f>'[13]3'!AL97</f>
        <v>0</v>
      </c>
      <c r="AM97" s="1834">
        <f>'[13]3'!AM97</f>
        <v>0</v>
      </c>
      <c r="AN97" s="1834">
        <f>'[13]3'!AN97</f>
        <v>1E-3</v>
      </c>
      <c r="AO97" s="1831">
        <f t="shared" si="207"/>
        <v>3.9780000000000002</v>
      </c>
      <c r="AP97" s="1831">
        <f t="shared" si="208"/>
        <v>0.64700000000000002</v>
      </c>
      <c r="AQ97" s="1757">
        <f t="shared" si="134"/>
        <v>0</v>
      </c>
      <c r="AR97" s="1757">
        <f t="shared" si="135"/>
        <v>0</v>
      </c>
      <c r="AS97" s="1757">
        <f t="shared" si="136"/>
        <v>1530.88</v>
      </c>
      <c r="AT97" s="1831">
        <f t="shared" si="137"/>
        <v>0.57600000000000007</v>
      </c>
      <c r="AU97" s="1757">
        <f t="shared" si="138"/>
        <v>190.66</v>
      </c>
      <c r="AV97" s="1757">
        <f t="shared" si="139"/>
        <v>5.2010000000000005</v>
      </c>
      <c r="AW97" s="1850">
        <f t="shared" si="140"/>
        <v>1721.5400000000002</v>
      </c>
      <c r="AX97" s="1834">
        <f>'[13]3'!AX97</f>
        <v>1E-3</v>
      </c>
      <c r="AY97" s="1834">
        <f>'[13]3'!AY97</f>
        <v>1E-3</v>
      </c>
      <c r="AZ97" s="1834">
        <f>'[13]3'!AZ97</f>
        <v>0</v>
      </c>
      <c r="BA97" s="1834">
        <f>'[13]3'!BA97</f>
        <v>0</v>
      </c>
      <c r="BB97" s="1834">
        <f>'[13]3'!BB97</f>
        <v>0</v>
      </c>
      <c r="BC97" s="1834">
        <f>'[13]3'!BC97</f>
        <v>1E-3</v>
      </c>
      <c r="BD97" s="1831">
        <f t="shared" si="209"/>
        <v>3.3850000000000002</v>
      </c>
      <c r="BE97" s="1831">
        <f t="shared" si="210"/>
        <v>0.58499999999999996</v>
      </c>
      <c r="BF97" s="1757">
        <f t="shared" si="141"/>
        <v>0</v>
      </c>
      <c r="BG97" s="1757">
        <f t="shared" si="142"/>
        <v>0</v>
      </c>
      <c r="BH97" s="1757">
        <f t="shared" si="143"/>
        <v>1314.07</v>
      </c>
      <c r="BI97" s="1831">
        <f t="shared" si="144"/>
        <v>0.60799999999999998</v>
      </c>
      <c r="BJ97" s="1757">
        <f t="shared" si="145"/>
        <v>201.25</v>
      </c>
      <c r="BK97" s="1757">
        <f t="shared" si="146"/>
        <v>4.5780000000000003</v>
      </c>
      <c r="BL97" s="1850">
        <f t="shared" si="147"/>
        <v>1515.32</v>
      </c>
      <c r="BM97" s="1837">
        <f>'[13]3'!BM97</f>
        <v>1E-3</v>
      </c>
      <c r="BN97" s="1834">
        <f>'[13]3'!BN97</f>
        <v>1E-3</v>
      </c>
      <c r="BO97" s="1834">
        <f>'[13]3'!BO97</f>
        <v>0</v>
      </c>
      <c r="BP97" s="1834">
        <f>'[13]3'!BP97</f>
        <v>0</v>
      </c>
      <c r="BQ97" s="1834">
        <f>'[13]3'!BQ97</f>
        <v>0</v>
      </c>
      <c r="BR97" s="1834">
        <f>'[13]3'!BR97</f>
        <v>1E-3</v>
      </c>
      <c r="BS97" s="1831">
        <f t="shared" si="211"/>
        <v>2.9260000000000002</v>
      </c>
      <c r="BT97" s="1831">
        <f t="shared" si="212"/>
        <v>0.54200000000000004</v>
      </c>
      <c r="BU97" s="1757">
        <f t="shared" si="148"/>
        <v>0</v>
      </c>
      <c r="BV97" s="1757">
        <f t="shared" si="149"/>
        <v>0</v>
      </c>
      <c r="BW97" s="1757">
        <f t="shared" si="150"/>
        <v>1147.9100000000001</v>
      </c>
      <c r="BX97" s="1831">
        <f t="shared" si="151"/>
        <v>0.59399999999999997</v>
      </c>
      <c r="BY97" s="1757">
        <f t="shared" si="152"/>
        <v>196.61</v>
      </c>
      <c r="BZ97" s="1757">
        <f t="shared" si="153"/>
        <v>4.0620000000000003</v>
      </c>
      <c r="CA97" s="1850">
        <f t="shared" si="154"/>
        <v>1344.52</v>
      </c>
      <c r="CB97" s="1834">
        <f>'[13]3'!CB97</f>
        <v>1E-3</v>
      </c>
      <c r="CC97" s="1834">
        <f>'[13]3'!CC97</f>
        <v>1E-3</v>
      </c>
      <c r="CD97" s="1834">
        <f>'[13]3'!CD97</f>
        <v>0</v>
      </c>
      <c r="CE97" s="1834">
        <f>'[13]3'!CE97</f>
        <v>0</v>
      </c>
      <c r="CF97" s="1834">
        <f>'[13]3'!CF97</f>
        <v>0</v>
      </c>
      <c r="CG97" s="1834">
        <f>'[13]3'!CG97</f>
        <v>1E-3</v>
      </c>
      <c r="CH97" s="1831">
        <f t="shared" si="213"/>
        <v>2.6830000000000003</v>
      </c>
      <c r="CI97" s="1831">
        <f t="shared" si="214"/>
        <v>0.55900000000000005</v>
      </c>
      <c r="CJ97" s="1757">
        <f t="shared" si="155"/>
        <v>0</v>
      </c>
      <c r="CK97" s="1757">
        <f t="shared" si="156"/>
        <v>0</v>
      </c>
      <c r="CL97" s="1757">
        <f t="shared" si="157"/>
        <v>1073.0999999999999</v>
      </c>
      <c r="CM97" s="1831">
        <f t="shared" si="158"/>
        <v>0.48599999999999999</v>
      </c>
      <c r="CN97" s="1757">
        <f t="shared" si="159"/>
        <v>160.87</v>
      </c>
      <c r="CO97" s="1757">
        <f t="shared" si="160"/>
        <v>3.7280000000000006</v>
      </c>
      <c r="CP97" s="1850">
        <f t="shared" si="161"/>
        <v>1233.9699999999998</v>
      </c>
      <c r="CQ97" s="1837">
        <f>'[13]3'!CQ97</f>
        <v>1E-3</v>
      </c>
      <c r="CR97" s="1834">
        <f>'[13]3'!CR97</f>
        <v>1E-3</v>
      </c>
      <c r="CS97" s="1834">
        <f>'[13]3'!CS97</f>
        <v>0</v>
      </c>
      <c r="CT97" s="1834">
        <f>'[13]3'!CT97</f>
        <v>0</v>
      </c>
      <c r="CU97" s="1834">
        <f>'[13]3'!CU97</f>
        <v>0</v>
      </c>
      <c r="CV97" s="1834">
        <f>'[13]3'!CV97</f>
        <v>1E-3</v>
      </c>
      <c r="CW97" s="1831">
        <f t="shared" si="215"/>
        <v>1.78</v>
      </c>
      <c r="CX97" s="1831">
        <f t="shared" si="216"/>
        <v>0.64800000000000002</v>
      </c>
      <c r="CY97" s="1757">
        <f t="shared" si="162"/>
        <v>0</v>
      </c>
      <c r="CZ97" s="1757">
        <f t="shared" si="163"/>
        <v>0</v>
      </c>
      <c r="DA97" s="1757">
        <f t="shared" si="164"/>
        <v>803.67</v>
      </c>
      <c r="DB97" s="1831">
        <f t="shared" si="165"/>
        <v>0.42</v>
      </c>
      <c r="DC97" s="1757">
        <f t="shared" si="166"/>
        <v>139.02000000000001</v>
      </c>
      <c r="DD97" s="1757">
        <f t="shared" si="167"/>
        <v>2.8479999999999999</v>
      </c>
      <c r="DE97" s="1850">
        <f t="shared" si="168"/>
        <v>942.68999999999994</v>
      </c>
      <c r="DF97" s="1837">
        <f>'[13]3'!DF97</f>
        <v>1E-3</v>
      </c>
      <c r="DG97" s="1834">
        <f>'[13]3'!DG97</f>
        <v>1E-3</v>
      </c>
      <c r="DH97" s="1834">
        <f>'[13]3'!DH97</f>
        <v>0</v>
      </c>
      <c r="DI97" s="1834">
        <f>'[13]3'!DI97</f>
        <v>0</v>
      </c>
      <c r="DJ97" s="1834">
        <f>'[13]3'!DJ97</f>
        <v>0</v>
      </c>
      <c r="DK97" s="1834">
        <f>'[13]3'!DK97</f>
        <v>1E-3</v>
      </c>
      <c r="DL97" s="1831">
        <f t="shared" si="217"/>
        <v>1.8420000000000001</v>
      </c>
      <c r="DM97" s="1831">
        <f t="shared" si="218"/>
        <v>0.59799999999999998</v>
      </c>
      <c r="DN97" s="1757">
        <f t="shared" si="169"/>
        <v>0</v>
      </c>
      <c r="DO97" s="1757">
        <f t="shared" si="170"/>
        <v>0</v>
      </c>
      <c r="DP97" s="1757">
        <f t="shared" si="171"/>
        <v>807.64</v>
      </c>
      <c r="DQ97" s="1831">
        <f t="shared" si="172"/>
        <v>0.441</v>
      </c>
      <c r="DR97" s="1757">
        <f t="shared" si="173"/>
        <v>145.97</v>
      </c>
      <c r="DS97" s="1757">
        <f t="shared" si="174"/>
        <v>2.8809999999999998</v>
      </c>
      <c r="DT97" s="1850">
        <f t="shared" si="175"/>
        <v>953.61</v>
      </c>
      <c r="DU97" s="1837">
        <f>'[13]3'!DU97</f>
        <v>1E-3</v>
      </c>
      <c r="DV97" s="1834">
        <f>'[13]3'!DV97</f>
        <v>1E-3</v>
      </c>
      <c r="DW97" s="1834">
        <f>'[13]3'!DW97</f>
        <v>0</v>
      </c>
      <c r="DX97" s="1834">
        <f>'[13]3'!DX97</f>
        <v>0</v>
      </c>
      <c r="DY97" s="1834">
        <f>'[13]3'!DY97</f>
        <v>0</v>
      </c>
      <c r="DZ97" s="1834">
        <f>'[13]3'!DZ97</f>
        <v>1E-3</v>
      </c>
      <c r="EA97" s="1831">
        <f t="shared" si="219"/>
        <v>2.48</v>
      </c>
      <c r="EB97" s="1831">
        <f t="shared" si="220"/>
        <v>0.54200000000000004</v>
      </c>
      <c r="EC97" s="1757">
        <f t="shared" si="176"/>
        <v>0</v>
      </c>
      <c r="ED97" s="1757">
        <f t="shared" si="177"/>
        <v>0</v>
      </c>
      <c r="EE97" s="1757">
        <f t="shared" si="178"/>
        <v>1000.28</v>
      </c>
      <c r="EF97" s="1757">
        <f t="shared" si="179"/>
        <v>0.432</v>
      </c>
      <c r="EG97" s="1757">
        <f t="shared" si="180"/>
        <v>142.99</v>
      </c>
      <c r="EH97" s="1757">
        <f t="shared" si="181"/>
        <v>3.4540000000000002</v>
      </c>
      <c r="EI97" s="1850">
        <f t="shared" si="182"/>
        <v>1143.27</v>
      </c>
      <c r="EJ97" s="1837">
        <f>'[13]3'!EJ97</f>
        <v>1E-3</v>
      </c>
      <c r="EK97" s="1834">
        <f>'[13]3'!EK97</f>
        <v>1E-3</v>
      </c>
      <c r="EL97" s="1834">
        <f>'[13]3'!EL97</f>
        <v>0</v>
      </c>
      <c r="EM97" s="1834">
        <f>'[13]3'!EM97</f>
        <v>0</v>
      </c>
      <c r="EN97" s="1834">
        <f>'[13]3'!EN97</f>
        <v>0</v>
      </c>
      <c r="EO97" s="1834">
        <f>'[13]3'!EO97</f>
        <v>1E-3</v>
      </c>
      <c r="EP97" s="1831">
        <f t="shared" si="221"/>
        <v>3.4780000000000002</v>
      </c>
      <c r="EQ97" s="1831">
        <f t="shared" si="222"/>
        <v>0.621</v>
      </c>
      <c r="ER97" s="1757">
        <f t="shared" si="183"/>
        <v>0</v>
      </c>
      <c r="ES97" s="1757">
        <f t="shared" si="184"/>
        <v>0</v>
      </c>
      <c r="ET97" s="1757">
        <f t="shared" si="185"/>
        <v>1356.77</v>
      </c>
      <c r="EU97" s="1757">
        <f t="shared" si="186"/>
        <v>0.56700000000000006</v>
      </c>
      <c r="EV97" s="1757">
        <f t="shared" si="187"/>
        <v>187.68</v>
      </c>
      <c r="EW97" s="1757">
        <f t="shared" si="188"/>
        <v>4.6660000000000004</v>
      </c>
      <c r="EX97" s="1850">
        <f t="shared" si="189"/>
        <v>1544.45</v>
      </c>
      <c r="EY97" s="1834">
        <f>'[13]3'!EY97</f>
        <v>1E-3</v>
      </c>
      <c r="EZ97" s="1834">
        <f>'[13]3'!EZ97</f>
        <v>1E-3</v>
      </c>
      <c r="FA97" s="1834">
        <f>'[13]3'!FA97</f>
        <v>0</v>
      </c>
      <c r="FB97" s="1834">
        <f>'[13]3'!FB97</f>
        <v>0</v>
      </c>
      <c r="FC97" s="1834">
        <f>'[13]3'!FC97</f>
        <v>0</v>
      </c>
      <c r="FD97" s="1834">
        <f>'[13]3'!FD97</f>
        <v>1E-3</v>
      </c>
      <c r="FE97" s="1831">
        <f t="shared" si="223"/>
        <v>3.286</v>
      </c>
      <c r="FF97" s="1831">
        <f t="shared" si="224"/>
        <v>0.59099999999999997</v>
      </c>
      <c r="FG97" s="1757">
        <f t="shared" si="190"/>
        <v>0</v>
      </c>
      <c r="FH97" s="1757">
        <f t="shared" si="191"/>
        <v>0</v>
      </c>
      <c r="FI97" s="1757">
        <f t="shared" si="192"/>
        <v>1283.29</v>
      </c>
      <c r="FJ97" s="1757">
        <f t="shared" si="193"/>
        <v>0.70300000000000007</v>
      </c>
      <c r="FK97" s="1757">
        <f t="shared" si="194"/>
        <v>232.69</v>
      </c>
      <c r="FL97" s="1757">
        <f t="shared" si="195"/>
        <v>4.58</v>
      </c>
      <c r="FM97" s="1850">
        <f t="shared" si="196"/>
        <v>1515.98</v>
      </c>
      <c r="FN97" s="1834">
        <f>'[13]3'!FN97</f>
        <v>1E-3</v>
      </c>
      <c r="FO97" s="1834">
        <f>'[13]3'!FO97</f>
        <v>1E-3</v>
      </c>
      <c r="FP97" s="1834">
        <f>'[13]3'!FP97</f>
        <v>0</v>
      </c>
      <c r="FQ97" s="1834">
        <f>'[13]3'!FQ97</f>
        <v>0</v>
      </c>
      <c r="FR97" s="1834">
        <f>'[13]3'!FR97</f>
        <v>0</v>
      </c>
      <c r="FS97" s="1834">
        <f>'[13]3'!FS97</f>
        <v>1E-3</v>
      </c>
      <c r="FT97" s="1831">
        <f t="shared" si="225"/>
        <v>3.2410000000000001</v>
      </c>
      <c r="FU97" s="1831">
        <f t="shared" si="226"/>
        <v>0.65100000000000002</v>
      </c>
      <c r="FV97" s="1757">
        <f t="shared" si="197"/>
        <v>0</v>
      </c>
      <c r="FW97" s="1757">
        <f t="shared" si="198"/>
        <v>0</v>
      </c>
      <c r="FX97" s="1757">
        <f t="shared" si="227"/>
        <v>1288.25</v>
      </c>
      <c r="FY97" s="1757">
        <f t="shared" si="199"/>
        <v>0.76</v>
      </c>
      <c r="FZ97" s="1757">
        <f t="shared" si="200"/>
        <v>251.56</v>
      </c>
      <c r="GA97" s="1757">
        <f t="shared" si="201"/>
        <v>4.6520000000000001</v>
      </c>
      <c r="GB97" s="1850">
        <f t="shared" si="202"/>
        <v>1539.81</v>
      </c>
      <c r="GC97" s="1851">
        <f t="shared" si="117"/>
        <v>26.806000000000004</v>
      </c>
      <c r="GD97" s="1852">
        <f t="shared" si="117"/>
        <v>8872.7999999999993</v>
      </c>
      <c r="GE97" s="1853">
        <f t="shared" si="118"/>
        <v>23.081000000000003</v>
      </c>
      <c r="GF97" s="1854">
        <f t="shared" si="118"/>
        <v>7639.8099999999995</v>
      </c>
      <c r="GG97" s="1855">
        <f t="shared" si="119"/>
        <v>49.887000000000008</v>
      </c>
      <c r="GH97" s="1856">
        <f t="shared" si="119"/>
        <v>16512.61</v>
      </c>
      <c r="GI97" s="1866">
        <v>6</v>
      </c>
      <c r="GJ97" s="1857">
        <f t="shared" si="230"/>
        <v>43.071000000000005</v>
      </c>
      <c r="GK97" s="1858">
        <f t="shared" si="228"/>
        <v>14256.509999999998</v>
      </c>
      <c r="GL97" s="1859">
        <f t="shared" si="229"/>
        <v>6.8160000000000025</v>
      </c>
      <c r="GM97" s="1860">
        <f t="shared" si="229"/>
        <v>2256.1000000000022</v>
      </c>
    </row>
    <row r="98" spans="1:196" s="1768" customFormat="1" ht="18" customHeight="1">
      <c r="A98" s="1869">
        <v>84</v>
      </c>
      <c r="B98" s="1870" t="s">
        <v>1618</v>
      </c>
      <c r="C98" s="1871" t="s">
        <v>407</v>
      </c>
      <c r="D98" s="1833">
        <f>[13]цены!D92</f>
        <v>204</v>
      </c>
      <c r="E98" s="1834">
        <f>'[13]3'!E98</f>
        <v>2.4E-2</v>
      </c>
      <c r="F98" s="1834">
        <f>'[13]3'!F98</f>
        <v>0.02</v>
      </c>
      <c r="G98" s="1834">
        <f>'[13]3'!G98</f>
        <v>3.1200000000000004E-3</v>
      </c>
      <c r="H98" s="1834">
        <f>'[13]3'!H98</f>
        <v>0</v>
      </c>
      <c r="I98" s="1834">
        <f>'[13]3'!I98</f>
        <v>0</v>
      </c>
      <c r="J98" s="1834">
        <f>'[13]3'!J98</f>
        <v>1E-3</v>
      </c>
      <c r="K98" s="1831">
        <f t="shared" si="203"/>
        <v>82.415999999999997</v>
      </c>
      <c r="L98" s="1831">
        <f t="shared" si="204"/>
        <v>12.94</v>
      </c>
      <c r="M98" s="1835">
        <f t="shared" si="120"/>
        <v>0</v>
      </c>
      <c r="N98" s="1835">
        <f t="shared" si="121"/>
        <v>0</v>
      </c>
      <c r="O98" s="1757">
        <f t="shared" si="122"/>
        <v>19452.62</v>
      </c>
      <c r="P98" s="1831">
        <f t="shared" si="123"/>
        <v>0.6</v>
      </c>
      <c r="Q98" s="1757">
        <f t="shared" si="124"/>
        <v>122.4</v>
      </c>
      <c r="R98" s="1757">
        <f t="shared" si="125"/>
        <v>95.955999999999989</v>
      </c>
      <c r="S98" s="1850">
        <f t="shared" si="126"/>
        <v>19575.02</v>
      </c>
      <c r="T98" s="1837">
        <f>'[13]3'!T98</f>
        <v>2.4E-2</v>
      </c>
      <c r="U98" s="1834">
        <f>'[13]3'!U98</f>
        <v>0.02</v>
      </c>
      <c r="V98" s="1834">
        <f>'[13]3'!V98</f>
        <v>3.1200000000000004E-3</v>
      </c>
      <c r="W98" s="1834">
        <f>'[13]3'!W98</f>
        <v>0</v>
      </c>
      <c r="X98" s="1834">
        <f>'[13]3'!X98</f>
        <v>0</v>
      </c>
      <c r="Y98" s="1834">
        <f>'[13]3'!Y98</f>
        <v>1E-3</v>
      </c>
      <c r="Z98" s="1831">
        <f t="shared" si="205"/>
        <v>80.016000000000005</v>
      </c>
      <c r="AA98" s="1831">
        <f t="shared" si="206"/>
        <v>11.86</v>
      </c>
      <c r="AB98" s="1757">
        <f t="shared" si="127"/>
        <v>0</v>
      </c>
      <c r="AC98" s="1757">
        <f t="shared" si="128"/>
        <v>0</v>
      </c>
      <c r="AD98" s="1757">
        <f t="shared" si="129"/>
        <v>18742.7</v>
      </c>
      <c r="AE98" s="1831">
        <f t="shared" si="130"/>
        <v>0.629</v>
      </c>
      <c r="AF98" s="1757">
        <f t="shared" si="131"/>
        <v>128.32</v>
      </c>
      <c r="AG98" s="1757">
        <f t="shared" si="132"/>
        <v>92.50500000000001</v>
      </c>
      <c r="AH98" s="1850">
        <f t="shared" si="133"/>
        <v>18871.02</v>
      </c>
      <c r="AI98" s="1837">
        <f>'[13]3'!AI98</f>
        <v>2.4E-2</v>
      </c>
      <c r="AJ98" s="1834">
        <f>'[13]3'!AJ98</f>
        <v>0.02</v>
      </c>
      <c r="AK98" s="1834">
        <f>'[13]3'!AK98</f>
        <v>3.1200000000000004E-3</v>
      </c>
      <c r="AL98" s="1834">
        <f>'[13]3'!AL98</f>
        <v>0</v>
      </c>
      <c r="AM98" s="1834">
        <f>'[13]3'!AM98</f>
        <v>0</v>
      </c>
      <c r="AN98" s="1834">
        <f>'[13]3'!AN98</f>
        <v>1E-3</v>
      </c>
      <c r="AO98" s="1831">
        <f t="shared" si="207"/>
        <v>95.472000000000008</v>
      </c>
      <c r="AP98" s="1831">
        <f t="shared" si="208"/>
        <v>12.94</v>
      </c>
      <c r="AQ98" s="1757">
        <f t="shared" si="134"/>
        <v>0</v>
      </c>
      <c r="AR98" s="1757">
        <f t="shared" si="135"/>
        <v>0</v>
      </c>
      <c r="AS98" s="1757">
        <f t="shared" si="136"/>
        <v>22116.05</v>
      </c>
      <c r="AT98" s="1831">
        <f t="shared" si="137"/>
        <v>0.57600000000000007</v>
      </c>
      <c r="AU98" s="1757">
        <f t="shared" si="138"/>
        <v>117.5</v>
      </c>
      <c r="AV98" s="1757">
        <f t="shared" si="139"/>
        <v>108.988</v>
      </c>
      <c r="AW98" s="1850">
        <f t="shared" si="140"/>
        <v>22233.55</v>
      </c>
      <c r="AX98" s="1834">
        <f>'[13]3'!AX98</f>
        <v>2.4E-2</v>
      </c>
      <c r="AY98" s="1834">
        <f>'[13]3'!AY98</f>
        <v>0.02</v>
      </c>
      <c r="AZ98" s="1834">
        <f>'[13]3'!AZ98</f>
        <v>3.1200000000000004E-3</v>
      </c>
      <c r="BA98" s="1834">
        <f>'[13]3'!BA98</f>
        <v>0</v>
      </c>
      <c r="BB98" s="1834">
        <f>'[13]3'!BB98</f>
        <v>0</v>
      </c>
      <c r="BC98" s="1834">
        <f>'[13]3'!BC98</f>
        <v>1E-3</v>
      </c>
      <c r="BD98" s="1831">
        <f t="shared" si="209"/>
        <v>81.239999999999995</v>
      </c>
      <c r="BE98" s="1831">
        <f t="shared" si="210"/>
        <v>11.700000000000001</v>
      </c>
      <c r="BF98" s="1757">
        <f t="shared" si="141"/>
        <v>0</v>
      </c>
      <c r="BG98" s="1757">
        <f t="shared" si="142"/>
        <v>0</v>
      </c>
      <c r="BH98" s="1757">
        <f t="shared" si="143"/>
        <v>18959.759999999998</v>
      </c>
      <c r="BI98" s="1831">
        <f t="shared" si="144"/>
        <v>0.60799999999999998</v>
      </c>
      <c r="BJ98" s="1757">
        <f t="shared" si="145"/>
        <v>124.03</v>
      </c>
      <c r="BK98" s="1757">
        <f t="shared" si="146"/>
        <v>93.548000000000002</v>
      </c>
      <c r="BL98" s="1850">
        <f t="shared" si="147"/>
        <v>19083.789999999997</v>
      </c>
      <c r="BM98" s="1837">
        <f>'[13]3'!BM98</f>
        <v>2.4E-2</v>
      </c>
      <c r="BN98" s="1834">
        <f>'[13]3'!BN98</f>
        <v>0.02</v>
      </c>
      <c r="BO98" s="1834">
        <f>'[13]3'!BO98</f>
        <v>3.1200000000000004E-3</v>
      </c>
      <c r="BP98" s="1834">
        <f>'[13]3'!BP98</f>
        <v>0</v>
      </c>
      <c r="BQ98" s="1834">
        <f>'[13]3'!BQ98</f>
        <v>0</v>
      </c>
      <c r="BR98" s="1834">
        <f>'[13]3'!BR98</f>
        <v>1E-3</v>
      </c>
      <c r="BS98" s="1831">
        <f t="shared" si="211"/>
        <v>70.224000000000004</v>
      </c>
      <c r="BT98" s="1831">
        <f t="shared" si="212"/>
        <v>10.84</v>
      </c>
      <c r="BU98" s="1757">
        <f t="shared" si="148"/>
        <v>0</v>
      </c>
      <c r="BV98" s="1757">
        <f t="shared" si="149"/>
        <v>0</v>
      </c>
      <c r="BW98" s="1757">
        <f t="shared" si="150"/>
        <v>16537.060000000001</v>
      </c>
      <c r="BX98" s="1831">
        <f t="shared" si="151"/>
        <v>0.59399999999999997</v>
      </c>
      <c r="BY98" s="1757">
        <f t="shared" si="152"/>
        <v>121.18</v>
      </c>
      <c r="BZ98" s="1757">
        <f t="shared" si="153"/>
        <v>81.658000000000001</v>
      </c>
      <c r="CA98" s="1850">
        <f t="shared" si="154"/>
        <v>16658.240000000002</v>
      </c>
      <c r="CB98" s="1834">
        <f>'[13]3'!CB98</f>
        <v>2.4E-2</v>
      </c>
      <c r="CC98" s="1834">
        <f>'[13]3'!CC98</f>
        <v>0.02</v>
      </c>
      <c r="CD98" s="1834">
        <f>'[13]3'!CD98</f>
        <v>3.1200000000000004E-3</v>
      </c>
      <c r="CE98" s="1834">
        <f>'[13]3'!CE98</f>
        <v>0</v>
      </c>
      <c r="CF98" s="1834">
        <f>'[13]3'!CF98</f>
        <v>0</v>
      </c>
      <c r="CG98" s="1834">
        <f>'[13]3'!CG98</f>
        <v>1E-3</v>
      </c>
      <c r="CH98" s="1831">
        <f t="shared" si="213"/>
        <v>64.391999999999996</v>
      </c>
      <c r="CI98" s="1831">
        <f t="shared" si="214"/>
        <v>11.18</v>
      </c>
      <c r="CJ98" s="1757">
        <f t="shared" si="155"/>
        <v>0</v>
      </c>
      <c r="CK98" s="1757">
        <f t="shared" si="156"/>
        <v>0</v>
      </c>
      <c r="CL98" s="1757">
        <f t="shared" si="157"/>
        <v>15416.69</v>
      </c>
      <c r="CM98" s="1831">
        <f t="shared" si="158"/>
        <v>0.48599999999999999</v>
      </c>
      <c r="CN98" s="1757">
        <f t="shared" si="159"/>
        <v>99.14</v>
      </c>
      <c r="CO98" s="1757">
        <f t="shared" si="160"/>
        <v>76.058000000000007</v>
      </c>
      <c r="CP98" s="1850">
        <f t="shared" si="161"/>
        <v>15515.83</v>
      </c>
      <c r="CQ98" s="1837">
        <f>'[13]3'!CQ98</f>
        <v>2.4E-2</v>
      </c>
      <c r="CR98" s="1834">
        <f>'[13]3'!CR98</f>
        <v>0.02</v>
      </c>
      <c r="CS98" s="1834">
        <f>'[13]3'!CS98</f>
        <v>3.1200000000000004E-3</v>
      </c>
      <c r="CT98" s="1834">
        <f>'[13]3'!CT98</f>
        <v>0</v>
      </c>
      <c r="CU98" s="1834">
        <f>'[13]3'!CU98</f>
        <v>0</v>
      </c>
      <c r="CV98" s="1834">
        <f>'[13]3'!CV98</f>
        <v>1E-3</v>
      </c>
      <c r="CW98" s="1831">
        <f t="shared" si="215"/>
        <v>42.72</v>
      </c>
      <c r="CX98" s="1831">
        <f t="shared" si="216"/>
        <v>12.96</v>
      </c>
      <c r="CY98" s="1757">
        <f t="shared" si="162"/>
        <v>0</v>
      </c>
      <c r="CZ98" s="1757">
        <f t="shared" si="163"/>
        <v>0</v>
      </c>
      <c r="DA98" s="1757">
        <f t="shared" si="164"/>
        <v>11358.72</v>
      </c>
      <c r="DB98" s="1831">
        <f t="shared" si="165"/>
        <v>0.42</v>
      </c>
      <c r="DC98" s="1757">
        <f t="shared" si="166"/>
        <v>85.68</v>
      </c>
      <c r="DD98" s="1757">
        <f t="shared" si="167"/>
        <v>56.1</v>
      </c>
      <c r="DE98" s="1850">
        <f t="shared" si="168"/>
        <v>11444.4</v>
      </c>
      <c r="DF98" s="1837">
        <f>'[13]3'!DF98</f>
        <v>2.4E-2</v>
      </c>
      <c r="DG98" s="1834">
        <f>'[13]3'!DG98</f>
        <v>0.02</v>
      </c>
      <c r="DH98" s="1834">
        <f>'[13]3'!DH98</f>
        <v>3.1200000000000004E-3</v>
      </c>
      <c r="DI98" s="1834">
        <f>'[13]3'!DI98</f>
        <v>0</v>
      </c>
      <c r="DJ98" s="1834">
        <f>'[13]3'!DJ98</f>
        <v>0</v>
      </c>
      <c r="DK98" s="1834">
        <f>'[13]3'!DK98</f>
        <v>1E-3</v>
      </c>
      <c r="DL98" s="1831">
        <f t="shared" si="217"/>
        <v>44.207999999999998</v>
      </c>
      <c r="DM98" s="1831">
        <f t="shared" si="218"/>
        <v>11.96</v>
      </c>
      <c r="DN98" s="1757">
        <f t="shared" si="169"/>
        <v>0</v>
      </c>
      <c r="DO98" s="1757">
        <f t="shared" si="170"/>
        <v>0</v>
      </c>
      <c r="DP98" s="1757">
        <f t="shared" si="171"/>
        <v>11458.27</v>
      </c>
      <c r="DQ98" s="1831">
        <f t="shared" si="172"/>
        <v>0.441</v>
      </c>
      <c r="DR98" s="1757">
        <f t="shared" si="173"/>
        <v>89.96</v>
      </c>
      <c r="DS98" s="1757">
        <f t="shared" si="174"/>
        <v>56.609000000000002</v>
      </c>
      <c r="DT98" s="1850">
        <f t="shared" si="175"/>
        <v>11548.23</v>
      </c>
      <c r="DU98" s="1837">
        <f>'[13]3'!DU98</f>
        <v>2.4E-2</v>
      </c>
      <c r="DV98" s="1834">
        <f>'[13]3'!DV98</f>
        <v>0.02</v>
      </c>
      <c r="DW98" s="1834">
        <f>'[13]3'!DW98</f>
        <v>3.1200000000000004E-3</v>
      </c>
      <c r="DX98" s="1834">
        <f>'[13]3'!DX98</f>
        <v>0</v>
      </c>
      <c r="DY98" s="1834">
        <f>'[13]3'!DY98</f>
        <v>0</v>
      </c>
      <c r="DZ98" s="1834">
        <f>'[13]3'!DZ98</f>
        <v>1E-3</v>
      </c>
      <c r="EA98" s="1831">
        <f t="shared" si="219"/>
        <v>59.52</v>
      </c>
      <c r="EB98" s="1831">
        <f t="shared" si="220"/>
        <v>10.84</v>
      </c>
      <c r="EC98" s="1757">
        <f t="shared" si="176"/>
        <v>0</v>
      </c>
      <c r="ED98" s="1757">
        <f t="shared" si="177"/>
        <v>0</v>
      </c>
      <c r="EE98" s="1757">
        <f t="shared" si="178"/>
        <v>14353.44</v>
      </c>
      <c r="EF98" s="1757">
        <f t="shared" si="179"/>
        <v>0.432</v>
      </c>
      <c r="EG98" s="1757">
        <f t="shared" si="180"/>
        <v>88.13</v>
      </c>
      <c r="EH98" s="1757">
        <f t="shared" si="181"/>
        <v>70.792000000000002</v>
      </c>
      <c r="EI98" s="1850">
        <f t="shared" si="182"/>
        <v>14441.57</v>
      </c>
      <c r="EJ98" s="1837">
        <f>'[13]3'!EJ98</f>
        <v>2.4E-2</v>
      </c>
      <c r="EK98" s="1834">
        <f>'[13]3'!EK98</f>
        <v>0.02</v>
      </c>
      <c r="EL98" s="1834">
        <f>'[13]3'!EL98</f>
        <v>3.1200000000000004E-3</v>
      </c>
      <c r="EM98" s="1834">
        <f>'[13]3'!EM98</f>
        <v>0</v>
      </c>
      <c r="EN98" s="1834">
        <f>'[13]3'!EN98</f>
        <v>0</v>
      </c>
      <c r="EO98" s="1834">
        <f>'[13]3'!EO98</f>
        <v>1E-3</v>
      </c>
      <c r="EP98" s="1831">
        <f t="shared" si="221"/>
        <v>83.472000000000008</v>
      </c>
      <c r="EQ98" s="1831">
        <f t="shared" si="222"/>
        <v>12.42</v>
      </c>
      <c r="ER98" s="1757">
        <f t="shared" si="183"/>
        <v>0</v>
      </c>
      <c r="ES98" s="1757">
        <f t="shared" si="184"/>
        <v>0</v>
      </c>
      <c r="ET98" s="1757">
        <f t="shared" si="185"/>
        <v>19561.97</v>
      </c>
      <c r="EU98" s="1757">
        <f t="shared" si="186"/>
        <v>0.56700000000000006</v>
      </c>
      <c r="EV98" s="1757">
        <f t="shared" si="187"/>
        <v>115.67</v>
      </c>
      <c r="EW98" s="1757">
        <f t="shared" si="188"/>
        <v>96.459000000000003</v>
      </c>
      <c r="EX98" s="1850">
        <f t="shared" si="189"/>
        <v>19677.64</v>
      </c>
      <c r="EY98" s="1834">
        <f>'[13]3'!EY98</f>
        <v>2.4E-2</v>
      </c>
      <c r="EZ98" s="1834">
        <f>'[13]3'!EZ98</f>
        <v>0.02</v>
      </c>
      <c r="FA98" s="1834">
        <f>'[13]3'!FA98</f>
        <v>3.1200000000000004E-3</v>
      </c>
      <c r="FB98" s="1834">
        <f>'[13]3'!FB98</f>
        <v>0</v>
      </c>
      <c r="FC98" s="1834">
        <f>'[13]3'!FC98</f>
        <v>0</v>
      </c>
      <c r="FD98" s="1834">
        <f>'[13]3'!FD98</f>
        <v>1E-3</v>
      </c>
      <c r="FE98" s="1831">
        <f t="shared" si="223"/>
        <v>78.864000000000004</v>
      </c>
      <c r="FF98" s="1831">
        <f t="shared" si="224"/>
        <v>11.82</v>
      </c>
      <c r="FG98" s="1757">
        <f t="shared" si="190"/>
        <v>0</v>
      </c>
      <c r="FH98" s="1757">
        <f t="shared" si="191"/>
        <v>0</v>
      </c>
      <c r="FI98" s="1757">
        <f t="shared" si="192"/>
        <v>18499.54</v>
      </c>
      <c r="FJ98" s="1757">
        <f t="shared" si="193"/>
        <v>0.70300000000000007</v>
      </c>
      <c r="FK98" s="1757">
        <f t="shared" si="194"/>
        <v>143.41</v>
      </c>
      <c r="FL98" s="1757">
        <f t="shared" si="195"/>
        <v>91.387</v>
      </c>
      <c r="FM98" s="1850">
        <f t="shared" si="196"/>
        <v>18642.95</v>
      </c>
      <c r="FN98" s="1834">
        <f>'[13]3'!FN98</f>
        <v>2.4E-2</v>
      </c>
      <c r="FO98" s="1834">
        <f>'[13]3'!FO98</f>
        <v>0.02</v>
      </c>
      <c r="FP98" s="1834">
        <f>'[13]3'!FP98</f>
        <v>3.1200000000000004E-3</v>
      </c>
      <c r="FQ98" s="1834">
        <f>'[13]3'!FQ98</f>
        <v>0</v>
      </c>
      <c r="FR98" s="1834">
        <f>'[13]3'!FR98</f>
        <v>0</v>
      </c>
      <c r="FS98" s="1834">
        <f>'[13]3'!FS98</f>
        <v>1E-3</v>
      </c>
      <c r="FT98" s="1831">
        <f t="shared" si="225"/>
        <v>77.784000000000006</v>
      </c>
      <c r="FU98" s="1831">
        <f t="shared" si="226"/>
        <v>13.02</v>
      </c>
      <c r="FV98" s="1757">
        <f t="shared" si="197"/>
        <v>0</v>
      </c>
      <c r="FW98" s="1757">
        <f t="shared" si="198"/>
        <v>0</v>
      </c>
      <c r="FX98" s="1757">
        <f t="shared" si="227"/>
        <v>18524.02</v>
      </c>
      <c r="FY98" s="1757">
        <f t="shared" si="199"/>
        <v>0.76</v>
      </c>
      <c r="FZ98" s="1757">
        <f t="shared" si="200"/>
        <v>155.04</v>
      </c>
      <c r="GA98" s="1757">
        <f t="shared" si="201"/>
        <v>91.564000000000007</v>
      </c>
      <c r="GB98" s="1850">
        <f t="shared" si="202"/>
        <v>18679.060000000001</v>
      </c>
      <c r="GC98" s="1851">
        <f t="shared" si="117"/>
        <v>548.71300000000008</v>
      </c>
      <c r="GD98" s="1852">
        <f t="shared" si="117"/>
        <v>111937.45</v>
      </c>
      <c r="GE98" s="1853">
        <f t="shared" si="118"/>
        <v>462.91100000000006</v>
      </c>
      <c r="GF98" s="1854">
        <f t="shared" si="118"/>
        <v>94433.849999999991</v>
      </c>
      <c r="GG98" s="1855">
        <f t="shared" si="119"/>
        <v>1011.6240000000001</v>
      </c>
      <c r="GH98" s="1856">
        <f t="shared" si="119"/>
        <v>206371.3</v>
      </c>
      <c r="GI98" s="1872">
        <v>3</v>
      </c>
      <c r="GJ98" s="1857">
        <f t="shared" si="230"/>
        <v>1004.8080000000001</v>
      </c>
      <c r="GK98" s="1858">
        <f t="shared" si="228"/>
        <v>204980.83999999997</v>
      </c>
      <c r="GL98" s="1859">
        <f t="shared" si="229"/>
        <v>6.8160000000000309</v>
      </c>
      <c r="GM98" s="1860">
        <f t="shared" si="229"/>
        <v>1390.460000000021</v>
      </c>
      <c r="GN98" s="1873">
        <f>ROUND(GG98/0.041,1)</f>
        <v>24673.8</v>
      </c>
    </row>
    <row r="99" spans="1:196" s="1768" customFormat="1" ht="18" customHeight="1">
      <c r="A99" s="1830">
        <v>85</v>
      </c>
      <c r="B99" s="1861" t="s">
        <v>1619</v>
      </c>
      <c r="C99" s="1864" t="s">
        <v>407</v>
      </c>
      <c r="D99" s="1833">
        <f>[13]цены!D93</f>
        <v>494.33</v>
      </c>
      <c r="E99" s="1834">
        <f>'[13]3'!E99</f>
        <v>5.9999999999999995E-4</v>
      </c>
      <c r="F99" s="1834">
        <f>'[13]3'!F99</f>
        <v>5.0000000000000001E-4</v>
      </c>
      <c r="G99" s="1834">
        <f>'[13]3'!G99</f>
        <v>7.7999999999999999E-5</v>
      </c>
      <c r="H99" s="1834">
        <f>'[13]3'!H99</f>
        <v>0</v>
      </c>
      <c r="I99" s="1834">
        <f>'[13]3'!I99</f>
        <v>0</v>
      </c>
      <c r="J99" s="1834">
        <f>'[13]3'!J99</f>
        <v>5.0000000000000001E-4</v>
      </c>
      <c r="K99" s="1831">
        <f t="shared" si="203"/>
        <v>2.0604</v>
      </c>
      <c r="L99" s="1831">
        <f t="shared" si="204"/>
        <v>0.32350000000000001</v>
      </c>
      <c r="M99" s="1835">
        <f t="shared" si="120"/>
        <v>0</v>
      </c>
      <c r="N99" s="1835">
        <f t="shared" si="121"/>
        <v>0</v>
      </c>
      <c r="O99" s="1757">
        <f t="shared" si="122"/>
        <v>1178.43</v>
      </c>
      <c r="P99" s="1831">
        <f t="shared" si="123"/>
        <v>0.3</v>
      </c>
      <c r="Q99" s="1757">
        <f t="shared" si="124"/>
        <v>148.30000000000001</v>
      </c>
      <c r="R99" s="1757">
        <f t="shared" si="125"/>
        <v>2.6839</v>
      </c>
      <c r="S99" s="1850">
        <f t="shared" si="126"/>
        <v>1326.73</v>
      </c>
      <c r="T99" s="1837">
        <f>'[13]3'!T99</f>
        <v>5.9999999999999995E-4</v>
      </c>
      <c r="U99" s="1834">
        <f>'[13]3'!U99</f>
        <v>5.0000000000000001E-4</v>
      </c>
      <c r="V99" s="1834">
        <f>'[13]3'!V99</f>
        <v>7.7999999999999999E-5</v>
      </c>
      <c r="W99" s="1834">
        <f>'[13]3'!W99</f>
        <v>0</v>
      </c>
      <c r="X99" s="1834">
        <f>'[13]3'!X99</f>
        <v>0</v>
      </c>
      <c r="Y99" s="1834">
        <f>'[13]3'!Y99</f>
        <v>1.0000000000000001E-5</v>
      </c>
      <c r="Z99" s="1831">
        <f t="shared" si="205"/>
        <v>2.0004</v>
      </c>
      <c r="AA99" s="1831">
        <f t="shared" si="206"/>
        <v>0.29649999999999999</v>
      </c>
      <c r="AB99" s="1757">
        <f t="shared" si="127"/>
        <v>0</v>
      </c>
      <c r="AC99" s="1757">
        <f t="shared" si="128"/>
        <v>0</v>
      </c>
      <c r="AD99" s="1757">
        <f t="shared" si="129"/>
        <v>1135.43</v>
      </c>
      <c r="AE99" s="1831">
        <f t="shared" si="130"/>
        <v>6.2900000000000005E-3</v>
      </c>
      <c r="AF99" s="1757">
        <f t="shared" si="131"/>
        <v>3.11</v>
      </c>
      <c r="AG99" s="1757">
        <f t="shared" si="132"/>
        <v>2.3031899999999998</v>
      </c>
      <c r="AH99" s="1850">
        <f t="shared" si="133"/>
        <v>1138.54</v>
      </c>
      <c r="AI99" s="1837">
        <f>'[13]3'!AI99</f>
        <v>5.9999999999999995E-4</v>
      </c>
      <c r="AJ99" s="1834">
        <f>'[13]3'!AJ99</f>
        <v>5.0000000000000001E-4</v>
      </c>
      <c r="AK99" s="1834">
        <f>'[13]3'!AK99</f>
        <v>7.7999999999999999E-5</v>
      </c>
      <c r="AL99" s="1834">
        <f>'[13]3'!AL99</f>
        <v>0</v>
      </c>
      <c r="AM99" s="1834">
        <f>'[13]3'!AM99</f>
        <v>0</v>
      </c>
      <c r="AN99" s="1834">
        <f>'[13]3'!AN99</f>
        <v>1.0000000000000001E-5</v>
      </c>
      <c r="AO99" s="1831">
        <f t="shared" si="207"/>
        <v>2.3867999999999996</v>
      </c>
      <c r="AP99" s="1831">
        <f t="shared" si="208"/>
        <v>0.32350000000000001</v>
      </c>
      <c r="AQ99" s="1757">
        <f t="shared" si="134"/>
        <v>0</v>
      </c>
      <c r="AR99" s="1757">
        <f t="shared" si="135"/>
        <v>0</v>
      </c>
      <c r="AS99" s="1757">
        <f t="shared" si="136"/>
        <v>1339.78</v>
      </c>
      <c r="AT99" s="1831">
        <f t="shared" si="137"/>
        <v>5.7600000000000004E-3</v>
      </c>
      <c r="AU99" s="1757">
        <f t="shared" si="138"/>
        <v>2.85</v>
      </c>
      <c r="AV99" s="1757">
        <f t="shared" si="139"/>
        <v>2.7160599999999997</v>
      </c>
      <c r="AW99" s="1850">
        <f t="shared" si="140"/>
        <v>1342.6299999999999</v>
      </c>
      <c r="AX99" s="1834">
        <f>'[13]3'!AX99</f>
        <v>5.9999999999999995E-4</v>
      </c>
      <c r="AY99" s="1834">
        <f>'[13]3'!AY99</f>
        <v>5.0000000000000001E-4</v>
      </c>
      <c r="AZ99" s="1834">
        <f>'[13]3'!AZ99</f>
        <v>7.7999999999999999E-5</v>
      </c>
      <c r="BA99" s="1834">
        <f>'[13]3'!BA99</f>
        <v>0</v>
      </c>
      <c r="BB99" s="1834">
        <f>'[13]3'!BB99</f>
        <v>0</v>
      </c>
      <c r="BC99" s="1834">
        <f>'[13]3'!BC99</f>
        <v>1.0000000000000001E-5</v>
      </c>
      <c r="BD99" s="1831">
        <f t="shared" si="209"/>
        <v>2.0309999999999997</v>
      </c>
      <c r="BE99" s="1831">
        <f t="shared" si="210"/>
        <v>0.29249999999999998</v>
      </c>
      <c r="BF99" s="1757">
        <f t="shared" si="141"/>
        <v>0</v>
      </c>
      <c r="BG99" s="1757">
        <f t="shared" si="142"/>
        <v>0</v>
      </c>
      <c r="BH99" s="1757">
        <f t="shared" si="143"/>
        <v>1148.58</v>
      </c>
      <c r="BI99" s="1831">
        <f t="shared" si="144"/>
        <v>6.0800000000000003E-3</v>
      </c>
      <c r="BJ99" s="1757">
        <f t="shared" si="145"/>
        <v>3.01</v>
      </c>
      <c r="BK99" s="1757">
        <f t="shared" si="146"/>
        <v>2.3295799999999995</v>
      </c>
      <c r="BL99" s="1850">
        <f t="shared" si="147"/>
        <v>1151.5899999999999</v>
      </c>
      <c r="BM99" s="1837">
        <f>'[13]3'!BM99</f>
        <v>5.9999999999999995E-4</v>
      </c>
      <c r="BN99" s="1834">
        <f>'[13]3'!BN99</f>
        <v>5.0000000000000001E-4</v>
      </c>
      <c r="BO99" s="1834">
        <f>'[13]3'!BO99</f>
        <v>7.7999999999999999E-5</v>
      </c>
      <c r="BP99" s="1834">
        <f>'[13]3'!BP99</f>
        <v>0</v>
      </c>
      <c r="BQ99" s="1834">
        <f>'[13]3'!BQ99</f>
        <v>0</v>
      </c>
      <c r="BR99" s="1834">
        <f>'[13]3'!BR99</f>
        <v>1.0000000000000001E-5</v>
      </c>
      <c r="BS99" s="1831">
        <f t="shared" si="211"/>
        <v>1.7555999999999998</v>
      </c>
      <c r="BT99" s="1831">
        <f t="shared" si="212"/>
        <v>0.27100000000000002</v>
      </c>
      <c r="BU99" s="1757">
        <f t="shared" si="148"/>
        <v>0</v>
      </c>
      <c r="BV99" s="1757">
        <f t="shared" si="149"/>
        <v>0</v>
      </c>
      <c r="BW99" s="1757">
        <f t="shared" si="150"/>
        <v>1001.81</v>
      </c>
      <c r="BX99" s="1831">
        <f t="shared" si="151"/>
        <v>5.9400000000000008E-3</v>
      </c>
      <c r="BY99" s="1757">
        <f t="shared" si="152"/>
        <v>2.94</v>
      </c>
      <c r="BZ99" s="1757">
        <f t="shared" si="153"/>
        <v>2.0325399999999996</v>
      </c>
      <c r="CA99" s="1850">
        <f t="shared" si="154"/>
        <v>1004.75</v>
      </c>
      <c r="CB99" s="1834">
        <f>'[13]3'!CB99</f>
        <v>5.9999999999999995E-4</v>
      </c>
      <c r="CC99" s="1834">
        <f>'[13]3'!CC99</f>
        <v>5.0000000000000001E-4</v>
      </c>
      <c r="CD99" s="1834">
        <f>'[13]3'!CD99</f>
        <v>7.7999999999999999E-5</v>
      </c>
      <c r="CE99" s="1834">
        <f>'[13]3'!CE99</f>
        <v>0</v>
      </c>
      <c r="CF99" s="1834">
        <f>'[13]3'!CF99</f>
        <v>0</v>
      </c>
      <c r="CG99" s="1834">
        <f>'[13]3'!CG99</f>
        <v>1.0000000000000001E-5</v>
      </c>
      <c r="CH99" s="1831">
        <f t="shared" si="213"/>
        <v>1.6097999999999999</v>
      </c>
      <c r="CI99" s="1831">
        <f t="shared" si="214"/>
        <v>0.27950000000000003</v>
      </c>
      <c r="CJ99" s="1757">
        <f t="shared" si="155"/>
        <v>0</v>
      </c>
      <c r="CK99" s="1757">
        <f t="shared" si="156"/>
        <v>0</v>
      </c>
      <c r="CL99" s="1757">
        <f t="shared" si="157"/>
        <v>933.94</v>
      </c>
      <c r="CM99" s="1831">
        <f t="shared" si="158"/>
        <v>4.8600000000000006E-3</v>
      </c>
      <c r="CN99" s="1757">
        <f t="shared" si="159"/>
        <v>2.4</v>
      </c>
      <c r="CO99" s="1757">
        <f t="shared" si="160"/>
        <v>1.8941600000000001</v>
      </c>
      <c r="CP99" s="1850">
        <f t="shared" si="161"/>
        <v>936.34</v>
      </c>
      <c r="CQ99" s="1837">
        <f>'[13]3'!CQ99</f>
        <v>5.9999999999999995E-4</v>
      </c>
      <c r="CR99" s="1834">
        <f>'[13]3'!CR99</f>
        <v>5.0000000000000001E-4</v>
      </c>
      <c r="CS99" s="1834">
        <f>'[13]3'!CS99</f>
        <v>7.7999999999999999E-5</v>
      </c>
      <c r="CT99" s="1834">
        <f>'[13]3'!CT99</f>
        <v>0</v>
      </c>
      <c r="CU99" s="1834">
        <f>'[13]3'!CU99</f>
        <v>0</v>
      </c>
      <c r="CV99" s="1834">
        <f>'[13]3'!CV99</f>
        <v>1.0000000000000001E-5</v>
      </c>
      <c r="CW99" s="1831">
        <f t="shared" si="215"/>
        <v>1.0679999999999998</v>
      </c>
      <c r="CX99" s="1831">
        <f t="shared" si="216"/>
        <v>0.32400000000000001</v>
      </c>
      <c r="CY99" s="1757">
        <f t="shared" si="162"/>
        <v>0</v>
      </c>
      <c r="CZ99" s="1757">
        <f t="shared" si="163"/>
        <v>0</v>
      </c>
      <c r="DA99" s="1757">
        <f t="shared" si="164"/>
        <v>688.11</v>
      </c>
      <c r="DB99" s="1831">
        <f t="shared" si="165"/>
        <v>4.2000000000000006E-3</v>
      </c>
      <c r="DC99" s="1757">
        <f t="shared" si="166"/>
        <v>2.08</v>
      </c>
      <c r="DD99" s="1757">
        <f t="shared" si="167"/>
        <v>1.3961999999999999</v>
      </c>
      <c r="DE99" s="1850">
        <f t="shared" si="168"/>
        <v>690.19</v>
      </c>
      <c r="DF99" s="1837">
        <f>'[13]3'!DF99</f>
        <v>5.9999999999999995E-4</v>
      </c>
      <c r="DG99" s="1834">
        <f>'[13]3'!DG99</f>
        <v>5.0000000000000001E-4</v>
      </c>
      <c r="DH99" s="1834">
        <f>'[13]3'!DH99</f>
        <v>7.7999999999999999E-5</v>
      </c>
      <c r="DI99" s="1834">
        <f>'[13]3'!DI99</f>
        <v>0</v>
      </c>
      <c r="DJ99" s="1834">
        <f>'[13]3'!DJ99</f>
        <v>0</v>
      </c>
      <c r="DK99" s="1834">
        <f>'[13]3'!DK99</f>
        <v>1.0000000000000001E-5</v>
      </c>
      <c r="DL99" s="1831">
        <f t="shared" si="217"/>
        <v>1.1052</v>
      </c>
      <c r="DM99" s="1831">
        <f t="shared" si="218"/>
        <v>0.29899999999999999</v>
      </c>
      <c r="DN99" s="1757">
        <f t="shared" si="169"/>
        <v>0</v>
      </c>
      <c r="DO99" s="1757">
        <f t="shared" si="170"/>
        <v>0</v>
      </c>
      <c r="DP99" s="1757">
        <f t="shared" si="171"/>
        <v>694.14</v>
      </c>
      <c r="DQ99" s="1831">
        <f t="shared" si="172"/>
        <v>4.4100000000000007E-3</v>
      </c>
      <c r="DR99" s="1757">
        <f t="shared" si="173"/>
        <v>2.1800000000000002</v>
      </c>
      <c r="DS99" s="1757">
        <f t="shared" si="174"/>
        <v>1.4086099999999999</v>
      </c>
      <c r="DT99" s="1850">
        <f t="shared" si="175"/>
        <v>696.31999999999994</v>
      </c>
      <c r="DU99" s="1837">
        <f>'[13]3'!DU99</f>
        <v>5.9999999999999995E-4</v>
      </c>
      <c r="DV99" s="1834">
        <f>'[13]3'!DV99</f>
        <v>5.0000000000000001E-4</v>
      </c>
      <c r="DW99" s="1834">
        <f>'[13]3'!DW99</f>
        <v>7.7999999999999999E-5</v>
      </c>
      <c r="DX99" s="1834">
        <f>'[13]3'!DX99</f>
        <v>0</v>
      </c>
      <c r="DY99" s="1834">
        <f>'[13]3'!DY99</f>
        <v>0</v>
      </c>
      <c r="DZ99" s="1834">
        <f>'[13]3'!DZ99</f>
        <v>1.0000000000000001E-5</v>
      </c>
      <c r="EA99" s="1831">
        <f t="shared" si="219"/>
        <v>1.4879999999999998</v>
      </c>
      <c r="EB99" s="1831">
        <f t="shared" si="220"/>
        <v>0.27100000000000002</v>
      </c>
      <c r="EC99" s="1757">
        <f t="shared" si="176"/>
        <v>0</v>
      </c>
      <c r="ED99" s="1757">
        <f t="shared" si="177"/>
        <v>0</v>
      </c>
      <c r="EE99" s="1757">
        <f t="shared" si="178"/>
        <v>869.53</v>
      </c>
      <c r="EF99" s="1757">
        <f t="shared" si="179"/>
        <v>4.3200000000000001E-3</v>
      </c>
      <c r="EG99" s="1757">
        <f t="shared" si="180"/>
        <v>2.14</v>
      </c>
      <c r="EH99" s="1757">
        <f t="shared" si="181"/>
        <v>1.76332</v>
      </c>
      <c r="EI99" s="1850">
        <f t="shared" si="182"/>
        <v>871.67</v>
      </c>
      <c r="EJ99" s="1837">
        <f>'[13]3'!EJ99</f>
        <v>5.9999999999999995E-4</v>
      </c>
      <c r="EK99" s="1834">
        <f>'[13]3'!EK99</f>
        <v>5.0000000000000001E-4</v>
      </c>
      <c r="EL99" s="1834">
        <f>'[13]3'!EL99</f>
        <v>7.7999999999999999E-5</v>
      </c>
      <c r="EM99" s="1834">
        <f>'[13]3'!EM99</f>
        <v>0</v>
      </c>
      <c r="EN99" s="1834">
        <f>'[13]3'!EN99</f>
        <v>0</v>
      </c>
      <c r="EO99" s="1834">
        <f>'[13]3'!EO99</f>
        <v>1.0000000000000001E-5</v>
      </c>
      <c r="EP99" s="1831">
        <f t="shared" si="221"/>
        <v>2.0867999999999998</v>
      </c>
      <c r="EQ99" s="1831">
        <f t="shared" si="222"/>
        <v>0.3105</v>
      </c>
      <c r="ER99" s="1757">
        <f t="shared" si="183"/>
        <v>0</v>
      </c>
      <c r="ES99" s="1757">
        <f t="shared" si="184"/>
        <v>0</v>
      </c>
      <c r="ET99" s="1757">
        <f t="shared" si="185"/>
        <v>1185.06</v>
      </c>
      <c r="EU99" s="1757">
        <f t="shared" si="186"/>
        <v>5.6700000000000006E-3</v>
      </c>
      <c r="EV99" s="1757">
        <f t="shared" si="187"/>
        <v>2.8</v>
      </c>
      <c r="EW99" s="1757">
        <f t="shared" si="188"/>
        <v>2.4029699999999994</v>
      </c>
      <c r="EX99" s="1850">
        <f t="shared" si="189"/>
        <v>1187.8599999999999</v>
      </c>
      <c r="EY99" s="1834">
        <f>'[13]3'!EY99</f>
        <v>5.9999999999999995E-4</v>
      </c>
      <c r="EZ99" s="1834">
        <f>'[13]3'!EZ99</f>
        <v>5.0000000000000001E-4</v>
      </c>
      <c r="FA99" s="1834">
        <f>'[13]3'!FA99</f>
        <v>7.7999999999999999E-5</v>
      </c>
      <c r="FB99" s="1834">
        <f>'[13]3'!FB99</f>
        <v>0</v>
      </c>
      <c r="FC99" s="1834">
        <f>'[13]3'!FC99</f>
        <v>0</v>
      </c>
      <c r="FD99" s="1834">
        <f>'[13]3'!FD99</f>
        <v>1.0000000000000001E-5</v>
      </c>
      <c r="FE99" s="1831">
        <f t="shared" si="223"/>
        <v>1.9715999999999998</v>
      </c>
      <c r="FF99" s="1831">
        <f t="shared" si="224"/>
        <v>0.29549999999999998</v>
      </c>
      <c r="FG99" s="1757">
        <f t="shared" si="190"/>
        <v>0</v>
      </c>
      <c r="FH99" s="1757">
        <f t="shared" si="191"/>
        <v>0</v>
      </c>
      <c r="FI99" s="1757">
        <f t="shared" si="192"/>
        <v>1120.7</v>
      </c>
      <c r="FJ99" s="1757">
        <f t="shared" si="193"/>
        <v>7.0300000000000007E-3</v>
      </c>
      <c r="FK99" s="1757">
        <f t="shared" si="194"/>
        <v>3.48</v>
      </c>
      <c r="FL99" s="1757">
        <f t="shared" si="195"/>
        <v>2.2741299999999995</v>
      </c>
      <c r="FM99" s="1850">
        <f t="shared" si="196"/>
        <v>1124.18</v>
      </c>
      <c r="FN99" s="1834">
        <f>'[13]3'!FN99</f>
        <v>5.9999999999999995E-4</v>
      </c>
      <c r="FO99" s="1834">
        <f>'[13]3'!FO99</f>
        <v>5.0000000000000001E-4</v>
      </c>
      <c r="FP99" s="1834">
        <f>'[13]3'!FP99</f>
        <v>7.7999999999999999E-5</v>
      </c>
      <c r="FQ99" s="1834">
        <f>'[13]3'!FQ99</f>
        <v>0</v>
      </c>
      <c r="FR99" s="1834">
        <f>'[13]3'!FR99</f>
        <v>0</v>
      </c>
      <c r="FS99" s="1834">
        <f>'[13]3'!FS99</f>
        <v>1.0000000000000001E-5</v>
      </c>
      <c r="FT99" s="1831">
        <f t="shared" si="225"/>
        <v>1.9445999999999999</v>
      </c>
      <c r="FU99" s="1831">
        <f t="shared" si="226"/>
        <v>0.32550000000000001</v>
      </c>
      <c r="FV99" s="1757">
        <f t="shared" si="197"/>
        <v>0</v>
      </c>
      <c r="FW99" s="1757">
        <f t="shared" si="198"/>
        <v>0</v>
      </c>
      <c r="FX99" s="1757">
        <f t="shared" si="227"/>
        <v>1122.18</v>
      </c>
      <c r="FY99" s="1757">
        <f t="shared" si="199"/>
        <v>7.6000000000000009E-3</v>
      </c>
      <c r="FZ99" s="1757">
        <f t="shared" si="200"/>
        <v>3.76</v>
      </c>
      <c r="GA99" s="1757">
        <f t="shared" si="201"/>
        <v>2.2776999999999998</v>
      </c>
      <c r="GB99" s="1850">
        <f t="shared" si="202"/>
        <v>1125.94</v>
      </c>
      <c r="GC99" s="1851">
        <f t="shared" si="117"/>
        <v>13.959429999999998</v>
      </c>
      <c r="GD99" s="1852">
        <f t="shared" si="117"/>
        <v>6900.58</v>
      </c>
      <c r="GE99" s="1853">
        <f t="shared" si="118"/>
        <v>11.522929999999999</v>
      </c>
      <c r="GF99" s="1854">
        <f t="shared" si="118"/>
        <v>5696.16</v>
      </c>
      <c r="GG99" s="1855">
        <f t="shared" si="119"/>
        <v>25.482359999999996</v>
      </c>
      <c r="GH99" s="1856">
        <f t="shared" si="119"/>
        <v>12596.74</v>
      </c>
      <c r="GI99" s="1844">
        <v>9</v>
      </c>
      <c r="GJ99" s="1857">
        <f t="shared" si="230"/>
        <v>25.120199999999997</v>
      </c>
      <c r="GK99" s="1858">
        <f t="shared" si="228"/>
        <v>12417.69</v>
      </c>
      <c r="GL99" s="1859">
        <f t="shared" si="229"/>
        <v>0.36215999999999937</v>
      </c>
      <c r="GM99" s="1860">
        <f t="shared" si="229"/>
        <v>179.04999999999927</v>
      </c>
    </row>
    <row r="100" spans="1:196" s="1768" customFormat="1" ht="18" customHeight="1">
      <c r="A100" s="1848">
        <v>86</v>
      </c>
      <c r="B100" s="1861" t="s">
        <v>1620</v>
      </c>
      <c r="C100" s="1864" t="s">
        <v>407</v>
      </c>
      <c r="D100" s="1833">
        <f>[13]цены!D94</f>
        <v>23.3</v>
      </c>
      <c r="E100" s="1834">
        <f>'[13]3'!E100</f>
        <v>7.0000000000000001E-3</v>
      </c>
      <c r="F100" s="1834">
        <f>'[13]3'!F100</f>
        <v>5.0000000000000001E-3</v>
      </c>
      <c r="G100" s="1834">
        <f>'[13]3'!G100</f>
        <v>9.1E-4</v>
      </c>
      <c r="H100" s="1834">
        <f>'[13]3'!H100</f>
        <v>0</v>
      </c>
      <c r="I100" s="1834">
        <f>'[13]3'!I100</f>
        <v>0</v>
      </c>
      <c r="J100" s="1834">
        <f>'[13]3'!J100</f>
        <v>0.01</v>
      </c>
      <c r="K100" s="1831">
        <f t="shared" si="203"/>
        <v>24.038</v>
      </c>
      <c r="L100" s="1831">
        <f t="shared" si="204"/>
        <v>3.2349999999999999</v>
      </c>
      <c r="M100" s="1835">
        <f t="shared" si="120"/>
        <v>0</v>
      </c>
      <c r="N100" s="1835">
        <f t="shared" si="121"/>
        <v>0</v>
      </c>
      <c r="O100" s="1757">
        <f t="shared" si="122"/>
        <v>635.46</v>
      </c>
      <c r="P100" s="1831">
        <f t="shared" si="123"/>
        <v>6</v>
      </c>
      <c r="Q100" s="1757">
        <f t="shared" si="124"/>
        <v>139.80000000000001</v>
      </c>
      <c r="R100" s="1757">
        <f t="shared" si="125"/>
        <v>33.272999999999996</v>
      </c>
      <c r="S100" s="1850">
        <f t="shared" si="126"/>
        <v>775.26</v>
      </c>
      <c r="T100" s="1837">
        <f>'[13]3'!T100</f>
        <v>7.0000000000000001E-3</v>
      </c>
      <c r="U100" s="1834">
        <f>'[13]3'!U100</f>
        <v>5.0000000000000001E-3</v>
      </c>
      <c r="V100" s="1834">
        <f>'[13]3'!V100</f>
        <v>9.1E-4</v>
      </c>
      <c r="W100" s="1834">
        <f>'[13]3'!W100</f>
        <v>0</v>
      </c>
      <c r="X100" s="1834">
        <f>'[13]3'!X100</f>
        <v>0</v>
      </c>
      <c r="Y100" s="1834">
        <f>'[13]3'!Y100</f>
        <v>0.01</v>
      </c>
      <c r="Z100" s="1831">
        <f t="shared" si="205"/>
        <v>23.338000000000001</v>
      </c>
      <c r="AA100" s="1831">
        <f t="shared" si="206"/>
        <v>2.9649999999999999</v>
      </c>
      <c r="AB100" s="1757">
        <f t="shared" si="127"/>
        <v>0</v>
      </c>
      <c r="AC100" s="1757">
        <f t="shared" si="128"/>
        <v>0</v>
      </c>
      <c r="AD100" s="1757">
        <f t="shared" si="129"/>
        <v>612.86</v>
      </c>
      <c r="AE100" s="1831">
        <f t="shared" si="130"/>
        <v>6.29</v>
      </c>
      <c r="AF100" s="1757">
        <f t="shared" si="131"/>
        <v>146.56</v>
      </c>
      <c r="AG100" s="1757">
        <f t="shared" si="132"/>
        <v>32.593000000000004</v>
      </c>
      <c r="AH100" s="1850">
        <f t="shared" si="133"/>
        <v>759.42000000000007</v>
      </c>
      <c r="AI100" s="1837">
        <f>'[13]3'!AI100</f>
        <v>7.0000000000000001E-3</v>
      </c>
      <c r="AJ100" s="1834">
        <f>'[13]3'!AJ100</f>
        <v>5.0000000000000001E-3</v>
      </c>
      <c r="AK100" s="1834">
        <f>'[13]3'!AK100</f>
        <v>9.1E-4</v>
      </c>
      <c r="AL100" s="1834">
        <f>'[13]3'!AL100</f>
        <v>0</v>
      </c>
      <c r="AM100" s="1834">
        <f>'[13]3'!AM100</f>
        <v>0</v>
      </c>
      <c r="AN100" s="1834">
        <f>'[13]3'!AN100</f>
        <v>0.01</v>
      </c>
      <c r="AO100" s="1831">
        <f t="shared" si="207"/>
        <v>27.846</v>
      </c>
      <c r="AP100" s="1831">
        <f t="shared" si="208"/>
        <v>3.2349999999999999</v>
      </c>
      <c r="AQ100" s="1757">
        <f t="shared" si="134"/>
        <v>0</v>
      </c>
      <c r="AR100" s="1757">
        <f t="shared" si="135"/>
        <v>0</v>
      </c>
      <c r="AS100" s="1757">
        <f t="shared" si="136"/>
        <v>724.19</v>
      </c>
      <c r="AT100" s="1831">
        <f t="shared" si="137"/>
        <v>5.76</v>
      </c>
      <c r="AU100" s="1757">
        <f t="shared" si="138"/>
        <v>134.21</v>
      </c>
      <c r="AV100" s="1757">
        <f t="shared" si="139"/>
        <v>36.841000000000001</v>
      </c>
      <c r="AW100" s="1850">
        <f t="shared" si="140"/>
        <v>858.40000000000009</v>
      </c>
      <c r="AX100" s="1834">
        <f>'[13]3'!AX100</f>
        <v>7.0000000000000001E-3</v>
      </c>
      <c r="AY100" s="1834">
        <f>'[13]3'!AY100</f>
        <v>5.0000000000000001E-3</v>
      </c>
      <c r="AZ100" s="1834">
        <f>'[13]3'!AZ100</f>
        <v>9.1E-4</v>
      </c>
      <c r="BA100" s="1834">
        <f>'[13]3'!BA100</f>
        <v>0</v>
      </c>
      <c r="BB100" s="1834">
        <f>'[13]3'!BB100</f>
        <v>0</v>
      </c>
      <c r="BC100" s="1834">
        <f>'[13]3'!BC100</f>
        <v>0.01</v>
      </c>
      <c r="BD100" s="1831">
        <f t="shared" si="209"/>
        <v>23.695</v>
      </c>
      <c r="BE100" s="1831">
        <f t="shared" si="210"/>
        <v>2.9250000000000003</v>
      </c>
      <c r="BF100" s="1757">
        <f t="shared" si="141"/>
        <v>0</v>
      </c>
      <c r="BG100" s="1757">
        <f t="shared" si="142"/>
        <v>0</v>
      </c>
      <c r="BH100" s="1757">
        <f t="shared" si="143"/>
        <v>620.25</v>
      </c>
      <c r="BI100" s="1831">
        <f t="shared" si="144"/>
        <v>6.08</v>
      </c>
      <c r="BJ100" s="1757">
        <f t="shared" si="145"/>
        <v>141.66</v>
      </c>
      <c r="BK100" s="1757">
        <f t="shared" si="146"/>
        <v>32.700000000000003</v>
      </c>
      <c r="BL100" s="1850">
        <f t="shared" si="147"/>
        <v>761.91</v>
      </c>
      <c r="BM100" s="1837">
        <f>'[13]3'!BM100</f>
        <v>7.0000000000000001E-3</v>
      </c>
      <c r="BN100" s="1834">
        <f>'[13]3'!BN100</f>
        <v>5.0000000000000001E-3</v>
      </c>
      <c r="BO100" s="1834">
        <f>'[13]3'!BO100</f>
        <v>9.1E-4</v>
      </c>
      <c r="BP100" s="1834">
        <f>'[13]3'!BP100</f>
        <v>0</v>
      </c>
      <c r="BQ100" s="1834">
        <f>'[13]3'!BQ100</f>
        <v>0</v>
      </c>
      <c r="BR100" s="1834">
        <f>'[13]3'!BR100</f>
        <v>0.01</v>
      </c>
      <c r="BS100" s="1831">
        <f t="shared" si="211"/>
        <v>20.481999999999999</v>
      </c>
      <c r="BT100" s="1831">
        <f t="shared" si="212"/>
        <v>2.71</v>
      </c>
      <c r="BU100" s="1757">
        <f t="shared" si="148"/>
        <v>0</v>
      </c>
      <c r="BV100" s="1757">
        <f t="shared" si="149"/>
        <v>0</v>
      </c>
      <c r="BW100" s="1757">
        <f t="shared" si="150"/>
        <v>540.37</v>
      </c>
      <c r="BX100" s="1831">
        <f t="shared" si="151"/>
        <v>5.94</v>
      </c>
      <c r="BY100" s="1757">
        <f t="shared" si="152"/>
        <v>138.4</v>
      </c>
      <c r="BZ100" s="1757">
        <f t="shared" si="153"/>
        <v>29.132000000000001</v>
      </c>
      <c r="CA100" s="1850">
        <f t="shared" si="154"/>
        <v>678.77</v>
      </c>
      <c r="CB100" s="1834">
        <f>'[13]3'!CB100</f>
        <v>7.0000000000000001E-3</v>
      </c>
      <c r="CC100" s="1834">
        <f>'[13]3'!CC100</f>
        <v>5.0000000000000001E-3</v>
      </c>
      <c r="CD100" s="1834">
        <f>'[13]3'!CD100</f>
        <v>9.1E-4</v>
      </c>
      <c r="CE100" s="1834">
        <f>'[13]3'!CE100</f>
        <v>0</v>
      </c>
      <c r="CF100" s="1834">
        <f>'[13]3'!CF100</f>
        <v>0</v>
      </c>
      <c r="CG100" s="1834">
        <f>'[13]3'!CG100</f>
        <v>0.01</v>
      </c>
      <c r="CH100" s="1831">
        <f t="shared" si="213"/>
        <v>18.780999999999999</v>
      </c>
      <c r="CI100" s="1831">
        <f t="shared" si="214"/>
        <v>2.7949999999999999</v>
      </c>
      <c r="CJ100" s="1757">
        <f t="shared" si="155"/>
        <v>0</v>
      </c>
      <c r="CK100" s="1757">
        <f t="shared" si="156"/>
        <v>0</v>
      </c>
      <c r="CL100" s="1757">
        <f t="shared" si="157"/>
        <v>502.72</v>
      </c>
      <c r="CM100" s="1831">
        <f t="shared" si="158"/>
        <v>4.8600000000000003</v>
      </c>
      <c r="CN100" s="1757">
        <f t="shared" si="159"/>
        <v>113.24</v>
      </c>
      <c r="CO100" s="1757">
        <f t="shared" si="160"/>
        <v>26.436</v>
      </c>
      <c r="CP100" s="1850">
        <f t="shared" si="161"/>
        <v>615.96</v>
      </c>
      <c r="CQ100" s="1837">
        <f>'[13]3'!CQ100</f>
        <v>7.0000000000000001E-3</v>
      </c>
      <c r="CR100" s="1834">
        <f>'[13]3'!CR100</f>
        <v>5.0000000000000001E-3</v>
      </c>
      <c r="CS100" s="1834">
        <f>'[13]3'!CS100</f>
        <v>9.1E-4</v>
      </c>
      <c r="CT100" s="1834">
        <f>'[13]3'!CT100</f>
        <v>0</v>
      </c>
      <c r="CU100" s="1834">
        <f>'[13]3'!CU100</f>
        <v>0</v>
      </c>
      <c r="CV100" s="1834">
        <f>'[13]3'!CV100</f>
        <v>0.01</v>
      </c>
      <c r="CW100" s="1831">
        <f t="shared" si="215"/>
        <v>12.46</v>
      </c>
      <c r="CX100" s="1831">
        <f t="shared" si="216"/>
        <v>3.24</v>
      </c>
      <c r="CY100" s="1757">
        <f t="shared" si="162"/>
        <v>0</v>
      </c>
      <c r="CZ100" s="1757">
        <f t="shared" si="163"/>
        <v>0</v>
      </c>
      <c r="DA100" s="1757">
        <f t="shared" si="164"/>
        <v>365.81</v>
      </c>
      <c r="DB100" s="1831">
        <f t="shared" si="165"/>
        <v>4.2</v>
      </c>
      <c r="DC100" s="1757">
        <f t="shared" si="166"/>
        <v>97.86</v>
      </c>
      <c r="DD100" s="1757">
        <f t="shared" si="167"/>
        <v>19.900000000000002</v>
      </c>
      <c r="DE100" s="1850">
        <f t="shared" si="168"/>
        <v>463.67</v>
      </c>
      <c r="DF100" s="1837">
        <f>'[13]3'!DF100</f>
        <v>7.0000000000000001E-3</v>
      </c>
      <c r="DG100" s="1834">
        <f>'[13]3'!DG100</f>
        <v>5.0000000000000001E-3</v>
      </c>
      <c r="DH100" s="1834">
        <f>'[13]3'!DH100</f>
        <v>9.1E-4</v>
      </c>
      <c r="DI100" s="1834">
        <f>'[13]3'!DI100</f>
        <v>0</v>
      </c>
      <c r="DJ100" s="1834">
        <f>'[13]3'!DJ100</f>
        <v>0</v>
      </c>
      <c r="DK100" s="1834">
        <f>'[13]3'!DK100</f>
        <v>0.01</v>
      </c>
      <c r="DL100" s="1831">
        <f t="shared" si="217"/>
        <v>12.894</v>
      </c>
      <c r="DM100" s="1831">
        <f t="shared" si="218"/>
        <v>2.99</v>
      </c>
      <c r="DN100" s="1757">
        <f t="shared" si="169"/>
        <v>0</v>
      </c>
      <c r="DO100" s="1757">
        <f t="shared" si="170"/>
        <v>0</v>
      </c>
      <c r="DP100" s="1757">
        <f t="shared" si="171"/>
        <v>370.1</v>
      </c>
      <c r="DQ100" s="1831">
        <f t="shared" si="172"/>
        <v>4.41</v>
      </c>
      <c r="DR100" s="1757">
        <f t="shared" si="173"/>
        <v>102.75</v>
      </c>
      <c r="DS100" s="1757">
        <f t="shared" si="174"/>
        <v>20.294</v>
      </c>
      <c r="DT100" s="1850">
        <f t="shared" si="175"/>
        <v>472.85</v>
      </c>
      <c r="DU100" s="1837">
        <f>'[13]3'!DU100</f>
        <v>7.0000000000000001E-3</v>
      </c>
      <c r="DV100" s="1834">
        <f>'[13]3'!DV100</f>
        <v>5.0000000000000001E-3</v>
      </c>
      <c r="DW100" s="1834">
        <f>'[13]3'!DW100</f>
        <v>9.1E-4</v>
      </c>
      <c r="DX100" s="1834">
        <f>'[13]3'!DX100</f>
        <v>0</v>
      </c>
      <c r="DY100" s="1834">
        <f>'[13]3'!DY100</f>
        <v>0</v>
      </c>
      <c r="DZ100" s="1834">
        <f>'[13]3'!DZ100</f>
        <v>0.01</v>
      </c>
      <c r="EA100" s="1831">
        <f t="shared" si="219"/>
        <v>17.36</v>
      </c>
      <c r="EB100" s="1831">
        <f t="shared" si="220"/>
        <v>2.71</v>
      </c>
      <c r="EC100" s="1757">
        <f t="shared" si="176"/>
        <v>0</v>
      </c>
      <c r="ED100" s="1757">
        <f t="shared" si="177"/>
        <v>0</v>
      </c>
      <c r="EE100" s="1757">
        <f t="shared" si="178"/>
        <v>467.63</v>
      </c>
      <c r="EF100" s="1757">
        <f t="shared" si="179"/>
        <v>4.32</v>
      </c>
      <c r="EG100" s="1757">
        <f t="shared" si="180"/>
        <v>100.66</v>
      </c>
      <c r="EH100" s="1757">
        <f t="shared" si="181"/>
        <v>24.39</v>
      </c>
      <c r="EI100" s="1850">
        <f t="shared" si="182"/>
        <v>568.29</v>
      </c>
      <c r="EJ100" s="1837">
        <f>'[13]3'!EJ100</f>
        <v>7.0000000000000001E-3</v>
      </c>
      <c r="EK100" s="1834">
        <f>'[13]3'!EK100</f>
        <v>5.0000000000000001E-3</v>
      </c>
      <c r="EL100" s="1834">
        <f>'[13]3'!EL100</f>
        <v>9.1E-4</v>
      </c>
      <c r="EM100" s="1834">
        <f>'[13]3'!EM100</f>
        <v>0</v>
      </c>
      <c r="EN100" s="1834">
        <f>'[13]3'!EN100</f>
        <v>0</v>
      </c>
      <c r="EO100" s="1834">
        <f>'[13]3'!EO100</f>
        <v>0.01</v>
      </c>
      <c r="EP100" s="1831">
        <f t="shared" si="221"/>
        <v>24.346</v>
      </c>
      <c r="EQ100" s="1831">
        <f t="shared" si="222"/>
        <v>3.105</v>
      </c>
      <c r="ER100" s="1757">
        <f t="shared" si="183"/>
        <v>0</v>
      </c>
      <c r="ES100" s="1757">
        <f t="shared" si="184"/>
        <v>0</v>
      </c>
      <c r="ET100" s="1757">
        <f t="shared" si="185"/>
        <v>639.61</v>
      </c>
      <c r="EU100" s="1757">
        <f t="shared" si="186"/>
        <v>5.67</v>
      </c>
      <c r="EV100" s="1757">
        <f t="shared" si="187"/>
        <v>132.11000000000001</v>
      </c>
      <c r="EW100" s="1757">
        <f t="shared" si="188"/>
        <v>33.121000000000002</v>
      </c>
      <c r="EX100" s="1850">
        <f t="shared" si="189"/>
        <v>771.72</v>
      </c>
      <c r="EY100" s="1834">
        <f>'[13]3'!EY100</f>
        <v>7.0000000000000001E-3</v>
      </c>
      <c r="EZ100" s="1834">
        <f>'[13]3'!EZ100</f>
        <v>5.0000000000000001E-3</v>
      </c>
      <c r="FA100" s="1834">
        <f>'[13]3'!FA100</f>
        <v>9.1E-4</v>
      </c>
      <c r="FB100" s="1834">
        <f>'[13]3'!FB100</f>
        <v>0</v>
      </c>
      <c r="FC100" s="1834">
        <f>'[13]3'!FC100</f>
        <v>0</v>
      </c>
      <c r="FD100" s="1834">
        <f>'[13]3'!FD100</f>
        <v>0.01</v>
      </c>
      <c r="FE100" s="1831">
        <f t="shared" si="223"/>
        <v>23.001999999999999</v>
      </c>
      <c r="FF100" s="1831">
        <f t="shared" si="224"/>
        <v>2.9550000000000001</v>
      </c>
      <c r="FG100" s="1757">
        <f t="shared" si="190"/>
        <v>0</v>
      </c>
      <c r="FH100" s="1757">
        <f t="shared" si="191"/>
        <v>0</v>
      </c>
      <c r="FI100" s="1757">
        <f t="shared" si="192"/>
        <v>604.79999999999995</v>
      </c>
      <c r="FJ100" s="1757">
        <f t="shared" si="193"/>
        <v>7.03</v>
      </c>
      <c r="FK100" s="1757">
        <f t="shared" si="194"/>
        <v>163.80000000000001</v>
      </c>
      <c r="FL100" s="1757">
        <f t="shared" si="195"/>
        <v>32.987000000000002</v>
      </c>
      <c r="FM100" s="1850">
        <f t="shared" si="196"/>
        <v>768.59999999999991</v>
      </c>
      <c r="FN100" s="1834">
        <f>'[13]3'!FN100</f>
        <v>7.0000000000000001E-3</v>
      </c>
      <c r="FO100" s="1834">
        <f>'[13]3'!FO100</f>
        <v>5.0000000000000001E-3</v>
      </c>
      <c r="FP100" s="1834">
        <f>'[13]3'!FP100</f>
        <v>9.1E-4</v>
      </c>
      <c r="FQ100" s="1834">
        <f>'[13]3'!FQ100</f>
        <v>0</v>
      </c>
      <c r="FR100" s="1834">
        <f>'[13]3'!FR100</f>
        <v>0</v>
      </c>
      <c r="FS100" s="1834">
        <f>'[13]3'!FS100</f>
        <v>0.01</v>
      </c>
      <c r="FT100" s="1831">
        <f t="shared" si="225"/>
        <v>22.687000000000001</v>
      </c>
      <c r="FU100" s="1831">
        <f t="shared" si="226"/>
        <v>3.2549999999999999</v>
      </c>
      <c r="FV100" s="1757">
        <f t="shared" si="197"/>
        <v>0</v>
      </c>
      <c r="FW100" s="1757">
        <f t="shared" si="198"/>
        <v>0</v>
      </c>
      <c r="FX100" s="1757">
        <f t="shared" si="227"/>
        <v>604.45000000000005</v>
      </c>
      <c r="FY100" s="1757">
        <f t="shared" si="199"/>
        <v>7.6000000000000005</v>
      </c>
      <c r="FZ100" s="1757">
        <f t="shared" si="200"/>
        <v>177.08</v>
      </c>
      <c r="GA100" s="1757">
        <f t="shared" si="201"/>
        <v>33.542000000000002</v>
      </c>
      <c r="GB100" s="1850">
        <f t="shared" si="202"/>
        <v>781.53000000000009</v>
      </c>
      <c r="GC100" s="1851">
        <f t="shared" si="117"/>
        <v>190.97499999999999</v>
      </c>
      <c r="GD100" s="1852">
        <f t="shared" si="117"/>
        <v>4449.7199999999993</v>
      </c>
      <c r="GE100" s="1853">
        <f t="shared" si="118"/>
        <v>164.23400000000001</v>
      </c>
      <c r="GF100" s="1854">
        <f t="shared" si="118"/>
        <v>3826.66</v>
      </c>
      <c r="GG100" s="1855">
        <f t="shared" si="119"/>
        <v>355.209</v>
      </c>
      <c r="GH100" s="1856">
        <f t="shared" si="119"/>
        <v>8276.3799999999992</v>
      </c>
      <c r="GI100" s="1844">
        <v>9</v>
      </c>
      <c r="GJ100" s="1857">
        <f t="shared" si="230"/>
        <v>287.04899999999998</v>
      </c>
      <c r="GK100" s="1858">
        <f t="shared" si="228"/>
        <v>6688.25</v>
      </c>
      <c r="GL100" s="1859">
        <f t="shared" si="229"/>
        <v>68.160000000000025</v>
      </c>
      <c r="GM100" s="1860">
        <f t="shared" si="229"/>
        <v>1588.1299999999992</v>
      </c>
    </row>
    <row r="101" spans="1:196" s="1768" customFormat="1" ht="18" customHeight="1">
      <c r="A101" s="1830">
        <v>87</v>
      </c>
      <c r="B101" s="1861" t="s">
        <v>1621</v>
      </c>
      <c r="C101" s="1864" t="s">
        <v>407</v>
      </c>
      <c r="D101" s="1833">
        <f>[13]цены!D95</f>
        <v>325</v>
      </c>
      <c r="E101" s="1834">
        <f>'[13]3'!E101</f>
        <v>5.0000000000000001E-4</v>
      </c>
      <c r="F101" s="1834">
        <f>'[13]3'!F101</f>
        <v>4.0000000000000002E-4</v>
      </c>
      <c r="G101" s="1834">
        <f>'[13]3'!G101</f>
        <v>6.5000000000000008E-5</v>
      </c>
      <c r="H101" s="1834">
        <f>'[13]3'!H101</f>
        <v>0</v>
      </c>
      <c r="I101" s="1834">
        <f>'[13]3'!I101</f>
        <v>0</v>
      </c>
      <c r="J101" s="1834">
        <f>'[13]3'!J101</f>
        <v>0</v>
      </c>
      <c r="K101" s="1831">
        <f t="shared" si="203"/>
        <v>1.7170000000000001</v>
      </c>
      <c r="L101" s="1831">
        <f t="shared" si="204"/>
        <v>0.25880000000000003</v>
      </c>
      <c r="M101" s="1835">
        <f t="shared" si="120"/>
        <v>0</v>
      </c>
      <c r="N101" s="1835">
        <f t="shared" si="121"/>
        <v>0</v>
      </c>
      <c r="O101" s="1757">
        <f t="shared" si="122"/>
        <v>642.14</v>
      </c>
      <c r="P101" s="1831">
        <f t="shared" si="123"/>
        <v>0</v>
      </c>
      <c r="Q101" s="1757">
        <f t="shared" si="124"/>
        <v>0</v>
      </c>
      <c r="R101" s="1757">
        <f t="shared" si="125"/>
        <v>1.9758</v>
      </c>
      <c r="S101" s="1850">
        <f t="shared" si="126"/>
        <v>642.14</v>
      </c>
      <c r="T101" s="1837">
        <f>'[13]3'!T101</f>
        <v>5.0000000000000001E-4</v>
      </c>
      <c r="U101" s="1834">
        <f>'[13]3'!U101</f>
        <v>4.0000000000000002E-4</v>
      </c>
      <c r="V101" s="1834">
        <f>'[13]3'!V101</f>
        <v>6.5000000000000008E-5</v>
      </c>
      <c r="W101" s="1834">
        <f>'[13]3'!W101</f>
        <v>0</v>
      </c>
      <c r="X101" s="1834">
        <f>'[13]3'!X101</f>
        <v>0</v>
      </c>
      <c r="Y101" s="1834">
        <f>'[13]3'!Y101</f>
        <v>1E-4</v>
      </c>
      <c r="Z101" s="1831">
        <f t="shared" si="205"/>
        <v>1.667</v>
      </c>
      <c r="AA101" s="1831">
        <f t="shared" si="206"/>
        <v>0.23720000000000002</v>
      </c>
      <c r="AB101" s="1757">
        <f t="shared" si="127"/>
        <v>0</v>
      </c>
      <c r="AC101" s="1757">
        <f t="shared" si="128"/>
        <v>0</v>
      </c>
      <c r="AD101" s="1757">
        <f t="shared" si="129"/>
        <v>618.87</v>
      </c>
      <c r="AE101" s="1831">
        <f t="shared" si="130"/>
        <v>6.2899999999999998E-2</v>
      </c>
      <c r="AF101" s="1757">
        <f t="shared" si="131"/>
        <v>20.440000000000001</v>
      </c>
      <c r="AG101" s="1757">
        <f t="shared" si="132"/>
        <v>1.9671000000000001</v>
      </c>
      <c r="AH101" s="1850">
        <f t="shared" si="133"/>
        <v>639.31000000000006</v>
      </c>
      <c r="AI101" s="1837">
        <f>'[13]3'!AI101</f>
        <v>5.0000000000000001E-4</v>
      </c>
      <c r="AJ101" s="1834">
        <f>'[13]3'!AJ101</f>
        <v>4.0000000000000002E-4</v>
      </c>
      <c r="AK101" s="1834">
        <f>'[13]3'!AK101</f>
        <v>6.5000000000000008E-5</v>
      </c>
      <c r="AL101" s="1834">
        <f>'[13]3'!AL101</f>
        <v>0</v>
      </c>
      <c r="AM101" s="1834">
        <f>'[13]3'!AM101</f>
        <v>0</v>
      </c>
      <c r="AN101" s="1834">
        <f>'[13]3'!AN101</f>
        <v>1E-4</v>
      </c>
      <c r="AO101" s="1831">
        <f t="shared" si="207"/>
        <v>1.9890000000000001</v>
      </c>
      <c r="AP101" s="1831">
        <f t="shared" si="208"/>
        <v>0.25880000000000003</v>
      </c>
      <c r="AQ101" s="1757">
        <f t="shared" si="134"/>
        <v>0</v>
      </c>
      <c r="AR101" s="1757">
        <f t="shared" si="135"/>
        <v>0</v>
      </c>
      <c r="AS101" s="1757">
        <f t="shared" si="136"/>
        <v>730.54</v>
      </c>
      <c r="AT101" s="1831">
        <f t="shared" si="137"/>
        <v>5.7600000000000005E-2</v>
      </c>
      <c r="AU101" s="1757">
        <f t="shared" si="138"/>
        <v>18.72</v>
      </c>
      <c r="AV101" s="1757">
        <f t="shared" si="139"/>
        <v>2.3054000000000001</v>
      </c>
      <c r="AW101" s="1850">
        <f t="shared" si="140"/>
        <v>749.26</v>
      </c>
      <c r="AX101" s="1834">
        <f>'[13]3'!AX101</f>
        <v>5.0000000000000001E-4</v>
      </c>
      <c r="AY101" s="1834">
        <f>'[13]3'!AY101</f>
        <v>4.0000000000000002E-4</v>
      </c>
      <c r="AZ101" s="1834">
        <f>'[13]3'!AZ101</f>
        <v>6.5000000000000008E-5</v>
      </c>
      <c r="BA101" s="1834">
        <f>'[13]3'!BA101</f>
        <v>0</v>
      </c>
      <c r="BB101" s="1834">
        <f>'[13]3'!BB101</f>
        <v>0</v>
      </c>
      <c r="BC101" s="1834">
        <f>'[13]3'!BC101</f>
        <v>1E-4</v>
      </c>
      <c r="BD101" s="1831">
        <f t="shared" si="209"/>
        <v>1.6925000000000001</v>
      </c>
      <c r="BE101" s="1831">
        <f t="shared" si="210"/>
        <v>0.23400000000000001</v>
      </c>
      <c r="BF101" s="1757">
        <f t="shared" si="141"/>
        <v>0</v>
      </c>
      <c r="BG101" s="1757">
        <f t="shared" si="142"/>
        <v>0</v>
      </c>
      <c r="BH101" s="1757">
        <f t="shared" si="143"/>
        <v>626.11</v>
      </c>
      <c r="BI101" s="1831">
        <f t="shared" si="144"/>
        <v>6.08E-2</v>
      </c>
      <c r="BJ101" s="1757">
        <f t="shared" si="145"/>
        <v>19.760000000000002</v>
      </c>
      <c r="BK101" s="1757">
        <f t="shared" si="146"/>
        <v>1.9873000000000001</v>
      </c>
      <c r="BL101" s="1850">
        <f t="shared" si="147"/>
        <v>645.87</v>
      </c>
      <c r="BM101" s="1837">
        <f>'[13]3'!BM101</f>
        <v>5.0000000000000001E-4</v>
      </c>
      <c r="BN101" s="1834">
        <f>'[13]3'!BN101</f>
        <v>4.0000000000000002E-4</v>
      </c>
      <c r="BO101" s="1834">
        <f>'[13]3'!BO101</f>
        <v>6.5000000000000008E-5</v>
      </c>
      <c r="BP101" s="1834">
        <f>'[13]3'!BP101</f>
        <v>0</v>
      </c>
      <c r="BQ101" s="1834">
        <f>'[13]3'!BQ101</f>
        <v>0</v>
      </c>
      <c r="BR101" s="1834">
        <f>'[13]3'!BR101</f>
        <v>1E-4</v>
      </c>
      <c r="BS101" s="1831">
        <f t="shared" si="211"/>
        <v>1.4630000000000001</v>
      </c>
      <c r="BT101" s="1831">
        <f t="shared" si="212"/>
        <v>0.21680000000000002</v>
      </c>
      <c r="BU101" s="1757">
        <f t="shared" si="148"/>
        <v>0</v>
      </c>
      <c r="BV101" s="1757">
        <f t="shared" si="149"/>
        <v>0</v>
      </c>
      <c r="BW101" s="1757">
        <f t="shared" si="150"/>
        <v>545.94000000000005</v>
      </c>
      <c r="BX101" s="1831">
        <f t="shared" si="151"/>
        <v>5.9400000000000001E-2</v>
      </c>
      <c r="BY101" s="1757">
        <f t="shared" si="152"/>
        <v>19.309999999999999</v>
      </c>
      <c r="BZ101" s="1757">
        <f t="shared" si="153"/>
        <v>1.7392000000000001</v>
      </c>
      <c r="CA101" s="1850">
        <f t="shared" si="154"/>
        <v>565.25</v>
      </c>
      <c r="CB101" s="1834">
        <f>'[13]3'!CB101</f>
        <v>5.0000000000000001E-4</v>
      </c>
      <c r="CC101" s="1834">
        <f>'[13]3'!CC101</f>
        <v>4.0000000000000002E-4</v>
      </c>
      <c r="CD101" s="1834">
        <f>'[13]3'!CD101</f>
        <v>6.5000000000000008E-5</v>
      </c>
      <c r="CE101" s="1834">
        <f>'[13]3'!CE101</f>
        <v>0</v>
      </c>
      <c r="CF101" s="1834">
        <f>'[13]3'!CF101</f>
        <v>0</v>
      </c>
      <c r="CG101" s="1834">
        <f>'[13]3'!CG101</f>
        <v>1E-4</v>
      </c>
      <c r="CH101" s="1831">
        <f t="shared" si="213"/>
        <v>1.3415000000000001</v>
      </c>
      <c r="CI101" s="1831">
        <f t="shared" si="214"/>
        <v>0.22360000000000002</v>
      </c>
      <c r="CJ101" s="1757">
        <f t="shared" si="155"/>
        <v>0</v>
      </c>
      <c r="CK101" s="1757">
        <f t="shared" si="156"/>
        <v>0</v>
      </c>
      <c r="CL101" s="1757">
        <f t="shared" si="157"/>
        <v>508.66</v>
      </c>
      <c r="CM101" s="1831">
        <f t="shared" si="158"/>
        <v>4.8600000000000004E-2</v>
      </c>
      <c r="CN101" s="1757">
        <f t="shared" si="159"/>
        <v>15.8</v>
      </c>
      <c r="CO101" s="1757">
        <f t="shared" si="160"/>
        <v>1.6137000000000001</v>
      </c>
      <c r="CP101" s="1850">
        <f t="shared" si="161"/>
        <v>524.46</v>
      </c>
      <c r="CQ101" s="1837">
        <f>'[13]3'!CQ101</f>
        <v>5.0000000000000001E-4</v>
      </c>
      <c r="CR101" s="1834">
        <f>'[13]3'!CR101</f>
        <v>4.0000000000000002E-4</v>
      </c>
      <c r="CS101" s="1834">
        <f>'[13]3'!CS101</f>
        <v>6.5000000000000008E-5</v>
      </c>
      <c r="CT101" s="1834">
        <f>'[13]3'!CT101</f>
        <v>0</v>
      </c>
      <c r="CU101" s="1834">
        <f>'[13]3'!CU101</f>
        <v>0</v>
      </c>
      <c r="CV101" s="1834">
        <f>'[13]3'!CV101</f>
        <v>1E-4</v>
      </c>
      <c r="CW101" s="1831">
        <f t="shared" si="215"/>
        <v>0.89</v>
      </c>
      <c r="CX101" s="1831">
        <f t="shared" si="216"/>
        <v>0.25919999999999999</v>
      </c>
      <c r="CY101" s="1757">
        <f t="shared" si="162"/>
        <v>0</v>
      </c>
      <c r="CZ101" s="1757">
        <f t="shared" si="163"/>
        <v>0</v>
      </c>
      <c r="DA101" s="1757">
        <f t="shared" si="164"/>
        <v>373.49</v>
      </c>
      <c r="DB101" s="1831">
        <f t="shared" si="165"/>
        <v>4.2000000000000003E-2</v>
      </c>
      <c r="DC101" s="1757">
        <f t="shared" si="166"/>
        <v>13.65</v>
      </c>
      <c r="DD101" s="1757">
        <f t="shared" si="167"/>
        <v>1.1912</v>
      </c>
      <c r="DE101" s="1850">
        <f t="shared" si="168"/>
        <v>387.14</v>
      </c>
      <c r="DF101" s="1837">
        <f>'[13]3'!DF101</f>
        <v>5.0000000000000001E-4</v>
      </c>
      <c r="DG101" s="1834">
        <f>'[13]3'!DG101</f>
        <v>4.0000000000000002E-4</v>
      </c>
      <c r="DH101" s="1834">
        <f>'[13]3'!DH101</f>
        <v>6.5000000000000008E-5</v>
      </c>
      <c r="DI101" s="1834">
        <f>'[13]3'!DI101</f>
        <v>0</v>
      </c>
      <c r="DJ101" s="1834">
        <f>'[13]3'!DJ101</f>
        <v>0</v>
      </c>
      <c r="DK101" s="1834">
        <f>'[13]3'!DK101</f>
        <v>1E-4</v>
      </c>
      <c r="DL101" s="1831">
        <f t="shared" si="217"/>
        <v>0.92100000000000004</v>
      </c>
      <c r="DM101" s="1831">
        <f t="shared" si="218"/>
        <v>0.23920000000000002</v>
      </c>
      <c r="DN101" s="1757">
        <f t="shared" si="169"/>
        <v>0</v>
      </c>
      <c r="DO101" s="1757">
        <f t="shared" si="170"/>
        <v>0</v>
      </c>
      <c r="DP101" s="1757">
        <f t="shared" si="171"/>
        <v>377.07</v>
      </c>
      <c r="DQ101" s="1831">
        <f t="shared" si="172"/>
        <v>4.41E-2</v>
      </c>
      <c r="DR101" s="1757">
        <f t="shared" si="173"/>
        <v>14.33</v>
      </c>
      <c r="DS101" s="1757">
        <f t="shared" si="174"/>
        <v>1.2043000000000001</v>
      </c>
      <c r="DT101" s="1850">
        <f t="shared" si="175"/>
        <v>391.4</v>
      </c>
      <c r="DU101" s="1837">
        <f>'[13]3'!DU101</f>
        <v>5.0000000000000001E-4</v>
      </c>
      <c r="DV101" s="1834">
        <f>'[13]3'!DV101</f>
        <v>4.0000000000000002E-4</v>
      </c>
      <c r="DW101" s="1834">
        <f>'[13]3'!DW101</f>
        <v>6.5000000000000008E-5</v>
      </c>
      <c r="DX101" s="1834">
        <f>'[13]3'!DX101</f>
        <v>0</v>
      </c>
      <c r="DY101" s="1834">
        <f>'[13]3'!DY101</f>
        <v>0</v>
      </c>
      <c r="DZ101" s="1834">
        <f>'[13]3'!DZ101</f>
        <v>1E-4</v>
      </c>
      <c r="EA101" s="1831">
        <f t="shared" si="219"/>
        <v>1.24</v>
      </c>
      <c r="EB101" s="1831">
        <f t="shared" si="220"/>
        <v>0.21680000000000002</v>
      </c>
      <c r="EC101" s="1757">
        <f t="shared" si="176"/>
        <v>0</v>
      </c>
      <c r="ED101" s="1757">
        <f t="shared" si="177"/>
        <v>0</v>
      </c>
      <c r="EE101" s="1757">
        <f t="shared" si="178"/>
        <v>473.46</v>
      </c>
      <c r="EF101" s="1757">
        <f t="shared" si="179"/>
        <v>4.3200000000000002E-2</v>
      </c>
      <c r="EG101" s="1757">
        <f t="shared" si="180"/>
        <v>14.04</v>
      </c>
      <c r="EH101" s="1757">
        <f t="shared" si="181"/>
        <v>1.5</v>
      </c>
      <c r="EI101" s="1850">
        <f t="shared" si="182"/>
        <v>487.5</v>
      </c>
      <c r="EJ101" s="1837">
        <f>'[13]3'!EJ101</f>
        <v>5.0000000000000001E-4</v>
      </c>
      <c r="EK101" s="1834">
        <f>'[13]3'!EK101</f>
        <v>4.0000000000000002E-4</v>
      </c>
      <c r="EL101" s="1834">
        <f>'[13]3'!EL101</f>
        <v>6.5000000000000008E-5</v>
      </c>
      <c r="EM101" s="1834">
        <f>'[13]3'!EM101</f>
        <v>0</v>
      </c>
      <c r="EN101" s="1834">
        <f>'[13]3'!EN101</f>
        <v>0</v>
      </c>
      <c r="EO101" s="1834">
        <f>'[13]3'!EO101</f>
        <v>1E-4</v>
      </c>
      <c r="EP101" s="1831">
        <f t="shared" si="221"/>
        <v>1.7390000000000001</v>
      </c>
      <c r="EQ101" s="1831">
        <f t="shared" si="222"/>
        <v>0.24840000000000001</v>
      </c>
      <c r="ER101" s="1757">
        <f t="shared" si="183"/>
        <v>0</v>
      </c>
      <c r="ES101" s="1757">
        <f t="shared" si="184"/>
        <v>0</v>
      </c>
      <c r="ET101" s="1757">
        <f t="shared" si="185"/>
        <v>645.91</v>
      </c>
      <c r="EU101" s="1757">
        <f t="shared" si="186"/>
        <v>5.67E-2</v>
      </c>
      <c r="EV101" s="1757">
        <f t="shared" si="187"/>
        <v>18.43</v>
      </c>
      <c r="EW101" s="1757">
        <f t="shared" si="188"/>
        <v>2.0441000000000003</v>
      </c>
      <c r="EX101" s="1850">
        <f t="shared" si="189"/>
        <v>664.33999999999992</v>
      </c>
      <c r="EY101" s="1834">
        <f>'[13]3'!EY101</f>
        <v>5.0000000000000001E-4</v>
      </c>
      <c r="EZ101" s="1834">
        <f>'[13]3'!EZ101</f>
        <v>4.0000000000000002E-4</v>
      </c>
      <c r="FA101" s="1834">
        <f>'[13]3'!FA101</f>
        <v>6.5000000000000008E-5</v>
      </c>
      <c r="FB101" s="1834">
        <f>'[13]3'!FB101</f>
        <v>0</v>
      </c>
      <c r="FC101" s="1834">
        <f>'[13]3'!FC101</f>
        <v>0</v>
      </c>
      <c r="FD101" s="1834">
        <f>'[13]3'!FD101</f>
        <v>1E-4</v>
      </c>
      <c r="FE101" s="1831">
        <f t="shared" si="223"/>
        <v>1.643</v>
      </c>
      <c r="FF101" s="1831">
        <f t="shared" si="224"/>
        <v>0.2364</v>
      </c>
      <c r="FG101" s="1757">
        <f t="shared" si="190"/>
        <v>0</v>
      </c>
      <c r="FH101" s="1757">
        <f t="shared" si="191"/>
        <v>0</v>
      </c>
      <c r="FI101" s="1757">
        <f t="shared" si="192"/>
        <v>610.80999999999995</v>
      </c>
      <c r="FJ101" s="1757">
        <f t="shared" si="193"/>
        <v>7.0300000000000001E-2</v>
      </c>
      <c r="FK101" s="1757">
        <f t="shared" si="194"/>
        <v>22.85</v>
      </c>
      <c r="FL101" s="1757">
        <f t="shared" si="195"/>
        <v>1.9497</v>
      </c>
      <c r="FM101" s="1850">
        <f t="shared" si="196"/>
        <v>633.66</v>
      </c>
      <c r="FN101" s="1834">
        <f>'[13]3'!FN101</f>
        <v>5.0000000000000001E-4</v>
      </c>
      <c r="FO101" s="1834">
        <f>'[13]3'!FO101</f>
        <v>4.0000000000000002E-4</v>
      </c>
      <c r="FP101" s="1834">
        <f>'[13]3'!FP101</f>
        <v>6.5000000000000008E-5</v>
      </c>
      <c r="FQ101" s="1834">
        <f>'[13]3'!FQ101</f>
        <v>0</v>
      </c>
      <c r="FR101" s="1834">
        <f>'[13]3'!FR101</f>
        <v>0</v>
      </c>
      <c r="FS101" s="1834">
        <f>'[13]3'!FS101</f>
        <v>1E-4</v>
      </c>
      <c r="FT101" s="1831">
        <f t="shared" si="225"/>
        <v>1.6205000000000001</v>
      </c>
      <c r="FU101" s="1831">
        <f t="shared" si="226"/>
        <v>0.26040000000000002</v>
      </c>
      <c r="FV101" s="1757">
        <f t="shared" si="197"/>
        <v>0</v>
      </c>
      <c r="FW101" s="1757">
        <f t="shared" si="198"/>
        <v>0</v>
      </c>
      <c r="FX101" s="1757">
        <f t="shared" si="227"/>
        <v>611.29</v>
      </c>
      <c r="FY101" s="1757">
        <f t="shared" si="199"/>
        <v>7.5999999999999998E-2</v>
      </c>
      <c r="FZ101" s="1757">
        <f t="shared" si="200"/>
        <v>24.7</v>
      </c>
      <c r="GA101" s="1757">
        <f t="shared" si="201"/>
        <v>1.9569000000000001</v>
      </c>
      <c r="GB101" s="1850">
        <f t="shared" si="202"/>
        <v>635.99</v>
      </c>
      <c r="GC101" s="1851">
        <f t="shared" si="117"/>
        <v>11.5885</v>
      </c>
      <c r="GD101" s="1852">
        <f t="shared" si="117"/>
        <v>3766.29</v>
      </c>
      <c r="GE101" s="1853">
        <f t="shared" si="118"/>
        <v>9.8461999999999996</v>
      </c>
      <c r="GF101" s="1854">
        <f t="shared" si="118"/>
        <v>3200.0299999999997</v>
      </c>
      <c r="GG101" s="1855">
        <f t="shared" si="119"/>
        <v>21.434699999999999</v>
      </c>
      <c r="GH101" s="1856">
        <f t="shared" si="119"/>
        <v>6966.32</v>
      </c>
      <c r="GI101" s="1844">
        <v>9</v>
      </c>
      <c r="GJ101" s="1857">
        <f t="shared" si="230"/>
        <v>20.813099999999999</v>
      </c>
      <c r="GK101" s="1858">
        <f t="shared" si="228"/>
        <v>6764.2899999999991</v>
      </c>
      <c r="GL101" s="1859">
        <f t="shared" si="229"/>
        <v>0.62160000000000082</v>
      </c>
      <c r="GM101" s="1860">
        <f t="shared" si="229"/>
        <v>202.03000000000065</v>
      </c>
    </row>
    <row r="102" spans="1:196" s="1768" customFormat="1" ht="18" customHeight="1">
      <c r="A102" s="1848">
        <v>88</v>
      </c>
      <c r="B102" s="1861" t="s">
        <v>1622</v>
      </c>
      <c r="C102" s="1864" t="s">
        <v>407</v>
      </c>
      <c r="D102" s="1833">
        <f>[13]цены!D96</f>
        <v>1070</v>
      </c>
      <c r="E102" s="1834">
        <f>'[13]3'!E102</f>
        <v>2.0000000000000002E-5</v>
      </c>
      <c r="F102" s="1834">
        <f>'[13]3'!F102</f>
        <v>2.0000000000000002E-5</v>
      </c>
      <c r="G102" s="1834">
        <f>'[13]3'!G102</f>
        <v>0</v>
      </c>
      <c r="H102" s="1834">
        <f>'[13]3'!H102</f>
        <v>0</v>
      </c>
      <c r="I102" s="1834">
        <f>'[13]3'!I102</f>
        <v>0</v>
      </c>
      <c r="J102" s="1834">
        <f>'[13]3'!J102</f>
        <v>0</v>
      </c>
      <c r="K102" s="1831">
        <f t="shared" si="203"/>
        <v>6.8680000000000005E-2</v>
      </c>
      <c r="L102" s="1831">
        <f t="shared" si="204"/>
        <v>1.2940000000000002E-2</v>
      </c>
      <c r="M102" s="1835">
        <f t="shared" si="120"/>
        <v>0</v>
      </c>
      <c r="N102" s="1835">
        <f t="shared" si="121"/>
        <v>0</v>
      </c>
      <c r="O102" s="1757">
        <f t="shared" si="122"/>
        <v>87.33</v>
      </c>
      <c r="P102" s="1831">
        <f t="shared" si="123"/>
        <v>0</v>
      </c>
      <c r="Q102" s="1757">
        <f t="shared" si="124"/>
        <v>0</v>
      </c>
      <c r="R102" s="1757">
        <f t="shared" si="125"/>
        <v>8.1620000000000012E-2</v>
      </c>
      <c r="S102" s="1850">
        <f t="shared" si="126"/>
        <v>87.33</v>
      </c>
      <c r="T102" s="1837">
        <f>'[13]3'!T102</f>
        <v>2.0000000000000002E-5</v>
      </c>
      <c r="U102" s="1834">
        <f>'[13]3'!U102</f>
        <v>2.0000000000000002E-5</v>
      </c>
      <c r="V102" s="1834">
        <f>'[13]3'!V102</f>
        <v>0</v>
      </c>
      <c r="W102" s="1834">
        <f>'[13]3'!W102</f>
        <v>0</v>
      </c>
      <c r="X102" s="1834">
        <f>'[13]3'!X102</f>
        <v>0</v>
      </c>
      <c r="Y102" s="1834">
        <f>'[13]3'!Y102</f>
        <v>0</v>
      </c>
      <c r="Z102" s="1831">
        <f t="shared" si="205"/>
        <v>6.6680000000000003E-2</v>
      </c>
      <c r="AA102" s="1831">
        <f t="shared" si="206"/>
        <v>1.1860000000000001E-2</v>
      </c>
      <c r="AB102" s="1757">
        <f t="shared" si="127"/>
        <v>0</v>
      </c>
      <c r="AC102" s="1757">
        <f t="shared" si="128"/>
        <v>0</v>
      </c>
      <c r="AD102" s="1757">
        <f t="shared" si="129"/>
        <v>84.04</v>
      </c>
      <c r="AE102" s="1831">
        <f t="shared" si="130"/>
        <v>0</v>
      </c>
      <c r="AF102" s="1757">
        <f t="shared" si="131"/>
        <v>0</v>
      </c>
      <c r="AG102" s="1757">
        <f t="shared" si="132"/>
        <v>7.8539999999999999E-2</v>
      </c>
      <c r="AH102" s="1850">
        <f t="shared" si="133"/>
        <v>84.04</v>
      </c>
      <c r="AI102" s="1837">
        <f>'[13]3'!AI102</f>
        <v>2.0000000000000002E-5</v>
      </c>
      <c r="AJ102" s="1834">
        <f>'[13]3'!AJ102</f>
        <v>2.0000000000000002E-5</v>
      </c>
      <c r="AK102" s="1834">
        <f>'[13]3'!AK102</f>
        <v>0</v>
      </c>
      <c r="AL102" s="1834">
        <f>'[13]3'!AL102</f>
        <v>0</v>
      </c>
      <c r="AM102" s="1834">
        <f>'[13]3'!AM102</f>
        <v>0</v>
      </c>
      <c r="AN102" s="1834">
        <f>'[13]3'!AN102</f>
        <v>0</v>
      </c>
      <c r="AO102" s="1831">
        <f t="shared" si="207"/>
        <v>7.9560000000000006E-2</v>
      </c>
      <c r="AP102" s="1831">
        <f t="shared" si="208"/>
        <v>1.2940000000000002E-2</v>
      </c>
      <c r="AQ102" s="1757">
        <f t="shared" si="134"/>
        <v>0</v>
      </c>
      <c r="AR102" s="1757">
        <f t="shared" si="135"/>
        <v>0</v>
      </c>
      <c r="AS102" s="1757">
        <f t="shared" si="136"/>
        <v>98.98</v>
      </c>
      <c r="AT102" s="1831">
        <f t="shared" si="137"/>
        <v>0</v>
      </c>
      <c r="AU102" s="1757">
        <f t="shared" si="138"/>
        <v>0</v>
      </c>
      <c r="AV102" s="1757">
        <f t="shared" si="139"/>
        <v>9.2500000000000013E-2</v>
      </c>
      <c r="AW102" s="1850">
        <f t="shared" si="140"/>
        <v>98.98</v>
      </c>
      <c r="AX102" s="1834">
        <f>'[13]3'!AX102</f>
        <v>2.0000000000000002E-5</v>
      </c>
      <c r="AY102" s="1834">
        <f>'[13]3'!AY102</f>
        <v>2.0000000000000002E-5</v>
      </c>
      <c r="AZ102" s="1834">
        <f>'[13]3'!AZ102</f>
        <v>0</v>
      </c>
      <c r="BA102" s="1834">
        <f>'[13]3'!BA102</f>
        <v>0</v>
      </c>
      <c r="BB102" s="1834">
        <f>'[13]3'!BB102</f>
        <v>0</v>
      </c>
      <c r="BC102" s="1834">
        <f>'[13]3'!BC102</f>
        <v>0</v>
      </c>
      <c r="BD102" s="1831">
        <f t="shared" si="209"/>
        <v>6.770000000000001E-2</v>
      </c>
      <c r="BE102" s="1831">
        <f t="shared" si="210"/>
        <v>1.17E-2</v>
      </c>
      <c r="BF102" s="1757">
        <f t="shared" si="141"/>
        <v>0</v>
      </c>
      <c r="BG102" s="1757">
        <f t="shared" si="142"/>
        <v>0</v>
      </c>
      <c r="BH102" s="1757">
        <f t="shared" si="143"/>
        <v>84.96</v>
      </c>
      <c r="BI102" s="1831">
        <f t="shared" si="144"/>
        <v>0</v>
      </c>
      <c r="BJ102" s="1757">
        <f t="shared" si="145"/>
        <v>0</v>
      </c>
      <c r="BK102" s="1757">
        <f t="shared" si="146"/>
        <v>7.9400000000000012E-2</v>
      </c>
      <c r="BL102" s="1850">
        <f t="shared" si="147"/>
        <v>84.96</v>
      </c>
      <c r="BM102" s="1837">
        <f>'[13]3'!BM102</f>
        <v>2.0000000000000002E-5</v>
      </c>
      <c r="BN102" s="1834">
        <f>'[13]3'!BN102</f>
        <v>2.0000000000000002E-5</v>
      </c>
      <c r="BO102" s="1834">
        <f>'[13]3'!BO102</f>
        <v>0</v>
      </c>
      <c r="BP102" s="1834">
        <f>'[13]3'!BP102</f>
        <v>0</v>
      </c>
      <c r="BQ102" s="1834">
        <f>'[13]3'!BQ102</f>
        <v>0</v>
      </c>
      <c r="BR102" s="1834">
        <f>'[13]3'!BR102</f>
        <v>0</v>
      </c>
      <c r="BS102" s="1831">
        <f t="shared" si="211"/>
        <v>5.8520000000000003E-2</v>
      </c>
      <c r="BT102" s="1831">
        <f t="shared" si="212"/>
        <v>1.0840000000000001E-2</v>
      </c>
      <c r="BU102" s="1757">
        <f t="shared" si="148"/>
        <v>0</v>
      </c>
      <c r="BV102" s="1757">
        <f t="shared" si="149"/>
        <v>0</v>
      </c>
      <c r="BW102" s="1757">
        <f t="shared" si="150"/>
        <v>74.22</v>
      </c>
      <c r="BX102" s="1831">
        <f t="shared" si="151"/>
        <v>0</v>
      </c>
      <c r="BY102" s="1757">
        <f t="shared" si="152"/>
        <v>0</v>
      </c>
      <c r="BZ102" s="1757">
        <f t="shared" si="153"/>
        <v>6.9360000000000005E-2</v>
      </c>
      <c r="CA102" s="1850">
        <f t="shared" si="154"/>
        <v>74.22</v>
      </c>
      <c r="CB102" s="1834">
        <f>'[13]3'!CB102</f>
        <v>2.0000000000000002E-5</v>
      </c>
      <c r="CC102" s="1834">
        <f>'[13]3'!CC102</f>
        <v>2.0000000000000002E-5</v>
      </c>
      <c r="CD102" s="1834">
        <f>'[13]3'!CD102</f>
        <v>0</v>
      </c>
      <c r="CE102" s="1834">
        <f>'[13]3'!CE102</f>
        <v>0</v>
      </c>
      <c r="CF102" s="1834">
        <f>'[13]3'!CF102</f>
        <v>0</v>
      </c>
      <c r="CG102" s="1834">
        <f>'[13]3'!CG102</f>
        <v>0</v>
      </c>
      <c r="CH102" s="1831">
        <f t="shared" si="213"/>
        <v>5.3660000000000006E-2</v>
      </c>
      <c r="CI102" s="1831">
        <f t="shared" si="214"/>
        <v>1.1180000000000001E-2</v>
      </c>
      <c r="CJ102" s="1757">
        <f t="shared" si="155"/>
        <v>0</v>
      </c>
      <c r="CK102" s="1757">
        <f t="shared" si="156"/>
        <v>0</v>
      </c>
      <c r="CL102" s="1757">
        <f t="shared" si="157"/>
        <v>69.38</v>
      </c>
      <c r="CM102" s="1831">
        <f t="shared" si="158"/>
        <v>0</v>
      </c>
      <c r="CN102" s="1757">
        <f t="shared" si="159"/>
        <v>0</v>
      </c>
      <c r="CO102" s="1757">
        <f t="shared" si="160"/>
        <v>6.4840000000000009E-2</v>
      </c>
      <c r="CP102" s="1850">
        <f t="shared" si="161"/>
        <v>69.38</v>
      </c>
      <c r="CQ102" s="1837">
        <f>'[13]3'!CQ102</f>
        <v>2.0000000000000002E-5</v>
      </c>
      <c r="CR102" s="1834">
        <f>'[13]3'!CR102</f>
        <v>2.0000000000000002E-5</v>
      </c>
      <c r="CS102" s="1834">
        <f>'[13]3'!CS102</f>
        <v>0</v>
      </c>
      <c r="CT102" s="1834">
        <f>'[13]3'!CT102</f>
        <v>0</v>
      </c>
      <c r="CU102" s="1834">
        <f>'[13]3'!CU102</f>
        <v>0</v>
      </c>
      <c r="CV102" s="1834">
        <f>'[13]3'!CV102</f>
        <v>0</v>
      </c>
      <c r="CW102" s="1831">
        <f t="shared" si="215"/>
        <v>3.56E-2</v>
      </c>
      <c r="CX102" s="1831">
        <f t="shared" si="216"/>
        <v>1.2960000000000001E-2</v>
      </c>
      <c r="CY102" s="1757">
        <f t="shared" si="162"/>
        <v>0</v>
      </c>
      <c r="CZ102" s="1757">
        <f t="shared" si="163"/>
        <v>0</v>
      </c>
      <c r="DA102" s="1757">
        <f t="shared" si="164"/>
        <v>51.96</v>
      </c>
      <c r="DB102" s="1831">
        <f t="shared" si="165"/>
        <v>0</v>
      </c>
      <c r="DC102" s="1757">
        <f t="shared" si="166"/>
        <v>0</v>
      </c>
      <c r="DD102" s="1757">
        <f t="shared" si="167"/>
        <v>4.8559999999999999E-2</v>
      </c>
      <c r="DE102" s="1850">
        <f t="shared" si="168"/>
        <v>51.96</v>
      </c>
      <c r="DF102" s="1837">
        <f>'[13]3'!DF102</f>
        <v>2.0000000000000002E-5</v>
      </c>
      <c r="DG102" s="1834">
        <f>'[13]3'!DG102</f>
        <v>2.0000000000000002E-5</v>
      </c>
      <c r="DH102" s="1834">
        <f>'[13]3'!DH102</f>
        <v>0</v>
      </c>
      <c r="DI102" s="1834">
        <f>'[13]3'!DI102</f>
        <v>0</v>
      </c>
      <c r="DJ102" s="1834">
        <f>'[13]3'!DJ102</f>
        <v>0</v>
      </c>
      <c r="DK102" s="1834">
        <f>'[13]3'!DK102</f>
        <v>0</v>
      </c>
      <c r="DL102" s="1831">
        <f t="shared" si="217"/>
        <v>3.6840000000000005E-2</v>
      </c>
      <c r="DM102" s="1831">
        <f t="shared" si="218"/>
        <v>1.196E-2</v>
      </c>
      <c r="DN102" s="1757">
        <f t="shared" si="169"/>
        <v>0</v>
      </c>
      <c r="DO102" s="1757">
        <f t="shared" si="170"/>
        <v>0</v>
      </c>
      <c r="DP102" s="1757">
        <f t="shared" si="171"/>
        <v>52.22</v>
      </c>
      <c r="DQ102" s="1831">
        <f t="shared" si="172"/>
        <v>0</v>
      </c>
      <c r="DR102" s="1757">
        <f t="shared" si="173"/>
        <v>0</v>
      </c>
      <c r="DS102" s="1757">
        <f t="shared" si="174"/>
        <v>4.8800000000000003E-2</v>
      </c>
      <c r="DT102" s="1850">
        <f t="shared" si="175"/>
        <v>52.22</v>
      </c>
      <c r="DU102" s="1837">
        <f>'[13]3'!DU102</f>
        <v>2.0000000000000002E-5</v>
      </c>
      <c r="DV102" s="1834">
        <f>'[13]3'!DV102</f>
        <v>2.0000000000000002E-5</v>
      </c>
      <c r="DW102" s="1834">
        <f>'[13]3'!DW102</f>
        <v>0</v>
      </c>
      <c r="DX102" s="1834">
        <f>'[13]3'!DX102</f>
        <v>0</v>
      </c>
      <c r="DY102" s="1834">
        <f>'[13]3'!DY102</f>
        <v>0</v>
      </c>
      <c r="DZ102" s="1834">
        <f>'[13]3'!DZ102</f>
        <v>0</v>
      </c>
      <c r="EA102" s="1831">
        <f t="shared" si="219"/>
        <v>4.9600000000000005E-2</v>
      </c>
      <c r="EB102" s="1831">
        <f t="shared" si="220"/>
        <v>1.0840000000000001E-2</v>
      </c>
      <c r="EC102" s="1757">
        <f t="shared" si="176"/>
        <v>0</v>
      </c>
      <c r="ED102" s="1757">
        <f t="shared" si="177"/>
        <v>0</v>
      </c>
      <c r="EE102" s="1757">
        <f t="shared" si="178"/>
        <v>64.67</v>
      </c>
      <c r="EF102" s="1757">
        <f t="shared" si="179"/>
        <v>0</v>
      </c>
      <c r="EG102" s="1757">
        <f t="shared" si="180"/>
        <v>0</v>
      </c>
      <c r="EH102" s="1757">
        <f t="shared" si="181"/>
        <v>6.0440000000000008E-2</v>
      </c>
      <c r="EI102" s="1850">
        <f t="shared" si="182"/>
        <v>64.67</v>
      </c>
      <c r="EJ102" s="1837">
        <f>'[13]3'!EJ102</f>
        <v>2.0000000000000002E-5</v>
      </c>
      <c r="EK102" s="1834">
        <f>'[13]3'!EK102</f>
        <v>2.0000000000000002E-5</v>
      </c>
      <c r="EL102" s="1834">
        <f>'[13]3'!EL102</f>
        <v>0</v>
      </c>
      <c r="EM102" s="1834">
        <f>'[13]3'!EM102</f>
        <v>0</v>
      </c>
      <c r="EN102" s="1834">
        <f>'[13]3'!EN102</f>
        <v>0</v>
      </c>
      <c r="EO102" s="1834">
        <f>'[13]3'!EO102</f>
        <v>0</v>
      </c>
      <c r="EP102" s="1831">
        <f t="shared" si="221"/>
        <v>6.9560000000000011E-2</v>
      </c>
      <c r="EQ102" s="1831">
        <f t="shared" si="222"/>
        <v>1.242E-2</v>
      </c>
      <c r="ER102" s="1757">
        <f t="shared" si="183"/>
        <v>0</v>
      </c>
      <c r="ES102" s="1757">
        <f t="shared" si="184"/>
        <v>0</v>
      </c>
      <c r="ET102" s="1757">
        <f t="shared" si="185"/>
        <v>87.72</v>
      </c>
      <c r="EU102" s="1757">
        <f t="shared" si="186"/>
        <v>0</v>
      </c>
      <c r="EV102" s="1757">
        <f t="shared" si="187"/>
        <v>0</v>
      </c>
      <c r="EW102" s="1757">
        <f t="shared" si="188"/>
        <v>8.1980000000000011E-2</v>
      </c>
      <c r="EX102" s="1850">
        <f t="shared" si="189"/>
        <v>87.72</v>
      </c>
      <c r="EY102" s="1834">
        <f>'[13]3'!EY102</f>
        <v>2.0000000000000002E-5</v>
      </c>
      <c r="EZ102" s="1834">
        <f>'[13]3'!EZ102</f>
        <v>2.0000000000000002E-5</v>
      </c>
      <c r="FA102" s="1834">
        <f>'[13]3'!FA102</f>
        <v>0</v>
      </c>
      <c r="FB102" s="1834">
        <f>'[13]3'!FB102</f>
        <v>0</v>
      </c>
      <c r="FC102" s="1834">
        <f>'[13]3'!FC102</f>
        <v>0</v>
      </c>
      <c r="FD102" s="1834">
        <f>'[13]3'!FD102</f>
        <v>0</v>
      </c>
      <c r="FE102" s="1831">
        <f t="shared" si="223"/>
        <v>6.5720000000000001E-2</v>
      </c>
      <c r="FF102" s="1831">
        <f t="shared" si="224"/>
        <v>1.1820000000000001E-2</v>
      </c>
      <c r="FG102" s="1757">
        <f t="shared" si="190"/>
        <v>0</v>
      </c>
      <c r="FH102" s="1757">
        <f t="shared" si="191"/>
        <v>0</v>
      </c>
      <c r="FI102" s="1757">
        <f t="shared" si="192"/>
        <v>82.97</v>
      </c>
      <c r="FJ102" s="1757">
        <f t="shared" si="193"/>
        <v>0</v>
      </c>
      <c r="FK102" s="1757">
        <f t="shared" si="194"/>
        <v>0</v>
      </c>
      <c r="FL102" s="1757">
        <f t="shared" si="195"/>
        <v>7.7539999999999998E-2</v>
      </c>
      <c r="FM102" s="1850">
        <f t="shared" si="196"/>
        <v>82.97</v>
      </c>
      <c r="FN102" s="1834">
        <f>'[13]3'!FN102</f>
        <v>2.0000000000000002E-5</v>
      </c>
      <c r="FO102" s="1834">
        <f>'[13]3'!FO102</f>
        <v>2.0000000000000002E-5</v>
      </c>
      <c r="FP102" s="1834">
        <f>'[13]3'!FP102</f>
        <v>0</v>
      </c>
      <c r="FQ102" s="1834">
        <f>'[13]3'!FQ102</f>
        <v>0</v>
      </c>
      <c r="FR102" s="1834">
        <f>'[13]3'!FR102</f>
        <v>0</v>
      </c>
      <c r="FS102" s="1834">
        <f>'[13]3'!FS102</f>
        <v>0</v>
      </c>
      <c r="FT102" s="1831">
        <f t="shared" si="225"/>
        <v>6.4820000000000003E-2</v>
      </c>
      <c r="FU102" s="1831">
        <f t="shared" si="226"/>
        <v>1.302E-2</v>
      </c>
      <c r="FV102" s="1757">
        <f t="shared" si="197"/>
        <v>0</v>
      </c>
      <c r="FW102" s="1757">
        <f t="shared" si="198"/>
        <v>0</v>
      </c>
      <c r="FX102" s="1757">
        <f t="shared" si="227"/>
        <v>83.29</v>
      </c>
      <c r="FY102" s="1757">
        <f t="shared" si="199"/>
        <v>0</v>
      </c>
      <c r="FZ102" s="1757">
        <f t="shared" si="200"/>
        <v>0</v>
      </c>
      <c r="GA102" s="1757">
        <f t="shared" si="201"/>
        <v>7.7840000000000006E-2</v>
      </c>
      <c r="GB102" s="1850">
        <f t="shared" si="202"/>
        <v>83.29</v>
      </c>
      <c r="GC102" s="1851">
        <f t="shared" si="117"/>
        <v>0.46626000000000012</v>
      </c>
      <c r="GD102" s="1852">
        <f t="shared" si="117"/>
        <v>498.90999999999997</v>
      </c>
      <c r="GE102" s="1853">
        <f t="shared" si="118"/>
        <v>0.39516000000000001</v>
      </c>
      <c r="GF102" s="1854">
        <f t="shared" si="118"/>
        <v>422.8300000000001</v>
      </c>
      <c r="GG102" s="1855">
        <f t="shared" si="119"/>
        <v>0.86142000000000007</v>
      </c>
      <c r="GH102" s="1856">
        <f t="shared" si="119"/>
        <v>921.74</v>
      </c>
      <c r="GI102" s="1844">
        <v>9</v>
      </c>
      <c r="GJ102" s="1857">
        <f t="shared" si="230"/>
        <v>0.86142000000000007</v>
      </c>
      <c r="GK102" s="1858">
        <f t="shared" si="228"/>
        <v>921.74</v>
      </c>
      <c r="GL102" s="1859">
        <f t="shared" si="229"/>
        <v>0</v>
      </c>
      <c r="GM102" s="1860">
        <f t="shared" si="229"/>
        <v>0</v>
      </c>
    </row>
    <row r="103" spans="1:196" s="1868" customFormat="1" ht="18" customHeight="1">
      <c r="A103" s="1830">
        <v>89</v>
      </c>
      <c r="B103" s="1861" t="s">
        <v>1623</v>
      </c>
      <c r="C103" s="1864" t="s">
        <v>1589</v>
      </c>
      <c r="D103" s="1833">
        <f>[13]цены!D97</f>
        <v>50</v>
      </c>
      <c r="E103" s="1834">
        <f>'[13]3'!E103</f>
        <v>4.0000000000000001E-3</v>
      </c>
      <c r="F103" s="1834">
        <f>'[13]3'!F103</f>
        <v>3.0000000000000001E-3</v>
      </c>
      <c r="G103" s="1834">
        <f>'[13]3'!G103</f>
        <v>0</v>
      </c>
      <c r="H103" s="1834">
        <f>'[13]3'!H103</f>
        <v>0</v>
      </c>
      <c r="I103" s="1834">
        <f>'[13]3'!I103</f>
        <v>0</v>
      </c>
      <c r="J103" s="1834">
        <f>'[13]3'!J103</f>
        <v>0</v>
      </c>
      <c r="K103" s="1831">
        <f t="shared" si="203"/>
        <v>13.736000000000001</v>
      </c>
      <c r="L103" s="1831">
        <f t="shared" si="204"/>
        <v>1.9410000000000001</v>
      </c>
      <c r="M103" s="1835">
        <f t="shared" si="120"/>
        <v>0</v>
      </c>
      <c r="N103" s="1835">
        <f t="shared" si="121"/>
        <v>0</v>
      </c>
      <c r="O103" s="1757">
        <f t="shared" si="122"/>
        <v>783.85</v>
      </c>
      <c r="P103" s="1831">
        <f t="shared" si="123"/>
        <v>0</v>
      </c>
      <c r="Q103" s="1757">
        <f t="shared" si="124"/>
        <v>0</v>
      </c>
      <c r="R103" s="1757">
        <f t="shared" si="125"/>
        <v>15.677000000000001</v>
      </c>
      <c r="S103" s="1850">
        <f t="shared" si="126"/>
        <v>783.85</v>
      </c>
      <c r="T103" s="1837">
        <f>'[13]3'!T103</f>
        <v>4.0000000000000001E-3</v>
      </c>
      <c r="U103" s="1834">
        <f>'[13]3'!U103</f>
        <v>3.0000000000000001E-3</v>
      </c>
      <c r="V103" s="1834">
        <f>'[13]3'!V103</f>
        <v>0</v>
      </c>
      <c r="W103" s="1834">
        <f>'[13]3'!W103</f>
        <v>0</v>
      </c>
      <c r="X103" s="1834">
        <f>'[13]3'!X103</f>
        <v>0</v>
      </c>
      <c r="Y103" s="1834">
        <f>'[13]3'!Y103</f>
        <v>0</v>
      </c>
      <c r="Z103" s="1831">
        <f t="shared" si="205"/>
        <v>13.336</v>
      </c>
      <c r="AA103" s="1831">
        <f t="shared" si="206"/>
        <v>1.7790000000000001</v>
      </c>
      <c r="AB103" s="1757">
        <f t="shared" si="127"/>
        <v>0</v>
      </c>
      <c r="AC103" s="1757">
        <f t="shared" si="128"/>
        <v>0</v>
      </c>
      <c r="AD103" s="1757">
        <f t="shared" si="129"/>
        <v>755.75</v>
      </c>
      <c r="AE103" s="1831">
        <f t="shared" si="130"/>
        <v>0</v>
      </c>
      <c r="AF103" s="1757">
        <f t="shared" si="131"/>
        <v>0</v>
      </c>
      <c r="AG103" s="1757">
        <f t="shared" si="132"/>
        <v>15.115</v>
      </c>
      <c r="AH103" s="1850">
        <f t="shared" si="133"/>
        <v>755.75</v>
      </c>
      <c r="AI103" s="1837">
        <f>'[13]3'!AI103</f>
        <v>4.0000000000000001E-3</v>
      </c>
      <c r="AJ103" s="1834">
        <f>'[13]3'!AJ103</f>
        <v>3.0000000000000001E-3</v>
      </c>
      <c r="AK103" s="1834">
        <f>'[13]3'!AK103</f>
        <v>0</v>
      </c>
      <c r="AL103" s="1834">
        <f>'[13]3'!AL103</f>
        <v>0</v>
      </c>
      <c r="AM103" s="1834">
        <f>'[13]3'!AM103</f>
        <v>0</v>
      </c>
      <c r="AN103" s="1834">
        <f>'[13]3'!AN103</f>
        <v>0</v>
      </c>
      <c r="AO103" s="1831">
        <f t="shared" si="207"/>
        <v>15.912000000000001</v>
      </c>
      <c r="AP103" s="1831">
        <f t="shared" si="208"/>
        <v>1.9410000000000001</v>
      </c>
      <c r="AQ103" s="1757">
        <f t="shared" si="134"/>
        <v>0</v>
      </c>
      <c r="AR103" s="1757">
        <f t="shared" si="135"/>
        <v>0</v>
      </c>
      <c r="AS103" s="1757">
        <f t="shared" si="136"/>
        <v>892.65</v>
      </c>
      <c r="AT103" s="1831">
        <f t="shared" si="137"/>
        <v>0</v>
      </c>
      <c r="AU103" s="1757">
        <f t="shared" si="138"/>
        <v>0</v>
      </c>
      <c r="AV103" s="1757">
        <f t="shared" si="139"/>
        <v>17.853000000000002</v>
      </c>
      <c r="AW103" s="1850">
        <f t="shared" si="140"/>
        <v>892.65</v>
      </c>
      <c r="AX103" s="1834">
        <f>'[13]3'!AX103</f>
        <v>4.0000000000000001E-3</v>
      </c>
      <c r="AY103" s="1834">
        <f>'[13]3'!AY103</f>
        <v>3.0000000000000001E-3</v>
      </c>
      <c r="AZ103" s="1834">
        <f>'[13]3'!AZ103</f>
        <v>0</v>
      </c>
      <c r="BA103" s="1834">
        <f>'[13]3'!BA103</f>
        <v>0</v>
      </c>
      <c r="BB103" s="1834">
        <f>'[13]3'!BB103</f>
        <v>0</v>
      </c>
      <c r="BC103" s="1834">
        <f>'[13]3'!BC103</f>
        <v>0</v>
      </c>
      <c r="BD103" s="1831">
        <f t="shared" si="209"/>
        <v>13.540000000000001</v>
      </c>
      <c r="BE103" s="1831">
        <f t="shared" si="210"/>
        <v>1.7550000000000001</v>
      </c>
      <c r="BF103" s="1757">
        <f t="shared" si="141"/>
        <v>0</v>
      </c>
      <c r="BG103" s="1757">
        <f t="shared" si="142"/>
        <v>0</v>
      </c>
      <c r="BH103" s="1757">
        <f t="shared" si="143"/>
        <v>764.75</v>
      </c>
      <c r="BI103" s="1831">
        <f t="shared" si="144"/>
        <v>0</v>
      </c>
      <c r="BJ103" s="1757">
        <f t="shared" si="145"/>
        <v>0</v>
      </c>
      <c r="BK103" s="1757">
        <f t="shared" si="146"/>
        <v>15.295000000000002</v>
      </c>
      <c r="BL103" s="1850">
        <f t="shared" si="147"/>
        <v>764.75</v>
      </c>
      <c r="BM103" s="1837">
        <f>'[13]3'!BM103</f>
        <v>4.0000000000000001E-3</v>
      </c>
      <c r="BN103" s="1834">
        <f>'[13]3'!BN103</f>
        <v>3.0000000000000001E-3</v>
      </c>
      <c r="BO103" s="1834">
        <f>'[13]3'!BO103</f>
        <v>0</v>
      </c>
      <c r="BP103" s="1834">
        <f>'[13]3'!BP103</f>
        <v>0</v>
      </c>
      <c r="BQ103" s="1834">
        <f>'[13]3'!BQ103</f>
        <v>0</v>
      </c>
      <c r="BR103" s="1834">
        <f>'[13]3'!BR103</f>
        <v>0</v>
      </c>
      <c r="BS103" s="1831">
        <f t="shared" si="211"/>
        <v>11.704000000000001</v>
      </c>
      <c r="BT103" s="1831">
        <f t="shared" si="212"/>
        <v>1.6260000000000001</v>
      </c>
      <c r="BU103" s="1757">
        <f t="shared" si="148"/>
        <v>0</v>
      </c>
      <c r="BV103" s="1757">
        <f t="shared" si="149"/>
        <v>0</v>
      </c>
      <c r="BW103" s="1757">
        <f t="shared" si="150"/>
        <v>666.5</v>
      </c>
      <c r="BX103" s="1831">
        <f t="shared" si="151"/>
        <v>0</v>
      </c>
      <c r="BY103" s="1757">
        <f t="shared" si="152"/>
        <v>0</v>
      </c>
      <c r="BZ103" s="1757">
        <f t="shared" si="153"/>
        <v>13.33</v>
      </c>
      <c r="CA103" s="1850">
        <f t="shared" si="154"/>
        <v>666.5</v>
      </c>
      <c r="CB103" s="1834">
        <f>'[13]3'!CB103</f>
        <v>4.0000000000000001E-3</v>
      </c>
      <c r="CC103" s="1834">
        <f>'[13]3'!CC103</f>
        <v>3.0000000000000001E-3</v>
      </c>
      <c r="CD103" s="1834">
        <f>'[13]3'!CD103</f>
        <v>0</v>
      </c>
      <c r="CE103" s="1834">
        <f>'[13]3'!CE103</f>
        <v>0</v>
      </c>
      <c r="CF103" s="1834">
        <f>'[13]3'!CF103</f>
        <v>0</v>
      </c>
      <c r="CG103" s="1834">
        <f>'[13]3'!CG103</f>
        <v>0</v>
      </c>
      <c r="CH103" s="1831">
        <f t="shared" si="213"/>
        <v>10.732000000000001</v>
      </c>
      <c r="CI103" s="1831">
        <f t="shared" si="214"/>
        <v>1.677</v>
      </c>
      <c r="CJ103" s="1757">
        <f t="shared" si="155"/>
        <v>0</v>
      </c>
      <c r="CK103" s="1757">
        <f t="shared" si="156"/>
        <v>0</v>
      </c>
      <c r="CL103" s="1757">
        <f t="shared" si="157"/>
        <v>620.45000000000005</v>
      </c>
      <c r="CM103" s="1831">
        <f t="shared" si="158"/>
        <v>0</v>
      </c>
      <c r="CN103" s="1757">
        <f t="shared" si="159"/>
        <v>0</v>
      </c>
      <c r="CO103" s="1757">
        <f t="shared" si="160"/>
        <v>12.409000000000001</v>
      </c>
      <c r="CP103" s="1850">
        <f t="shared" si="161"/>
        <v>620.45000000000005</v>
      </c>
      <c r="CQ103" s="1837">
        <f>'[13]3'!CQ103</f>
        <v>4.0000000000000001E-3</v>
      </c>
      <c r="CR103" s="1834">
        <f>'[13]3'!CR103</f>
        <v>3.0000000000000001E-3</v>
      </c>
      <c r="CS103" s="1834">
        <f>'[13]3'!CS103</f>
        <v>0</v>
      </c>
      <c r="CT103" s="1834">
        <f>'[13]3'!CT103</f>
        <v>0</v>
      </c>
      <c r="CU103" s="1834">
        <f>'[13]3'!CU103</f>
        <v>0</v>
      </c>
      <c r="CV103" s="1834">
        <f>'[13]3'!CV103</f>
        <v>0</v>
      </c>
      <c r="CW103" s="1831">
        <f t="shared" si="215"/>
        <v>7.12</v>
      </c>
      <c r="CX103" s="1831">
        <f t="shared" si="216"/>
        <v>1.944</v>
      </c>
      <c r="CY103" s="1757">
        <f t="shared" si="162"/>
        <v>0</v>
      </c>
      <c r="CZ103" s="1757">
        <f t="shared" si="163"/>
        <v>0</v>
      </c>
      <c r="DA103" s="1757">
        <f t="shared" si="164"/>
        <v>453.2</v>
      </c>
      <c r="DB103" s="1831">
        <f t="shared" si="165"/>
        <v>0</v>
      </c>
      <c r="DC103" s="1757">
        <f t="shared" si="166"/>
        <v>0</v>
      </c>
      <c r="DD103" s="1757">
        <f t="shared" si="167"/>
        <v>9.0640000000000001</v>
      </c>
      <c r="DE103" s="1850">
        <f t="shared" si="168"/>
        <v>453.2</v>
      </c>
      <c r="DF103" s="1837">
        <f>'[13]3'!DF103</f>
        <v>4.0000000000000001E-3</v>
      </c>
      <c r="DG103" s="1834">
        <f>'[13]3'!DG103</f>
        <v>3.0000000000000001E-3</v>
      </c>
      <c r="DH103" s="1834">
        <f>'[13]3'!DH103</f>
        <v>0</v>
      </c>
      <c r="DI103" s="1834">
        <f>'[13]3'!DI103</f>
        <v>0</v>
      </c>
      <c r="DJ103" s="1834">
        <f>'[13]3'!DJ103</f>
        <v>0</v>
      </c>
      <c r="DK103" s="1834">
        <f>'[13]3'!DK103</f>
        <v>0</v>
      </c>
      <c r="DL103" s="1831">
        <f t="shared" si="217"/>
        <v>7.3680000000000003</v>
      </c>
      <c r="DM103" s="1831">
        <f t="shared" si="218"/>
        <v>1.794</v>
      </c>
      <c r="DN103" s="1757">
        <f t="shared" si="169"/>
        <v>0</v>
      </c>
      <c r="DO103" s="1757">
        <f t="shared" si="170"/>
        <v>0</v>
      </c>
      <c r="DP103" s="1757">
        <f t="shared" si="171"/>
        <v>458.1</v>
      </c>
      <c r="DQ103" s="1831">
        <f t="shared" si="172"/>
        <v>0</v>
      </c>
      <c r="DR103" s="1757">
        <f t="shared" si="173"/>
        <v>0</v>
      </c>
      <c r="DS103" s="1757">
        <f t="shared" si="174"/>
        <v>9.1620000000000008</v>
      </c>
      <c r="DT103" s="1850">
        <f t="shared" si="175"/>
        <v>458.1</v>
      </c>
      <c r="DU103" s="1837">
        <f>'[13]3'!DU103</f>
        <v>4.0000000000000001E-3</v>
      </c>
      <c r="DV103" s="1834">
        <f>'[13]3'!DV103</f>
        <v>3.0000000000000001E-3</v>
      </c>
      <c r="DW103" s="1834">
        <f>'[13]3'!DW103</f>
        <v>0</v>
      </c>
      <c r="DX103" s="1834">
        <f>'[13]3'!DX103</f>
        <v>0</v>
      </c>
      <c r="DY103" s="1834">
        <f>'[13]3'!DY103</f>
        <v>0</v>
      </c>
      <c r="DZ103" s="1834">
        <f>'[13]3'!DZ103</f>
        <v>0</v>
      </c>
      <c r="EA103" s="1831">
        <f t="shared" si="219"/>
        <v>9.92</v>
      </c>
      <c r="EB103" s="1831">
        <f t="shared" si="220"/>
        <v>1.6260000000000001</v>
      </c>
      <c r="EC103" s="1757">
        <f t="shared" si="176"/>
        <v>0</v>
      </c>
      <c r="ED103" s="1757">
        <f t="shared" si="177"/>
        <v>0</v>
      </c>
      <c r="EE103" s="1757">
        <f t="shared" si="178"/>
        <v>577.29999999999995</v>
      </c>
      <c r="EF103" s="1757">
        <f t="shared" si="179"/>
        <v>0</v>
      </c>
      <c r="EG103" s="1757">
        <f t="shared" si="180"/>
        <v>0</v>
      </c>
      <c r="EH103" s="1757">
        <f t="shared" si="181"/>
        <v>11.545999999999999</v>
      </c>
      <c r="EI103" s="1850">
        <f t="shared" si="182"/>
        <v>577.29999999999995</v>
      </c>
      <c r="EJ103" s="1837">
        <f>'[13]3'!EJ103</f>
        <v>4.0000000000000001E-3</v>
      </c>
      <c r="EK103" s="1834">
        <f>'[13]3'!EK103</f>
        <v>3.0000000000000001E-3</v>
      </c>
      <c r="EL103" s="1834">
        <f>'[13]3'!EL103</f>
        <v>0</v>
      </c>
      <c r="EM103" s="1834">
        <f>'[13]3'!EM103</f>
        <v>0</v>
      </c>
      <c r="EN103" s="1834">
        <f>'[13]3'!EN103</f>
        <v>0</v>
      </c>
      <c r="EO103" s="1834">
        <f>'[13]3'!EO103</f>
        <v>0</v>
      </c>
      <c r="EP103" s="1831">
        <f t="shared" si="221"/>
        <v>13.912000000000001</v>
      </c>
      <c r="EQ103" s="1831">
        <f t="shared" si="222"/>
        <v>1.863</v>
      </c>
      <c r="ER103" s="1757">
        <f t="shared" si="183"/>
        <v>0</v>
      </c>
      <c r="ES103" s="1757">
        <f t="shared" si="184"/>
        <v>0</v>
      </c>
      <c r="ET103" s="1757">
        <f t="shared" si="185"/>
        <v>788.75</v>
      </c>
      <c r="EU103" s="1757">
        <f t="shared" si="186"/>
        <v>0</v>
      </c>
      <c r="EV103" s="1757">
        <f t="shared" si="187"/>
        <v>0</v>
      </c>
      <c r="EW103" s="1757">
        <f t="shared" si="188"/>
        <v>15.775</v>
      </c>
      <c r="EX103" s="1850">
        <f t="shared" si="189"/>
        <v>788.75</v>
      </c>
      <c r="EY103" s="1834">
        <f>'[13]3'!EY103</f>
        <v>4.0000000000000001E-3</v>
      </c>
      <c r="EZ103" s="1834">
        <f>'[13]3'!EZ103</f>
        <v>3.0000000000000001E-3</v>
      </c>
      <c r="FA103" s="1834">
        <f>'[13]3'!FA103</f>
        <v>0</v>
      </c>
      <c r="FB103" s="1834">
        <f>'[13]3'!FB103</f>
        <v>0</v>
      </c>
      <c r="FC103" s="1834">
        <f>'[13]3'!FC103</f>
        <v>0</v>
      </c>
      <c r="FD103" s="1834">
        <f>'[13]3'!FD103</f>
        <v>0</v>
      </c>
      <c r="FE103" s="1831">
        <f t="shared" si="223"/>
        <v>13.144</v>
      </c>
      <c r="FF103" s="1831">
        <f t="shared" si="224"/>
        <v>1.7730000000000001</v>
      </c>
      <c r="FG103" s="1757">
        <f t="shared" si="190"/>
        <v>0</v>
      </c>
      <c r="FH103" s="1757">
        <f t="shared" si="191"/>
        <v>0</v>
      </c>
      <c r="FI103" s="1757">
        <f t="shared" si="192"/>
        <v>745.85</v>
      </c>
      <c r="FJ103" s="1757">
        <f t="shared" si="193"/>
        <v>0</v>
      </c>
      <c r="FK103" s="1757">
        <f t="shared" si="194"/>
        <v>0</v>
      </c>
      <c r="FL103" s="1757">
        <f t="shared" si="195"/>
        <v>14.917</v>
      </c>
      <c r="FM103" s="1850">
        <f t="shared" si="196"/>
        <v>745.85</v>
      </c>
      <c r="FN103" s="1834">
        <f>'[13]3'!FN103</f>
        <v>4.0000000000000001E-3</v>
      </c>
      <c r="FO103" s="1834">
        <f>'[13]3'!FO103</f>
        <v>3.0000000000000001E-3</v>
      </c>
      <c r="FP103" s="1834">
        <f>'[13]3'!FP103</f>
        <v>0</v>
      </c>
      <c r="FQ103" s="1834">
        <f>'[13]3'!FQ103</f>
        <v>0</v>
      </c>
      <c r="FR103" s="1834">
        <f>'[13]3'!FR103</f>
        <v>0</v>
      </c>
      <c r="FS103" s="1834">
        <f>'[13]3'!FS103</f>
        <v>0</v>
      </c>
      <c r="FT103" s="1831">
        <f t="shared" si="225"/>
        <v>12.964</v>
      </c>
      <c r="FU103" s="1831">
        <f t="shared" si="226"/>
        <v>1.9530000000000001</v>
      </c>
      <c r="FV103" s="1757">
        <f t="shared" si="197"/>
        <v>0</v>
      </c>
      <c r="FW103" s="1757">
        <f t="shared" si="198"/>
        <v>0</v>
      </c>
      <c r="FX103" s="1757">
        <f t="shared" si="227"/>
        <v>745.85</v>
      </c>
      <c r="FY103" s="1757">
        <f t="shared" si="199"/>
        <v>0</v>
      </c>
      <c r="FZ103" s="1757">
        <f t="shared" si="200"/>
        <v>0</v>
      </c>
      <c r="GA103" s="1757">
        <f t="shared" si="201"/>
        <v>14.917</v>
      </c>
      <c r="GB103" s="1850">
        <f t="shared" si="202"/>
        <v>745.85</v>
      </c>
      <c r="GC103" s="1851">
        <f t="shared" si="117"/>
        <v>89.679000000000016</v>
      </c>
      <c r="GD103" s="1852">
        <f t="shared" si="117"/>
        <v>4483.95</v>
      </c>
      <c r="GE103" s="1853">
        <f t="shared" si="118"/>
        <v>75.381</v>
      </c>
      <c r="GF103" s="1854">
        <f t="shared" si="118"/>
        <v>3769.0499999999997</v>
      </c>
      <c r="GG103" s="1855">
        <f t="shared" si="119"/>
        <v>165.06</v>
      </c>
      <c r="GH103" s="1856">
        <f t="shared" si="119"/>
        <v>8253</v>
      </c>
      <c r="GI103" s="1866">
        <v>9</v>
      </c>
      <c r="GJ103" s="1857">
        <f t="shared" si="230"/>
        <v>165.06</v>
      </c>
      <c r="GK103" s="1858">
        <f t="shared" si="228"/>
        <v>8253</v>
      </c>
      <c r="GL103" s="1859">
        <f t="shared" si="229"/>
        <v>0</v>
      </c>
      <c r="GM103" s="1860">
        <f t="shared" si="229"/>
        <v>0</v>
      </c>
    </row>
    <row r="104" spans="1:196" s="1768" customFormat="1" ht="18" customHeight="1">
      <c r="A104" s="1848">
        <v>90</v>
      </c>
      <c r="B104" s="1861" t="s">
        <v>1624</v>
      </c>
      <c r="C104" s="1864" t="s">
        <v>407</v>
      </c>
      <c r="D104" s="1833">
        <f>[13]цены!D98</f>
        <v>80.53</v>
      </c>
      <c r="E104" s="1834">
        <f>'[13]3'!E104</f>
        <v>0.05</v>
      </c>
      <c r="F104" s="1834">
        <f>'[13]3'!F104</f>
        <v>0.04</v>
      </c>
      <c r="G104" s="1834">
        <f>'[13]3'!G104</f>
        <v>0</v>
      </c>
      <c r="H104" s="1834">
        <f>'[13]3'!H104</f>
        <v>0</v>
      </c>
      <c r="I104" s="1834">
        <f>'[13]3'!I104</f>
        <v>0</v>
      </c>
      <c r="J104" s="1834">
        <f>'[13]3'!J104</f>
        <v>0.05</v>
      </c>
      <c r="K104" s="1831">
        <f t="shared" si="203"/>
        <v>171.70000000000002</v>
      </c>
      <c r="L104" s="1831">
        <f t="shared" si="204"/>
        <v>25.88</v>
      </c>
      <c r="M104" s="1835">
        <f t="shared" si="120"/>
        <v>0</v>
      </c>
      <c r="N104" s="1835">
        <f t="shared" si="121"/>
        <v>0</v>
      </c>
      <c r="O104" s="1757">
        <f t="shared" si="122"/>
        <v>15911.12</v>
      </c>
      <c r="P104" s="1831">
        <f t="shared" si="123"/>
        <v>30</v>
      </c>
      <c r="Q104" s="1757">
        <f t="shared" si="124"/>
        <v>2415.9</v>
      </c>
      <c r="R104" s="1757">
        <f t="shared" si="125"/>
        <v>227.58</v>
      </c>
      <c r="S104" s="1850">
        <f t="shared" si="126"/>
        <v>18327.02</v>
      </c>
      <c r="T104" s="1837">
        <f>'[13]3'!T104</f>
        <v>0.05</v>
      </c>
      <c r="U104" s="1834">
        <f>'[13]3'!U104</f>
        <v>0.04</v>
      </c>
      <c r="V104" s="1834">
        <f>'[13]3'!V104</f>
        <v>0</v>
      </c>
      <c r="W104" s="1834">
        <f>'[13]3'!W104</f>
        <v>0</v>
      </c>
      <c r="X104" s="1834">
        <f>'[13]3'!X104</f>
        <v>0</v>
      </c>
      <c r="Y104" s="1834">
        <f>'[13]3'!Y104</f>
        <v>0.05</v>
      </c>
      <c r="Z104" s="1831">
        <f t="shared" si="205"/>
        <v>166.70000000000002</v>
      </c>
      <c r="AA104" s="1831">
        <f t="shared" si="206"/>
        <v>23.72</v>
      </c>
      <c r="AB104" s="1757">
        <f t="shared" si="127"/>
        <v>0</v>
      </c>
      <c r="AC104" s="1757">
        <f t="shared" si="128"/>
        <v>0</v>
      </c>
      <c r="AD104" s="1757">
        <f t="shared" si="129"/>
        <v>15334.52</v>
      </c>
      <c r="AE104" s="1831">
        <f t="shared" si="130"/>
        <v>31.450000000000003</v>
      </c>
      <c r="AF104" s="1757">
        <f t="shared" si="131"/>
        <v>2532.67</v>
      </c>
      <c r="AG104" s="1757">
        <f t="shared" si="132"/>
        <v>221.87</v>
      </c>
      <c r="AH104" s="1850">
        <f t="shared" si="133"/>
        <v>17867.190000000002</v>
      </c>
      <c r="AI104" s="1837">
        <f>'[13]3'!AI104</f>
        <v>0.05</v>
      </c>
      <c r="AJ104" s="1834">
        <f>'[13]3'!AJ104</f>
        <v>0.04</v>
      </c>
      <c r="AK104" s="1834">
        <f>'[13]3'!AK104</f>
        <v>0</v>
      </c>
      <c r="AL104" s="1834">
        <f>'[13]3'!AL104</f>
        <v>0</v>
      </c>
      <c r="AM104" s="1834">
        <f>'[13]3'!AM104</f>
        <v>0</v>
      </c>
      <c r="AN104" s="1834">
        <f>'[13]3'!AN104</f>
        <v>0.05</v>
      </c>
      <c r="AO104" s="1831">
        <f t="shared" si="207"/>
        <v>198.9</v>
      </c>
      <c r="AP104" s="1831">
        <f t="shared" si="208"/>
        <v>25.88</v>
      </c>
      <c r="AQ104" s="1757">
        <f t="shared" si="134"/>
        <v>0</v>
      </c>
      <c r="AR104" s="1757">
        <f t="shared" si="135"/>
        <v>0</v>
      </c>
      <c r="AS104" s="1757">
        <f t="shared" si="136"/>
        <v>18101.53</v>
      </c>
      <c r="AT104" s="1831">
        <f t="shared" si="137"/>
        <v>28.8</v>
      </c>
      <c r="AU104" s="1757">
        <f t="shared" si="138"/>
        <v>2319.2600000000002</v>
      </c>
      <c r="AV104" s="1757">
        <f t="shared" si="139"/>
        <v>253.58</v>
      </c>
      <c r="AW104" s="1850">
        <f t="shared" si="140"/>
        <v>20420.79</v>
      </c>
      <c r="AX104" s="1834">
        <f>'[13]3'!AX104</f>
        <v>0.05</v>
      </c>
      <c r="AY104" s="1834">
        <f>'[13]3'!AY104</f>
        <v>0.04</v>
      </c>
      <c r="AZ104" s="1834">
        <f>'[13]3'!AZ104</f>
        <v>0</v>
      </c>
      <c r="BA104" s="1834">
        <f>'[13]3'!BA104</f>
        <v>0</v>
      </c>
      <c r="BB104" s="1834">
        <f>'[13]3'!BB104</f>
        <v>0</v>
      </c>
      <c r="BC104" s="1834">
        <f>'[13]3'!BC104</f>
        <v>0.05</v>
      </c>
      <c r="BD104" s="1831">
        <f t="shared" si="209"/>
        <v>169.25</v>
      </c>
      <c r="BE104" s="1831">
        <f t="shared" si="210"/>
        <v>23.400000000000002</v>
      </c>
      <c r="BF104" s="1757">
        <f t="shared" si="141"/>
        <v>0</v>
      </c>
      <c r="BG104" s="1757">
        <f t="shared" si="142"/>
        <v>0</v>
      </c>
      <c r="BH104" s="1757">
        <f t="shared" si="143"/>
        <v>15514.1</v>
      </c>
      <c r="BI104" s="1831">
        <f t="shared" si="144"/>
        <v>30.400000000000002</v>
      </c>
      <c r="BJ104" s="1757">
        <f t="shared" si="145"/>
        <v>2448.11</v>
      </c>
      <c r="BK104" s="1757">
        <f t="shared" si="146"/>
        <v>223.05</v>
      </c>
      <c r="BL104" s="1850">
        <f t="shared" si="147"/>
        <v>17962.21</v>
      </c>
      <c r="BM104" s="1837">
        <f>'[13]3'!BM104</f>
        <v>0.05</v>
      </c>
      <c r="BN104" s="1834">
        <f>'[13]3'!BN104</f>
        <v>0.04</v>
      </c>
      <c r="BO104" s="1834">
        <f>'[13]3'!BO104</f>
        <v>0</v>
      </c>
      <c r="BP104" s="1834">
        <f>'[13]3'!BP104</f>
        <v>0</v>
      </c>
      <c r="BQ104" s="1834">
        <f>'[13]3'!BQ104</f>
        <v>0</v>
      </c>
      <c r="BR104" s="1834">
        <f>'[13]3'!BR104</f>
        <v>0.05</v>
      </c>
      <c r="BS104" s="1831">
        <f t="shared" si="211"/>
        <v>146.30000000000001</v>
      </c>
      <c r="BT104" s="1831">
        <f t="shared" si="212"/>
        <v>21.68</v>
      </c>
      <c r="BU104" s="1757">
        <f t="shared" si="148"/>
        <v>0</v>
      </c>
      <c r="BV104" s="1757">
        <f t="shared" si="149"/>
        <v>0</v>
      </c>
      <c r="BW104" s="1757">
        <f t="shared" si="150"/>
        <v>13527.43</v>
      </c>
      <c r="BX104" s="1831">
        <f t="shared" si="151"/>
        <v>29.700000000000003</v>
      </c>
      <c r="BY104" s="1757">
        <f t="shared" si="152"/>
        <v>2391.7399999999998</v>
      </c>
      <c r="BZ104" s="1757">
        <f t="shared" si="153"/>
        <v>197.68</v>
      </c>
      <c r="CA104" s="1850">
        <f t="shared" si="154"/>
        <v>15919.17</v>
      </c>
      <c r="CB104" s="1834">
        <f>'[13]3'!CB104</f>
        <v>0.05</v>
      </c>
      <c r="CC104" s="1834">
        <f>'[13]3'!CC104</f>
        <v>0.04</v>
      </c>
      <c r="CD104" s="1834">
        <f>'[13]3'!CD104</f>
        <v>0</v>
      </c>
      <c r="CE104" s="1834">
        <f>'[13]3'!CE104</f>
        <v>0</v>
      </c>
      <c r="CF104" s="1834">
        <f>'[13]3'!CF104</f>
        <v>0</v>
      </c>
      <c r="CG104" s="1834">
        <f>'[13]3'!CG104</f>
        <v>0.05</v>
      </c>
      <c r="CH104" s="1831">
        <f t="shared" si="213"/>
        <v>134.15</v>
      </c>
      <c r="CI104" s="1831">
        <f t="shared" si="214"/>
        <v>22.36</v>
      </c>
      <c r="CJ104" s="1757">
        <f t="shared" si="155"/>
        <v>0</v>
      </c>
      <c r="CK104" s="1757">
        <f t="shared" si="156"/>
        <v>0</v>
      </c>
      <c r="CL104" s="1757">
        <f t="shared" si="157"/>
        <v>12603.75</v>
      </c>
      <c r="CM104" s="1831">
        <f t="shared" si="158"/>
        <v>24.3</v>
      </c>
      <c r="CN104" s="1757">
        <f t="shared" si="159"/>
        <v>1956.88</v>
      </c>
      <c r="CO104" s="1757">
        <f t="shared" si="160"/>
        <v>180.81</v>
      </c>
      <c r="CP104" s="1850">
        <f t="shared" si="161"/>
        <v>14560.630000000001</v>
      </c>
      <c r="CQ104" s="1837">
        <f>'[13]3'!CQ104</f>
        <v>0.05</v>
      </c>
      <c r="CR104" s="1834">
        <f>'[13]3'!CR104</f>
        <v>0.04</v>
      </c>
      <c r="CS104" s="1834">
        <f>'[13]3'!CS104</f>
        <v>0</v>
      </c>
      <c r="CT104" s="1834">
        <f>'[13]3'!CT104</f>
        <v>0</v>
      </c>
      <c r="CU104" s="1834">
        <f>'[13]3'!CU104</f>
        <v>0</v>
      </c>
      <c r="CV104" s="1834">
        <f>'[13]3'!CV104</f>
        <v>0.05</v>
      </c>
      <c r="CW104" s="1831">
        <f t="shared" si="215"/>
        <v>89</v>
      </c>
      <c r="CX104" s="1831">
        <f t="shared" si="216"/>
        <v>25.92</v>
      </c>
      <c r="CY104" s="1757">
        <f t="shared" si="162"/>
        <v>0</v>
      </c>
      <c r="CZ104" s="1757">
        <f t="shared" si="163"/>
        <v>0</v>
      </c>
      <c r="DA104" s="1757">
        <f t="shared" si="164"/>
        <v>9254.51</v>
      </c>
      <c r="DB104" s="1831">
        <f t="shared" si="165"/>
        <v>21</v>
      </c>
      <c r="DC104" s="1757">
        <f t="shared" si="166"/>
        <v>1691.13</v>
      </c>
      <c r="DD104" s="1757">
        <f t="shared" si="167"/>
        <v>135.92000000000002</v>
      </c>
      <c r="DE104" s="1850">
        <f t="shared" si="168"/>
        <v>10945.64</v>
      </c>
      <c r="DF104" s="1837">
        <f>'[13]3'!DF104</f>
        <v>0.05</v>
      </c>
      <c r="DG104" s="1834">
        <f>'[13]3'!DG104</f>
        <v>0.04</v>
      </c>
      <c r="DH104" s="1834">
        <f>'[13]3'!DH104</f>
        <v>0</v>
      </c>
      <c r="DI104" s="1834">
        <f>'[13]3'!DI104</f>
        <v>0</v>
      </c>
      <c r="DJ104" s="1834">
        <f>'[13]3'!DJ104</f>
        <v>0</v>
      </c>
      <c r="DK104" s="1834">
        <f>'[13]3'!DK104</f>
        <v>0.05</v>
      </c>
      <c r="DL104" s="1831">
        <f t="shared" si="217"/>
        <v>92.100000000000009</v>
      </c>
      <c r="DM104" s="1831">
        <f t="shared" si="218"/>
        <v>23.92</v>
      </c>
      <c r="DN104" s="1757">
        <f t="shared" si="169"/>
        <v>0</v>
      </c>
      <c r="DO104" s="1757">
        <f t="shared" si="170"/>
        <v>0</v>
      </c>
      <c r="DP104" s="1757">
        <f t="shared" si="171"/>
        <v>9343.09</v>
      </c>
      <c r="DQ104" s="1831">
        <f t="shared" si="172"/>
        <v>22.05</v>
      </c>
      <c r="DR104" s="1757">
        <f t="shared" si="173"/>
        <v>1775.69</v>
      </c>
      <c r="DS104" s="1757">
        <f t="shared" si="174"/>
        <v>138.07000000000002</v>
      </c>
      <c r="DT104" s="1850">
        <f t="shared" si="175"/>
        <v>11118.78</v>
      </c>
      <c r="DU104" s="1837">
        <f>'[13]3'!DU104</f>
        <v>0.05</v>
      </c>
      <c r="DV104" s="1834">
        <f>'[13]3'!DV104</f>
        <v>0.04</v>
      </c>
      <c r="DW104" s="1834">
        <f>'[13]3'!DW104</f>
        <v>0</v>
      </c>
      <c r="DX104" s="1834">
        <f>'[13]3'!DX104</f>
        <v>0</v>
      </c>
      <c r="DY104" s="1834">
        <f>'[13]3'!DY104</f>
        <v>0</v>
      </c>
      <c r="DZ104" s="1834">
        <f>'[13]3'!DZ104</f>
        <v>0.05</v>
      </c>
      <c r="EA104" s="1831">
        <f t="shared" si="219"/>
        <v>124</v>
      </c>
      <c r="EB104" s="1831">
        <f t="shared" si="220"/>
        <v>21.68</v>
      </c>
      <c r="EC104" s="1757">
        <f t="shared" si="176"/>
        <v>0</v>
      </c>
      <c r="ED104" s="1757">
        <f t="shared" si="177"/>
        <v>0</v>
      </c>
      <c r="EE104" s="1757">
        <f t="shared" si="178"/>
        <v>11731.61</v>
      </c>
      <c r="EF104" s="1757">
        <f t="shared" si="179"/>
        <v>21.6</v>
      </c>
      <c r="EG104" s="1757">
        <f t="shared" si="180"/>
        <v>1739.45</v>
      </c>
      <c r="EH104" s="1757">
        <f t="shared" si="181"/>
        <v>167.28</v>
      </c>
      <c r="EI104" s="1850">
        <f t="shared" si="182"/>
        <v>13471.060000000001</v>
      </c>
      <c r="EJ104" s="1837">
        <f>'[13]3'!EJ104</f>
        <v>0.05</v>
      </c>
      <c r="EK104" s="1834">
        <f>'[13]3'!EK104</f>
        <v>0.04</v>
      </c>
      <c r="EL104" s="1834">
        <f>'[13]3'!EL104</f>
        <v>0</v>
      </c>
      <c r="EM104" s="1834">
        <f>'[13]3'!EM104</f>
        <v>0</v>
      </c>
      <c r="EN104" s="1834">
        <f>'[13]3'!EN104</f>
        <v>0</v>
      </c>
      <c r="EO104" s="1834">
        <f>'[13]3'!EO104</f>
        <v>0.05</v>
      </c>
      <c r="EP104" s="1831">
        <f t="shared" si="221"/>
        <v>173.9</v>
      </c>
      <c r="EQ104" s="1831">
        <f t="shared" si="222"/>
        <v>24.84</v>
      </c>
      <c r="ER104" s="1757">
        <f t="shared" si="183"/>
        <v>0</v>
      </c>
      <c r="ES104" s="1757">
        <f t="shared" si="184"/>
        <v>0</v>
      </c>
      <c r="ET104" s="1757">
        <f t="shared" si="185"/>
        <v>16004.53</v>
      </c>
      <c r="EU104" s="1757">
        <f t="shared" si="186"/>
        <v>28.35</v>
      </c>
      <c r="EV104" s="1757">
        <f t="shared" si="187"/>
        <v>2283.0300000000002</v>
      </c>
      <c r="EW104" s="1757">
        <f t="shared" si="188"/>
        <v>227.09</v>
      </c>
      <c r="EX104" s="1850">
        <f t="shared" si="189"/>
        <v>18287.560000000001</v>
      </c>
      <c r="EY104" s="1834">
        <f>'[13]3'!EY104</f>
        <v>0.05</v>
      </c>
      <c r="EZ104" s="1834">
        <f>'[13]3'!EZ104</f>
        <v>0.04</v>
      </c>
      <c r="FA104" s="1834">
        <f>'[13]3'!FA104</f>
        <v>0</v>
      </c>
      <c r="FB104" s="1834">
        <f>'[13]3'!FB104</f>
        <v>0</v>
      </c>
      <c r="FC104" s="1834">
        <f>'[13]3'!FC104</f>
        <v>0</v>
      </c>
      <c r="FD104" s="1834">
        <f>'[13]3'!FD104</f>
        <v>0.05</v>
      </c>
      <c r="FE104" s="1831">
        <f t="shared" si="223"/>
        <v>164.3</v>
      </c>
      <c r="FF104" s="1831">
        <f t="shared" si="224"/>
        <v>23.64</v>
      </c>
      <c r="FG104" s="1757">
        <f t="shared" si="190"/>
        <v>0</v>
      </c>
      <c r="FH104" s="1757">
        <f t="shared" si="191"/>
        <v>0</v>
      </c>
      <c r="FI104" s="1757">
        <f t="shared" si="192"/>
        <v>15134.81</v>
      </c>
      <c r="FJ104" s="1757">
        <f t="shared" si="193"/>
        <v>35.15</v>
      </c>
      <c r="FK104" s="1757">
        <f t="shared" si="194"/>
        <v>2830.63</v>
      </c>
      <c r="FL104" s="1757">
        <f t="shared" si="195"/>
        <v>223.09</v>
      </c>
      <c r="FM104" s="1850">
        <f t="shared" si="196"/>
        <v>17965.439999999999</v>
      </c>
      <c r="FN104" s="1834">
        <f>'[13]3'!FN104</f>
        <v>0.05</v>
      </c>
      <c r="FO104" s="1834">
        <f>'[13]3'!FO104</f>
        <v>0.04</v>
      </c>
      <c r="FP104" s="1834">
        <f>'[13]3'!FP104</f>
        <v>0</v>
      </c>
      <c r="FQ104" s="1834">
        <f>'[13]3'!FQ104</f>
        <v>0</v>
      </c>
      <c r="FR104" s="1834">
        <f>'[13]3'!FR104</f>
        <v>0</v>
      </c>
      <c r="FS104" s="1834">
        <f>'[13]3'!FS104</f>
        <v>0.05</v>
      </c>
      <c r="FT104" s="1831">
        <f t="shared" si="225"/>
        <v>162.05000000000001</v>
      </c>
      <c r="FU104" s="1831">
        <f t="shared" si="226"/>
        <v>26.04</v>
      </c>
      <c r="FV104" s="1757">
        <f t="shared" si="197"/>
        <v>0</v>
      </c>
      <c r="FW104" s="1757">
        <f t="shared" si="198"/>
        <v>0</v>
      </c>
      <c r="FX104" s="1757">
        <f t="shared" si="227"/>
        <v>15146.89</v>
      </c>
      <c r="FY104" s="1757">
        <f t="shared" si="199"/>
        <v>38</v>
      </c>
      <c r="FZ104" s="1757">
        <f t="shared" si="200"/>
        <v>3060.14</v>
      </c>
      <c r="GA104" s="1757">
        <f t="shared" si="201"/>
        <v>226.09</v>
      </c>
      <c r="GB104" s="1850">
        <f t="shared" si="202"/>
        <v>18207.03</v>
      </c>
      <c r="GC104" s="1851">
        <f t="shared" si="117"/>
        <v>1304.5700000000002</v>
      </c>
      <c r="GD104" s="1852">
        <f t="shared" si="117"/>
        <v>105057.01000000001</v>
      </c>
      <c r="GE104" s="1853">
        <f t="shared" si="118"/>
        <v>1117.54</v>
      </c>
      <c r="GF104" s="1854">
        <f t="shared" si="118"/>
        <v>89995.51</v>
      </c>
      <c r="GG104" s="1855">
        <f t="shared" si="119"/>
        <v>2422.11</v>
      </c>
      <c r="GH104" s="1856">
        <f t="shared" si="119"/>
        <v>195052.52000000002</v>
      </c>
      <c r="GI104" s="1844">
        <v>13</v>
      </c>
      <c r="GJ104" s="1857">
        <f t="shared" si="230"/>
        <v>2081.31</v>
      </c>
      <c r="GK104" s="1858">
        <f t="shared" si="228"/>
        <v>167607.88999999998</v>
      </c>
      <c r="GL104" s="1859">
        <f t="shared" si="229"/>
        <v>340.80000000000018</v>
      </c>
      <c r="GM104" s="1860">
        <f t="shared" si="229"/>
        <v>27444.630000000034</v>
      </c>
    </row>
    <row r="105" spans="1:196" s="1768" customFormat="1" ht="18" customHeight="1">
      <c r="A105" s="1830">
        <v>91</v>
      </c>
      <c r="B105" s="1861" t="s">
        <v>1625</v>
      </c>
      <c r="C105" s="1864" t="s">
        <v>407</v>
      </c>
      <c r="D105" s="1833">
        <f>[13]цены!D99</f>
        <v>80.81</v>
      </c>
      <c r="E105" s="1834">
        <f>'[13]3'!E105</f>
        <v>0.05</v>
      </c>
      <c r="F105" s="1834">
        <f>'[13]3'!F105</f>
        <v>0.04</v>
      </c>
      <c r="G105" s="1834">
        <f>'[13]3'!G105</f>
        <v>0</v>
      </c>
      <c r="H105" s="1834">
        <f>'[13]3'!H105</f>
        <v>0</v>
      </c>
      <c r="I105" s="1834">
        <f>'[13]3'!I105</f>
        <v>0</v>
      </c>
      <c r="J105" s="1834">
        <f>'[13]3'!J105</f>
        <v>0.05</v>
      </c>
      <c r="K105" s="1831">
        <f t="shared" si="203"/>
        <v>171.70000000000002</v>
      </c>
      <c r="L105" s="1831">
        <f t="shared" si="204"/>
        <v>25.88</v>
      </c>
      <c r="M105" s="1835">
        <f t="shared" si="120"/>
        <v>0</v>
      </c>
      <c r="N105" s="1835">
        <f t="shared" si="121"/>
        <v>0</v>
      </c>
      <c r="O105" s="1757">
        <f t="shared" si="122"/>
        <v>15966.44</v>
      </c>
      <c r="P105" s="1831">
        <f t="shared" si="123"/>
        <v>30</v>
      </c>
      <c r="Q105" s="1757">
        <f t="shared" si="124"/>
        <v>2424.3000000000002</v>
      </c>
      <c r="R105" s="1757">
        <f t="shared" si="125"/>
        <v>227.58</v>
      </c>
      <c r="S105" s="1850">
        <f t="shared" si="126"/>
        <v>18390.740000000002</v>
      </c>
      <c r="T105" s="1837">
        <f>'[13]3'!T105</f>
        <v>0.05</v>
      </c>
      <c r="U105" s="1834">
        <f>'[13]3'!U105</f>
        <v>0.04</v>
      </c>
      <c r="V105" s="1834">
        <f>'[13]3'!V105</f>
        <v>0</v>
      </c>
      <c r="W105" s="1834">
        <f>'[13]3'!W105</f>
        <v>0</v>
      </c>
      <c r="X105" s="1834">
        <f>'[13]3'!X105</f>
        <v>0</v>
      </c>
      <c r="Y105" s="1834">
        <f>'[13]3'!Y105</f>
        <v>0.05</v>
      </c>
      <c r="Z105" s="1831">
        <f t="shared" si="205"/>
        <v>166.70000000000002</v>
      </c>
      <c r="AA105" s="1831">
        <f t="shared" si="206"/>
        <v>23.72</v>
      </c>
      <c r="AB105" s="1757">
        <f t="shared" si="127"/>
        <v>0</v>
      </c>
      <c r="AC105" s="1757">
        <f t="shared" si="128"/>
        <v>0</v>
      </c>
      <c r="AD105" s="1757">
        <f t="shared" si="129"/>
        <v>15387.84</v>
      </c>
      <c r="AE105" s="1831">
        <f t="shared" si="130"/>
        <v>31.450000000000003</v>
      </c>
      <c r="AF105" s="1757">
        <f t="shared" si="131"/>
        <v>2541.4699999999998</v>
      </c>
      <c r="AG105" s="1757">
        <f t="shared" si="132"/>
        <v>221.87</v>
      </c>
      <c r="AH105" s="1850">
        <f t="shared" si="133"/>
        <v>17929.310000000001</v>
      </c>
      <c r="AI105" s="1837">
        <f>'[13]3'!AI105</f>
        <v>0.05</v>
      </c>
      <c r="AJ105" s="1834">
        <f>'[13]3'!AJ105</f>
        <v>0.04</v>
      </c>
      <c r="AK105" s="1834">
        <f>'[13]3'!AK105</f>
        <v>0</v>
      </c>
      <c r="AL105" s="1834">
        <f>'[13]3'!AL105</f>
        <v>0</v>
      </c>
      <c r="AM105" s="1834">
        <f>'[13]3'!AM105</f>
        <v>0</v>
      </c>
      <c r="AN105" s="1834">
        <f>'[13]3'!AN105</f>
        <v>0.05</v>
      </c>
      <c r="AO105" s="1831">
        <f t="shared" si="207"/>
        <v>198.9</v>
      </c>
      <c r="AP105" s="1831">
        <f t="shared" si="208"/>
        <v>25.88</v>
      </c>
      <c r="AQ105" s="1757">
        <f t="shared" si="134"/>
        <v>0</v>
      </c>
      <c r="AR105" s="1757">
        <f t="shared" si="135"/>
        <v>0</v>
      </c>
      <c r="AS105" s="1757">
        <f t="shared" si="136"/>
        <v>18164.47</v>
      </c>
      <c r="AT105" s="1831">
        <f t="shared" si="137"/>
        <v>28.8</v>
      </c>
      <c r="AU105" s="1757">
        <f t="shared" si="138"/>
        <v>2327.33</v>
      </c>
      <c r="AV105" s="1757">
        <f t="shared" si="139"/>
        <v>253.58</v>
      </c>
      <c r="AW105" s="1850">
        <f t="shared" si="140"/>
        <v>20491.800000000003</v>
      </c>
      <c r="AX105" s="1834">
        <f>'[13]3'!AX105</f>
        <v>0.05</v>
      </c>
      <c r="AY105" s="1834">
        <f>'[13]3'!AY105</f>
        <v>0.04</v>
      </c>
      <c r="AZ105" s="1834">
        <f>'[13]3'!AZ105</f>
        <v>0</v>
      </c>
      <c r="BA105" s="1834">
        <f>'[13]3'!BA105</f>
        <v>0</v>
      </c>
      <c r="BB105" s="1834">
        <f>'[13]3'!BB105</f>
        <v>0</v>
      </c>
      <c r="BC105" s="1834">
        <f>'[13]3'!BC105</f>
        <v>0.05</v>
      </c>
      <c r="BD105" s="1831">
        <f t="shared" si="209"/>
        <v>169.25</v>
      </c>
      <c r="BE105" s="1831">
        <f t="shared" si="210"/>
        <v>23.400000000000002</v>
      </c>
      <c r="BF105" s="1757">
        <f t="shared" si="141"/>
        <v>0</v>
      </c>
      <c r="BG105" s="1757">
        <f t="shared" si="142"/>
        <v>0</v>
      </c>
      <c r="BH105" s="1757">
        <f t="shared" si="143"/>
        <v>15568.05</v>
      </c>
      <c r="BI105" s="1831">
        <f t="shared" si="144"/>
        <v>30.400000000000002</v>
      </c>
      <c r="BJ105" s="1757">
        <f t="shared" si="145"/>
        <v>2456.62</v>
      </c>
      <c r="BK105" s="1757">
        <f t="shared" si="146"/>
        <v>223.05</v>
      </c>
      <c r="BL105" s="1850">
        <f t="shared" si="147"/>
        <v>18024.669999999998</v>
      </c>
      <c r="BM105" s="1837">
        <f>'[13]3'!BM105</f>
        <v>0.05</v>
      </c>
      <c r="BN105" s="1834">
        <f>'[13]3'!BN105</f>
        <v>0.04</v>
      </c>
      <c r="BO105" s="1834">
        <f>'[13]3'!BO105</f>
        <v>0</v>
      </c>
      <c r="BP105" s="1834">
        <f>'[13]3'!BP105</f>
        <v>0</v>
      </c>
      <c r="BQ105" s="1834">
        <f>'[13]3'!BQ105</f>
        <v>0</v>
      </c>
      <c r="BR105" s="1834">
        <f>'[13]3'!BR105</f>
        <v>0.05</v>
      </c>
      <c r="BS105" s="1831">
        <f t="shared" si="211"/>
        <v>146.30000000000001</v>
      </c>
      <c r="BT105" s="1831">
        <f t="shared" si="212"/>
        <v>21.68</v>
      </c>
      <c r="BU105" s="1757">
        <f t="shared" si="148"/>
        <v>0</v>
      </c>
      <c r="BV105" s="1757">
        <f t="shared" si="149"/>
        <v>0</v>
      </c>
      <c r="BW105" s="1757">
        <f t="shared" si="150"/>
        <v>13574.46</v>
      </c>
      <c r="BX105" s="1831">
        <f t="shared" si="151"/>
        <v>29.700000000000003</v>
      </c>
      <c r="BY105" s="1757">
        <f t="shared" si="152"/>
        <v>2400.06</v>
      </c>
      <c r="BZ105" s="1757">
        <f t="shared" si="153"/>
        <v>197.68</v>
      </c>
      <c r="CA105" s="1850">
        <f t="shared" si="154"/>
        <v>15974.519999999999</v>
      </c>
      <c r="CB105" s="1834">
        <f>'[13]3'!CB105</f>
        <v>0.05</v>
      </c>
      <c r="CC105" s="1834">
        <f>'[13]3'!CC105</f>
        <v>0.04</v>
      </c>
      <c r="CD105" s="1834">
        <f>'[13]3'!CD105</f>
        <v>0</v>
      </c>
      <c r="CE105" s="1834">
        <f>'[13]3'!CE105</f>
        <v>0</v>
      </c>
      <c r="CF105" s="1834">
        <f>'[13]3'!CF105</f>
        <v>0</v>
      </c>
      <c r="CG105" s="1834">
        <f>'[13]3'!CG105</f>
        <v>0.05</v>
      </c>
      <c r="CH105" s="1831">
        <f t="shared" si="213"/>
        <v>134.15</v>
      </c>
      <c r="CI105" s="1831">
        <f t="shared" si="214"/>
        <v>22.36</v>
      </c>
      <c r="CJ105" s="1757">
        <f t="shared" si="155"/>
        <v>0</v>
      </c>
      <c r="CK105" s="1757">
        <f t="shared" si="156"/>
        <v>0</v>
      </c>
      <c r="CL105" s="1757">
        <f t="shared" si="157"/>
        <v>12647.57</v>
      </c>
      <c r="CM105" s="1831">
        <f t="shared" si="158"/>
        <v>24.3</v>
      </c>
      <c r="CN105" s="1757">
        <f t="shared" si="159"/>
        <v>1963.68</v>
      </c>
      <c r="CO105" s="1757">
        <f t="shared" si="160"/>
        <v>180.81</v>
      </c>
      <c r="CP105" s="1850">
        <f t="shared" si="161"/>
        <v>14611.25</v>
      </c>
      <c r="CQ105" s="1837">
        <f>'[13]3'!CQ105</f>
        <v>0.05</v>
      </c>
      <c r="CR105" s="1834">
        <f>'[13]3'!CR105</f>
        <v>0.04</v>
      </c>
      <c r="CS105" s="1834">
        <f>'[13]3'!CS105</f>
        <v>0</v>
      </c>
      <c r="CT105" s="1834">
        <f>'[13]3'!CT105</f>
        <v>0</v>
      </c>
      <c r="CU105" s="1834">
        <f>'[13]3'!CU105</f>
        <v>0</v>
      </c>
      <c r="CV105" s="1834">
        <f>'[13]3'!CV105</f>
        <v>0.05</v>
      </c>
      <c r="CW105" s="1831">
        <f t="shared" si="215"/>
        <v>89</v>
      </c>
      <c r="CX105" s="1831">
        <f t="shared" si="216"/>
        <v>25.92</v>
      </c>
      <c r="CY105" s="1757">
        <f t="shared" si="162"/>
        <v>0</v>
      </c>
      <c r="CZ105" s="1757">
        <f t="shared" si="163"/>
        <v>0</v>
      </c>
      <c r="DA105" s="1757">
        <f t="shared" si="164"/>
        <v>9286.69</v>
      </c>
      <c r="DB105" s="1831">
        <f t="shared" si="165"/>
        <v>21</v>
      </c>
      <c r="DC105" s="1757">
        <f t="shared" si="166"/>
        <v>1697.01</v>
      </c>
      <c r="DD105" s="1757">
        <f t="shared" si="167"/>
        <v>135.92000000000002</v>
      </c>
      <c r="DE105" s="1850">
        <f t="shared" si="168"/>
        <v>10983.7</v>
      </c>
      <c r="DF105" s="1837">
        <f>'[13]3'!DF105</f>
        <v>0.05</v>
      </c>
      <c r="DG105" s="1834">
        <f>'[13]3'!DG105</f>
        <v>0.04</v>
      </c>
      <c r="DH105" s="1834">
        <f>'[13]3'!DH105</f>
        <v>0</v>
      </c>
      <c r="DI105" s="1834">
        <f>'[13]3'!DI105</f>
        <v>0</v>
      </c>
      <c r="DJ105" s="1834">
        <f>'[13]3'!DJ105</f>
        <v>0</v>
      </c>
      <c r="DK105" s="1834">
        <f>'[13]3'!DK105</f>
        <v>0.05</v>
      </c>
      <c r="DL105" s="1831">
        <f t="shared" si="217"/>
        <v>92.100000000000009</v>
      </c>
      <c r="DM105" s="1831">
        <f t="shared" si="218"/>
        <v>23.92</v>
      </c>
      <c r="DN105" s="1757">
        <f t="shared" si="169"/>
        <v>0</v>
      </c>
      <c r="DO105" s="1757">
        <f t="shared" si="170"/>
        <v>0</v>
      </c>
      <c r="DP105" s="1757">
        <f t="shared" si="171"/>
        <v>9375.58</v>
      </c>
      <c r="DQ105" s="1831">
        <f t="shared" si="172"/>
        <v>22.05</v>
      </c>
      <c r="DR105" s="1757">
        <f t="shared" si="173"/>
        <v>1781.86</v>
      </c>
      <c r="DS105" s="1757">
        <f t="shared" si="174"/>
        <v>138.07000000000002</v>
      </c>
      <c r="DT105" s="1850">
        <f t="shared" si="175"/>
        <v>11157.44</v>
      </c>
      <c r="DU105" s="1837">
        <f>'[13]3'!DU105</f>
        <v>0.05</v>
      </c>
      <c r="DV105" s="1834">
        <f>'[13]3'!DV105</f>
        <v>0.04</v>
      </c>
      <c r="DW105" s="1834">
        <f>'[13]3'!DW105</f>
        <v>0</v>
      </c>
      <c r="DX105" s="1834">
        <f>'[13]3'!DX105</f>
        <v>0</v>
      </c>
      <c r="DY105" s="1834">
        <f>'[13]3'!DY105</f>
        <v>0</v>
      </c>
      <c r="DZ105" s="1834">
        <f>'[13]3'!DZ105</f>
        <v>0.05</v>
      </c>
      <c r="EA105" s="1831">
        <f t="shared" si="219"/>
        <v>124</v>
      </c>
      <c r="EB105" s="1831">
        <f t="shared" si="220"/>
        <v>21.68</v>
      </c>
      <c r="EC105" s="1757">
        <f t="shared" si="176"/>
        <v>0</v>
      </c>
      <c r="ED105" s="1757">
        <f t="shared" si="177"/>
        <v>0</v>
      </c>
      <c r="EE105" s="1757">
        <f t="shared" si="178"/>
        <v>11772.4</v>
      </c>
      <c r="EF105" s="1757">
        <f t="shared" si="179"/>
        <v>21.6</v>
      </c>
      <c r="EG105" s="1757">
        <f t="shared" si="180"/>
        <v>1745.5</v>
      </c>
      <c r="EH105" s="1757">
        <f t="shared" si="181"/>
        <v>167.28</v>
      </c>
      <c r="EI105" s="1850">
        <f t="shared" si="182"/>
        <v>13517.9</v>
      </c>
      <c r="EJ105" s="1837">
        <f>'[13]3'!EJ105</f>
        <v>0.05</v>
      </c>
      <c r="EK105" s="1834">
        <f>'[13]3'!EK105</f>
        <v>0.04</v>
      </c>
      <c r="EL105" s="1834">
        <f>'[13]3'!EL105</f>
        <v>0</v>
      </c>
      <c r="EM105" s="1834">
        <f>'[13]3'!EM105</f>
        <v>0</v>
      </c>
      <c r="EN105" s="1834">
        <f>'[13]3'!EN105</f>
        <v>0</v>
      </c>
      <c r="EO105" s="1834">
        <f>'[13]3'!EO105</f>
        <v>0.05</v>
      </c>
      <c r="EP105" s="1831">
        <f t="shared" si="221"/>
        <v>173.9</v>
      </c>
      <c r="EQ105" s="1831">
        <f t="shared" si="222"/>
        <v>24.84</v>
      </c>
      <c r="ER105" s="1757">
        <f t="shared" si="183"/>
        <v>0</v>
      </c>
      <c r="ES105" s="1757">
        <f t="shared" si="184"/>
        <v>0</v>
      </c>
      <c r="ET105" s="1757">
        <f t="shared" si="185"/>
        <v>16060.18</v>
      </c>
      <c r="EU105" s="1757">
        <f t="shared" si="186"/>
        <v>28.35</v>
      </c>
      <c r="EV105" s="1757">
        <f t="shared" si="187"/>
        <v>2290.96</v>
      </c>
      <c r="EW105" s="1757">
        <f t="shared" si="188"/>
        <v>227.09</v>
      </c>
      <c r="EX105" s="1850">
        <f t="shared" si="189"/>
        <v>18351.14</v>
      </c>
      <c r="EY105" s="1834">
        <f>'[13]3'!EY105</f>
        <v>0.05</v>
      </c>
      <c r="EZ105" s="1834">
        <f>'[13]3'!EZ105</f>
        <v>0.04</v>
      </c>
      <c r="FA105" s="1834">
        <f>'[13]3'!FA105</f>
        <v>0</v>
      </c>
      <c r="FB105" s="1834">
        <f>'[13]3'!FB105</f>
        <v>0</v>
      </c>
      <c r="FC105" s="1834">
        <f>'[13]3'!FC105</f>
        <v>0</v>
      </c>
      <c r="FD105" s="1834">
        <f>'[13]3'!FD105</f>
        <v>0.05</v>
      </c>
      <c r="FE105" s="1831">
        <f t="shared" si="223"/>
        <v>164.3</v>
      </c>
      <c r="FF105" s="1831">
        <f t="shared" si="224"/>
        <v>23.64</v>
      </c>
      <c r="FG105" s="1757">
        <f t="shared" si="190"/>
        <v>0</v>
      </c>
      <c r="FH105" s="1757">
        <f t="shared" si="191"/>
        <v>0</v>
      </c>
      <c r="FI105" s="1757">
        <f t="shared" si="192"/>
        <v>15187.43</v>
      </c>
      <c r="FJ105" s="1757">
        <f t="shared" si="193"/>
        <v>35.15</v>
      </c>
      <c r="FK105" s="1757">
        <f t="shared" si="194"/>
        <v>2840.47</v>
      </c>
      <c r="FL105" s="1757">
        <f t="shared" si="195"/>
        <v>223.09</v>
      </c>
      <c r="FM105" s="1850">
        <f t="shared" si="196"/>
        <v>18027.900000000001</v>
      </c>
      <c r="FN105" s="1834">
        <f>'[13]3'!FN105</f>
        <v>0.05</v>
      </c>
      <c r="FO105" s="1834">
        <f>'[13]3'!FO105</f>
        <v>0.04</v>
      </c>
      <c r="FP105" s="1834">
        <f>'[13]3'!FP105</f>
        <v>0</v>
      </c>
      <c r="FQ105" s="1834">
        <f>'[13]3'!FQ105</f>
        <v>0</v>
      </c>
      <c r="FR105" s="1834">
        <f>'[13]3'!FR105</f>
        <v>0</v>
      </c>
      <c r="FS105" s="1834">
        <f>'[13]3'!FS105</f>
        <v>0.05</v>
      </c>
      <c r="FT105" s="1831">
        <f t="shared" si="225"/>
        <v>162.05000000000001</v>
      </c>
      <c r="FU105" s="1831">
        <f t="shared" si="226"/>
        <v>26.04</v>
      </c>
      <c r="FV105" s="1757">
        <f t="shared" si="197"/>
        <v>0</v>
      </c>
      <c r="FW105" s="1757">
        <f t="shared" si="198"/>
        <v>0</v>
      </c>
      <c r="FX105" s="1757">
        <f t="shared" si="227"/>
        <v>15199.55</v>
      </c>
      <c r="FY105" s="1757">
        <f t="shared" si="199"/>
        <v>38</v>
      </c>
      <c r="FZ105" s="1757">
        <f t="shared" si="200"/>
        <v>3070.78</v>
      </c>
      <c r="GA105" s="1757">
        <f t="shared" si="201"/>
        <v>226.09</v>
      </c>
      <c r="GB105" s="1850">
        <f t="shared" si="202"/>
        <v>18270.329999999998</v>
      </c>
      <c r="GC105" s="1851">
        <f t="shared" si="117"/>
        <v>1304.5700000000002</v>
      </c>
      <c r="GD105" s="1852">
        <f t="shared" si="117"/>
        <v>105422.29000000001</v>
      </c>
      <c r="GE105" s="1853">
        <f t="shared" si="118"/>
        <v>1117.54</v>
      </c>
      <c r="GF105" s="1854">
        <f t="shared" si="118"/>
        <v>90308.41</v>
      </c>
      <c r="GG105" s="1855">
        <f t="shared" si="119"/>
        <v>2422.11</v>
      </c>
      <c r="GH105" s="1856">
        <f t="shared" si="119"/>
        <v>195730.7</v>
      </c>
      <c r="GI105" s="1844">
        <v>13</v>
      </c>
      <c r="GJ105" s="1857">
        <f t="shared" si="230"/>
        <v>2081.31</v>
      </c>
      <c r="GK105" s="1858">
        <f t="shared" si="228"/>
        <v>168190.66000000006</v>
      </c>
      <c r="GL105" s="1859">
        <f t="shared" si="229"/>
        <v>340.80000000000018</v>
      </c>
      <c r="GM105" s="1860">
        <f t="shared" si="229"/>
        <v>27540.03999999995</v>
      </c>
    </row>
    <row r="106" spans="1:196" s="1768" customFormat="1" ht="18" customHeight="1">
      <c r="A106" s="1848">
        <v>92</v>
      </c>
      <c r="B106" s="1861" t="s">
        <v>1626</v>
      </c>
      <c r="C106" s="1864" t="s">
        <v>407</v>
      </c>
      <c r="D106" s="1833">
        <f>[13]цены!D100</f>
        <v>128.25</v>
      </c>
      <c r="E106" s="1834">
        <f>'[13]3'!E106</f>
        <v>0.03</v>
      </c>
      <c r="F106" s="1834">
        <f>'[13]3'!F106</f>
        <v>0.02</v>
      </c>
      <c r="G106" s="1834">
        <f>'[13]3'!G106</f>
        <v>3.8999999999999998E-3</v>
      </c>
      <c r="H106" s="1834">
        <f>'[13]3'!H106</f>
        <v>0</v>
      </c>
      <c r="I106" s="1834">
        <f>'[13]3'!I106</f>
        <v>0</v>
      </c>
      <c r="J106" s="1834">
        <f>'[13]3'!J106</f>
        <v>0</v>
      </c>
      <c r="K106" s="1831">
        <f t="shared" si="203"/>
        <v>103.02</v>
      </c>
      <c r="L106" s="1831">
        <f t="shared" si="204"/>
        <v>12.94</v>
      </c>
      <c r="M106" s="1835">
        <f t="shared" si="120"/>
        <v>0</v>
      </c>
      <c r="N106" s="1835">
        <f t="shared" si="121"/>
        <v>0</v>
      </c>
      <c r="O106" s="1757">
        <f t="shared" si="122"/>
        <v>14871.87</v>
      </c>
      <c r="P106" s="1831">
        <f t="shared" si="123"/>
        <v>0</v>
      </c>
      <c r="Q106" s="1757">
        <f t="shared" si="124"/>
        <v>0</v>
      </c>
      <c r="R106" s="1757">
        <f t="shared" si="125"/>
        <v>115.96</v>
      </c>
      <c r="S106" s="1850">
        <f t="shared" si="126"/>
        <v>14871.87</v>
      </c>
      <c r="T106" s="1837">
        <f>'[13]3'!T106</f>
        <v>0.03</v>
      </c>
      <c r="U106" s="1834">
        <f>'[13]3'!U106</f>
        <v>0.02</v>
      </c>
      <c r="V106" s="1834">
        <f>'[13]3'!V106</f>
        <v>3.8999999999999998E-3</v>
      </c>
      <c r="W106" s="1834">
        <f>'[13]3'!W106</f>
        <v>0</v>
      </c>
      <c r="X106" s="1834">
        <f>'[13]3'!X106</f>
        <v>0</v>
      </c>
      <c r="Y106" s="1834">
        <f>'[13]3'!Y106</f>
        <v>0</v>
      </c>
      <c r="Z106" s="1831">
        <f t="shared" si="205"/>
        <v>100.02</v>
      </c>
      <c r="AA106" s="1831">
        <f t="shared" si="206"/>
        <v>11.86</v>
      </c>
      <c r="AB106" s="1757">
        <f t="shared" si="127"/>
        <v>0</v>
      </c>
      <c r="AC106" s="1757">
        <f t="shared" si="128"/>
        <v>0</v>
      </c>
      <c r="AD106" s="1757">
        <f t="shared" si="129"/>
        <v>14348.61</v>
      </c>
      <c r="AE106" s="1831">
        <f t="shared" si="130"/>
        <v>0</v>
      </c>
      <c r="AF106" s="1757">
        <f t="shared" si="131"/>
        <v>0</v>
      </c>
      <c r="AG106" s="1757">
        <f t="shared" si="132"/>
        <v>111.88</v>
      </c>
      <c r="AH106" s="1850">
        <f t="shared" si="133"/>
        <v>14348.61</v>
      </c>
      <c r="AI106" s="1837">
        <f>'[13]3'!AI106</f>
        <v>0.03</v>
      </c>
      <c r="AJ106" s="1834">
        <f>'[13]3'!AJ106</f>
        <v>0.02</v>
      </c>
      <c r="AK106" s="1834">
        <f>'[13]3'!AK106</f>
        <v>3.8999999999999998E-3</v>
      </c>
      <c r="AL106" s="1834">
        <f>'[13]3'!AL106</f>
        <v>0</v>
      </c>
      <c r="AM106" s="1834">
        <f>'[13]3'!AM106</f>
        <v>0</v>
      </c>
      <c r="AN106" s="1834">
        <f>'[13]3'!AN106</f>
        <v>0</v>
      </c>
      <c r="AO106" s="1831">
        <f t="shared" si="207"/>
        <v>119.33999999999999</v>
      </c>
      <c r="AP106" s="1831">
        <f t="shared" si="208"/>
        <v>12.94</v>
      </c>
      <c r="AQ106" s="1757">
        <f t="shared" si="134"/>
        <v>0</v>
      </c>
      <c r="AR106" s="1757">
        <f t="shared" si="135"/>
        <v>0</v>
      </c>
      <c r="AS106" s="1757">
        <f t="shared" si="136"/>
        <v>16964.91</v>
      </c>
      <c r="AT106" s="1831">
        <f t="shared" si="137"/>
        <v>0</v>
      </c>
      <c r="AU106" s="1757">
        <f t="shared" si="138"/>
        <v>0</v>
      </c>
      <c r="AV106" s="1757">
        <f t="shared" si="139"/>
        <v>132.28</v>
      </c>
      <c r="AW106" s="1850">
        <f t="shared" si="140"/>
        <v>16964.91</v>
      </c>
      <c r="AX106" s="1834">
        <f>'[13]3'!AX106</f>
        <v>0.03</v>
      </c>
      <c r="AY106" s="1834">
        <f>'[13]3'!AY106</f>
        <v>0.02</v>
      </c>
      <c r="AZ106" s="1834">
        <f>'[13]3'!AZ106</f>
        <v>3.8999999999999998E-3</v>
      </c>
      <c r="BA106" s="1834">
        <f>'[13]3'!BA106</f>
        <v>0</v>
      </c>
      <c r="BB106" s="1834">
        <f>'[13]3'!BB106</f>
        <v>0</v>
      </c>
      <c r="BC106" s="1834">
        <f>'[13]3'!BC106</f>
        <v>0</v>
      </c>
      <c r="BD106" s="1831">
        <f t="shared" si="209"/>
        <v>101.55</v>
      </c>
      <c r="BE106" s="1831">
        <f t="shared" si="210"/>
        <v>11.700000000000001</v>
      </c>
      <c r="BF106" s="1757">
        <f t="shared" si="141"/>
        <v>0</v>
      </c>
      <c r="BG106" s="1757">
        <f t="shared" si="142"/>
        <v>0</v>
      </c>
      <c r="BH106" s="1757">
        <f t="shared" si="143"/>
        <v>14524.31</v>
      </c>
      <c r="BI106" s="1831">
        <f t="shared" si="144"/>
        <v>0</v>
      </c>
      <c r="BJ106" s="1757">
        <f t="shared" si="145"/>
        <v>0</v>
      </c>
      <c r="BK106" s="1757">
        <f t="shared" si="146"/>
        <v>113.25</v>
      </c>
      <c r="BL106" s="1850">
        <f t="shared" si="147"/>
        <v>14524.31</v>
      </c>
      <c r="BM106" s="1837">
        <f>'[13]3'!BM106</f>
        <v>0.03</v>
      </c>
      <c r="BN106" s="1834">
        <f>'[13]3'!BN106</f>
        <v>0.02</v>
      </c>
      <c r="BO106" s="1834">
        <f>'[13]3'!BO106</f>
        <v>3.8999999999999998E-3</v>
      </c>
      <c r="BP106" s="1834">
        <f>'[13]3'!BP106</f>
        <v>0</v>
      </c>
      <c r="BQ106" s="1834">
        <f>'[13]3'!BQ106</f>
        <v>0</v>
      </c>
      <c r="BR106" s="1834">
        <f>'[13]3'!BR106</f>
        <v>0</v>
      </c>
      <c r="BS106" s="1831">
        <f t="shared" si="211"/>
        <v>87.78</v>
      </c>
      <c r="BT106" s="1831">
        <f t="shared" si="212"/>
        <v>10.84</v>
      </c>
      <c r="BU106" s="1757">
        <f t="shared" si="148"/>
        <v>0</v>
      </c>
      <c r="BV106" s="1757">
        <f t="shared" si="149"/>
        <v>0</v>
      </c>
      <c r="BW106" s="1757">
        <f t="shared" si="150"/>
        <v>12648.02</v>
      </c>
      <c r="BX106" s="1831">
        <f t="shared" si="151"/>
        <v>0</v>
      </c>
      <c r="BY106" s="1757">
        <f t="shared" si="152"/>
        <v>0</v>
      </c>
      <c r="BZ106" s="1757">
        <f t="shared" si="153"/>
        <v>98.62</v>
      </c>
      <c r="CA106" s="1850">
        <f t="shared" si="154"/>
        <v>12648.02</v>
      </c>
      <c r="CB106" s="1834">
        <f>'[13]3'!CB106</f>
        <v>0.03</v>
      </c>
      <c r="CC106" s="1834">
        <f>'[13]3'!CC106</f>
        <v>0.02</v>
      </c>
      <c r="CD106" s="1834">
        <f>'[13]3'!CD106</f>
        <v>3.8999999999999998E-3</v>
      </c>
      <c r="CE106" s="1834">
        <f>'[13]3'!CE106</f>
        <v>0</v>
      </c>
      <c r="CF106" s="1834">
        <f>'[13]3'!CF106</f>
        <v>0</v>
      </c>
      <c r="CG106" s="1834">
        <f>'[13]3'!CG106</f>
        <v>0</v>
      </c>
      <c r="CH106" s="1831">
        <f t="shared" si="213"/>
        <v>80.489999999999995</v>
      </c>
      <c r="CI106" s="1831">
        <f t="shared" si="214"/>
        <v>11.18</v>
      </c>
      <c r="CJ106" s="1757">
        <f t="shared" si="155"/>
        <v>0</v>
      </c>
      <c r="CK106" s="1757">
        <f t="shared" si="156"/>
        <v>0</v>
      </c>
      <c r="CL106" s="1757">
        <f t="shared" si="157"/>
        <v>11756.68</v>
      </c>
      <c r="CM106" s="1831">
        <f t="shared" si="158"/>
        <v>0</v>
      </c>
      <c r="CN106" s="1757">
        <f t="shared" si="159"/>
        <v>0</v>
      </c>
      <c r="CO106" s="1757">
        <f t="shared" si="160"/>
        <v>91.669999999999987</v>
      </c>
      <c r="CP106" s="1850">
        <f t="shared" si="161"/>
        <v>11756.68</v>
      </c>
      <c r="CQ106" s="1837">
        <f>'[13]3'!CQ106</f>
        <v>0.03</v>
      </c>
      <c r="CR106" s="1834">
        <f>'[13]3'!CR106</f>
        <v>0.02</v>
      </c>
      <c r="CS106" s="1834">
        <f>'[13]3'!CS106</f>
        <v>3.8999999999999998E-3</v>
      </c>
      <c r="CT106" s="1834">
        <f>'[13]3'!CT106</f>
        <v>0</v>
      </c>
      <c r="CU106" s="1834">
        <f>'[13]3'!CU106</f>
        <v>0</v>
      </c>
      <c r="CV106" s="1834">
        <f>'[13]3'!CV106</f>
        <v>0</v>
      </c>
      <c r="CW106" s="1831">
        <f t="shared" si="215"/>
        <v>53.4</v>
      </c>
      <c r="CX106" s="1831">
        <f t="shared" si="216"/>
        <v>12.96</v>
      </c>
      <c r="CY106" s="1757">
        <f t="shared" si="162"/>
        <v>0</v>
      </c>
      <c r="CZ106" s="1757">
        <f t="shared" si="163"/>
        <v>0</v>
      </c>
      <c r="DA106" s="1757">
        <f t="shared" si="164"/>
        <v>8510.67</v>
      </c>
      <c r="DB106" s="1831">
        <f t="shared" si="165"/>
        <v>0</v>
      </c>
      <c r="DC106" s="1757">
        <f t="shared" si="166"/>
        <v>0</v>
      </c>
      <c r="DD106" s="1757">
        <f t="shared" si="167"/>
        <v>66.36</v>
      </c>
      <c r="DE106" s="1850">
        <f t="shared" si="168"/>
        <v>8510.67</v>
      </c>
      <c r="DF106" s="1837">
        <f>'[13]3'!DF106</f>
        <v>0.03</v>
      </c>
      <c r="DG106" s="1834">
        <f>'[13]3'!DG106</f>
        <v>0.02</v>
      </c>
      <c r="DH106" s="1834">
        <f>'[13]3'!DH106</f>
        <v>3.8999999999999998E-3</v>
      </c>
      <c r="DI106" s="1834">
        <f>'[13]3'!DI106</f>
        <v>0</v>
      </c>
      <c r="DJ106" s="1834">
        <f>'[13]3'!DJ106</f>
        <v>0</v>
      </c>
      <c r="DK106" s="1834">
        <f>'[13]3'!DK106</f>
        <v>0</v>
      </c>
      <c r="DL106" s="1831">
        <f t="shared" si="217"/>
        <v>55.26</v>
      </c>
      <c r="DM106" s="1831">
        <f t="shared" si="218"/>
        <v>11.96</v>
      </c>
      <c r="DN106" s="1757">
        <f t="shared" si="169"/>
        <v>0</v>
      </c>
      <c r="DO106" s="1757">
        <f t="shared" si="170"/>
        <v>0</v>
      </c>
      <c r="DP106" s="1757">
        <f t="shared" si="171"/>
        <v>8620.9699999999993</v>
      </c>
      <c r="DQ106" s="1831">
        <f t="shared" si="172"/>
        <v>0</v>
      </c>
      <c r="DR106" s="1757">
        <f t="shared" si="173"/>
        <v>0</v>
      </c>
      <c r="DS106" s="1757">
        <f t="shared" si="174"/>
        <v>67.22</v>
      </c>
      <c r="DT106" s="1850">
        <f t="shared" si="175"/>
        <v>8620.9699999999993</v>
      </c>
      <c r="DU106" s="1837">
        <f>'[13]3'!DU106</f>
        <v>0.03</v>
      </c>
      <c r="DV106" s="1834">
        <f>'[13]3'!DV106</f>
        <v>0.02</v>
      </c>
      <c r="DW106" s="1834">
        <f>'[13]3'!DW106</f>
        <v>3.8999999999999998E-3</v>
      </c>
      <c r="DX106" s="1834">
        <f>'[13]3'!DX106</f>
        <v>0</v>
      </c>
      <c r="DY106" s="1834">
        <f>'[13]3'!DY106</f>
        <v>0</v>
      </c>
      <c r="DZ106" s="1834">
        <f>'[13]3'!DZ106</f>
        <v>0</v>
      </c>
      <c r="EA106" s="1831">
        <f t="shared" si="219"/>
        <v>74.399999999999991</v>
      </c>
      <c r="EB106" s="1831">
        <f t="shared" si="220"/>
        <v>10.84</v>
      </c>
      <c r="EC106" s="1757">
        <f t="shared" si="176"/>
        <v>0</v>
      </c>
      <c r="ED106" s="1757">
        <f t="shared" si="177"/>
        <v>0</v>
      </c>
      <c r="EE106" s="1757">
        <f t="shared" si="178"/>
        <v>10932.03</v>
      </c>
      <c r="EF106" s="1757">
        <f t="shared" si="179"/>
        <v>0</v>
      </c>
      <c r="EG106" s="1757">
        <f t="shared" si="180"/>
        <v>0</v>
      </c>
      <c r="EH106" s="1757">
        <f t="shared" si="181"/>
        <v>85.24</v>
      </c>
      <c r="EI106" s="1850">
        <f t="shared" si="182"/>
        <v>10932.03</v>
      </c>
      <c r="EJ106" s="1837">
        <f>'[13]3'!EJ106</f>
        <v>0.03</v>
      </c>
      <c r="EK106" s="1834">
        <f>'[13]3'!EK106</f>
        <v>0.02</v>
      </c>
      <c r="EL106" s="1834">
        <f>'[13]3'!EL106</f>
        <v>3.8999999999999998E-3</v>
      </c>
      <c r="EM106" s="1834">
        <f>'[13]3'!EM106</f>
        <v>0</v>
      </c>
      <c r="EN106" s="1834">
        <f>'[13]3'!EN106</f>
        <v>0</v>
      </c>
      <c r="EO106" s="1834">
        <f>'[13]3'!EO106</f>
        <v>0</v>
      </c>
      <c r="EP106" s="1831">
        <f t="shared" si="221"/>
        <v>104.33999999999999</v>
      </c>
      <c r="EQ106" s="1831">
        <f t="shared" si="222"/>
        <v>12.42</v>
      </c>
      <c r="ER106" s="1757">
        <f t="shared" si="183"/>
        <v>0</v>
      </c>
      <c r="ES106" s="1757">
        <f t="shared" si="184"/>
        <v>0</v>
      </c>
      <c r="ET106" s="1757">
        <f t="shared" si="185"/>
        <v>14974.47</v>
      </c>
      <c r="EU106" s="1757">
        <f t="shared" si="186"/>
        <v>0</v>
      </c>
      <c r="EV106" s="1757">
        <f t="shared" si="187"/>
        <v>0</v>
      </c>
      <c r="EW106" s="1757">
        <f t="shared" si="188"/>
        <v>116.75999999999999</v>
      </c>
      <c r="EX106" s="1850">
        <f t="shared" si="189"/>
        <v>14974.47</v>
      </c>
      <c r="EY106" s="1834">
        <f>'[13]3'!EY106</f>
        <v>0.03</v>
      </c>
      <c r="EZ106" s="1834">
        <f>'[13]3'!EZ106</f>
        <v>0.02</v>
      </c>
      <c r="FA106" s="1834">
        <f>'[13]3'!FA106</f>
        <v>3.8999999999999998E-3</v>
      </c>
      <c r="FB106" s="1834">
        <f>'[13]3'!FB106</f>
        <v>0</v>
      </c>
      <c r="FC106" s="1834">
        <f>'[13]3'!FC106</f>
        <v>0</v>
      </c>
      <c r="FD106" s="1834">
        <f>'[13]3'!FD106</f>
        <v>0</v>
      </c>
      <c r="FE106" s="1831">
        <f t="shared" si="223"/>
        <v>98.58</v>
      </c>
      <c r="FF106" s="1831">
        <f t="shared" si="224"/>
        <v>11.82</v>
      </c>
      <c r="FG106" s="1757">
        <f t="shared" si="190"/>
        <v>0</v>
      </c>
      <c r="FH106" s="1757">
        <f t="shared" si="191"/>
        <v>0</v>
      </c>
      <c r="FI106" s="1757">
        <f t="shared" si="192"/>
        <v>14158.8</v>
      </c>
      <c r="FJ106" s="1757">
        <f t="shared" si="193"/>
        <v>0</v>
      </c>
      <c r="FK106" s="1757">
        <f t="shared" si="194"/>
        <v>0</v>
      </c>
      <c r="FL106" s="1757">
        <f t="shared" si="195"/>
        <v>110.4</v>
      </c>
      <c r="FM106" s="1850">
        <f t="shared" si="196"/>
        <v>14158.8</v>
      </c>
      <c r="FN106" s="1834">
        <f>'[13]3'!FN106</f>
        <v>0.03</v>
      </c>
      <c r="FO106" s="1834">
        <f>'[13]3'!FO106</f>
        <v>0.02</v>
      </c>
      <c r="FP106" s="1834">
        <f>'[13]3'!FP106</f>
        <v>3.8999999999999998E-3</v>
      </c>
      <c r="FQ106" s="1834">
        <f>'[13]3'!FQ106</f>
        <v>0</v>
      </c>
      <c r="FR106" s="1834">
        <f>'[13]3'!FR106</f>
        <v>0</v>
      </c>
      <c r="FS106" s="1834">
        <f>'[13]3'!FS106</f>
        <v>0</v>
      </c>
      <c r="FT106" s="1831">
        <f t="shared" si="225"/>
        <v>97.22999999999999</v>
      </c>
      <c r="FU106" s="1831">
        <f t="shared" si="226"/>
        <v>13.02</v>
      </c>
      <c r="FV106" s="1757">
        <f t="shared" si="197"/>
        <v>0</v>
      </c>
      <c r="FW106" s="1757">
        <f t="shared" si="198"/>
        <v>0</v>
      </c>
      <c r="FX106" s="1757">
        <f t="shared" si="227"/>
        <v>14139.56</v>
      </c>
      <c r="FY106" s="1757">
        <f t="shared" si="199"/>
        <v>0</v>
      </c>
      <c r="FZ106" s="1757">
        <f t="shared" si="200"/>
        <v>0</v>
      </c>
      <c r="GA106" s="1757">
        <f t="shared" si="201"/>
        <v>110.24999999999999</v>
      </c>
      <c r="GB106" s="1850">
        <f t="shared" si="202"/>
        <v>14139.56</v>
      </c>
      <c r="GC106" s="1851">
        <f t="shared" si="117"/>
        <v>663.66</v>
      </c>
      <c r="GD106" s="1852">
        <f t="shared" si="117"/>
        <v>85114.4</v>
      </c>
      <c r="GE106" s="1853">
        <f t="shared" si="118"/>
        <v>556.23</v>
      </c>
      <c r="GF106" s="1854">
        <f t="shared" si="118"/>
        <v>71336.5</v>
      </c>
      <c r="GG106" s="1855">
        <f t="shared" si="119"/>
        <v>1219.8899999999999</v>
      </c>
      <c r="GH106" s="1856">
        <f t="shared" si="119"/>
        <v>156450.9</v>
      </c>
      <c r="GI106" s="1844">
        <v>13</v>
      </c>
      <c r="GJ106" s="1857">
        <f t="shared" si="230"/>
        <v>1219.8899999999999</v>
      </c>
      <c r="GK106" s="1858">
        <f t="shared" si="228"/>
        <v>156450.9</v>
      </c>
      <c r="GL106" s="1859">
        <f t="shared" si="229"/>
        <v>0</v>
      </c>
      <c r="GM106" s="1860">
        <f t="shared" si="229"/>
        <v>0</v>
      </c>
    </row>
    <row r="107" spans="1:196" s="1868" customFormat="1" ht="18" customHeight="1">
      <c r="A107" s="1830">
        <v>93</v>
      </c>
      <c r="B107" s="1861" t="s">
        <v>1627</v>
      </c>
      <c r="C107" s="1864" t="s">
        <v>407</v>
      </c>
      <c r="D107" s="1833">
        <f>[13]цены!D101</f>
        <v>98.67</v>
      </c>
      <c r="E107" s="1834">
        <f>'[13]3'!E107</f>
        <v>2E-3</v>
      </c>
      <c r="F107" s="1834">
        <f>'[13]3'!F107</f>
        <v>1E-3</v>
      </c>
      <c r="G107" s="1834">
        <f>'[13]3'!G107</f>
        <v>0</v>
      </c>
      <c r="H107" s="1834">
        <f>'[13]3'!H107</f>
        <v>0</v>
      </c>
      <c r="I107" s="1834">
        <f>'[13]3'!I107</f>
        <v>0</v>
      </c>
      <c r="J107" s="1834">
        <f>'[13]3'!J107</f>
        <v>5.0000000000000001E-4</v>
      </c>
      <c r="K107" s="1831">
        <f t="shared" si="203"/>
        <v>6.8680000000000003</v>
      </c>
      <c r="L107" s="1831">
        <f t="shared" si="204"/>
        <v>0.64700000000000002</v>
      </c>
      <c r="M107" s="1835">
        <f t="shared" si="120"/>
        <v>0</v>
      </c>
      <c r="N107" s="1835">
        <f t="shared" si="121"/>
        <v>0</v>
      </c>
      <c r="O107" s="1757">
        <f t="shared" si="122"/>
        <v>741.51</v>
      </c>
      <c r="P107" s="1831">
        <f t="shared" si="123"/>
        <v>0.3</v>
      </c>
      <c r="Q107" s="1757">
        <f t="shared" si="124"/>
        <v>29.6</v>
      </c>
      <c r="R107" s="1757">
        <f t="shared" si="125"/>
        <v>7.8150000000000004</v>
      </c>
      <c r="S107" s="1850">
        <f t="shared" si="126"/>
        <v>771.11</v>
      </c>
      <c r="T107" s="1837">
        <f>'[13]3'!T107</f>
        <v>5.0000000000000001E-4</v>
      </c>
      <c r="U107" s="1834">
        <f>'[13]3'!U107</f>
        <v>5.0000000000000001E-4</v>
      </c>
      <c r="V107" s="1834">
        <f>'[13]3'!V107</f>
        <v>0</v>
      </c>
      <c r="W107" s="1834">
        <f>'[13]3'!W107</f>
        <v>0</v>
      </c>
      <c r="X107" s="1834">
        <f>'[13]3'!X107</f>
        <v>0</v>
      </c>
      <c r="Y107" s="1834">
        <f>'[13]3'!Y107</f>
        <v>5.0000000000000001E-4</v>
      </c>
      <c r="Z107" s="1831">
        <f t="shared" si="205"/>
        <v>1.667</v>
      </c>
      <c r="AA107" s="1831">
        <f t="shared" si="206"/>
        <v>0.29649999999999999</v>
      </c>
      <c r="AB107" s="1757">
        <f t="shared" si="127"/>
        <v>0</v>
      </c>
      <c r="AC107" s="1757">
        <f t="shared" si="128"/>
        <v>0</v>
      </c>
      <c r="AD107" s="1757">
        <f t="shared" si="129"/>
        <v>193.74</v>
      </c>
      <c r="AE107" s="1831">
        <f t="shared" si="130"/>
        <v>0.3145</v>
      </c>
      <c r="AF107" s="1757">
        <f t="shared" si="131"/>
        <v>31.03</v>
      </c>
      <c r="AG107" s="1757">
        <f t="shared" si="132"/>
        <v>2.278</v>
      </c>
      <c r="AH107" s="1850">
        <f t="shared" si="133"/>
        <v>224.77</v>
      </c>
      <c r="AI107" s="1837">
        <f>'[13]3'!AI107</f>
        <v>5.0000000000000001E-4</v>
      </c>
      <c r="AJ107" s="1834">
        <f>'[13]3'!AJ107</f>
        <v>5.0000000000000001E-4</v>
      </c>
      <c r="AK107" s="1834">
        <f>'[13]3'!AK107</f>
        <v>0</v>
      </c>
      <c r="AL107" s="1834">
        <f>'[13]3'!AL107</f>
        <v>0</v>
      </c>
      <c r="AM107" s="1834">
        <f>'[13]3'!AM107</f>
        <v>0</v>
      </c>
      <c r="AN107" s="1834">
        <f>'[13]3'!AN107</f>
        <v>5.0000000000000001E-4</v>
      </c>
      <c r="AO107" s="1831">
        <f t="shared" si="207"/>
        <v>1.9890000000000001</v>
      </c>
      <c r="AP107" s="1831">
        <f t="shared" si="208"/>
        <v>0.32350000000000001</v>
      </c>
      <c r="AQ107" s="1757">
        <f t="shared" si="134"/>
        <v>0</v>
      </c>
      <c r="AR107" s="1757">
        <f t="shared" si="135"/>
        <v>0</v>
      </c>
      <c r="AS107" s="1757">
        <f t="shared" si="136"/>
        <v>228.17</v>
      </c>
      <c r="AT107" s="1831">
        <f t="shared" si="137"/>
        <v>0.28800000000000003</v>
      </c>
      <c r="AU107" s="1757">
        <f t="shared" si="138"/>
        <v>28.42</v>
      </c>
      <c r="AV107" s="1757">
        <f t="shared" si="139"/>
        <v>2.6005000000000003</v>
      </c>
      <c r="AW107" s="1850">
        <f t="shared" si="140"/>
        <v>256.58999999999997</v>
      </c>
      <c r="AX107" s="1834">
        <f>'[13]3'!AX107</f>
        <v>5.0000000000000001E-4</v>
      </c>
      <c r="AY107" s="1834">
        <f>'[13]3'!AY107</f>
        <v>5.0000000000000001E-4</v>
      </c>
      <c r="AZ107" s="1834">
        <f>'[13]3'!AZ107</f>
        <v>0</v>
      </c>
      <c r="BA107" s="1834">
        <f>'[13]3'!BA107</f>
        <v>0</v>
      </c>
      <c r="BB107" s="1834">
        <f>'[13]3'!BB107</f>
        <v>0</v>
      </c>
      <c r="BC107" s="1834">
        <f>'[13]3'!BC107</f>
        <v>5.0000000000000001E-4</v>
      </c>
      <c r="BD107" s="1831">
        <f t="shared" si="209"/>
        <v>1.6925000000000001</v>
      </c>
      <c r="BE107" s="1831">
        <f t="shared" si="210"/>
        <v>0.29249999999999998</v>
      </c>
      <c r="BF107" s="1757">
        <f t="shared" si="141"/>
        <v>0</v>
      </c>
      <c r="BG107" s="1757">
        <f t="shared" si="142"/>
        <v>0</v>
      </c>
      <c r="BH107" s="1757">
        <f t="shared" si="143"/>
        <v>195.86</v>
      </c>
      <c r="BI107" s="1831">
        <f t="shared" si="144"/>
        <v>0.30399999999999999</v>
      </c>
      <c r="BJ107" s="1757">
        <f t="shared" si="145"/>
        <v>30</v>
      </c>
      <c r="BK107" s="1757">
        <f t="shared" si="146"/>
        <v>2.2890000000000001</v>
      </c>
      <c r="BL107" s="1850">
        <f t="shared" si="147"/>
        <v>225.86</v>
      </c>
      <c r="BM107" s="1837">
        <f>'[13]3'!BM107</f>
        <v>2E-3</v>
      </c>
      <c r="BN107" s="1834">
        <f>'[13]3'!BN107</f>
        <v>1E-3</v>
      </c>
      <c r="BO107" s="1834">
        <f>'[13]3'!BO107</f>
        <v>0</v>
      </c>
      <c r="BP107" s="1834">
        <f>'[13]3'!BP107</f>
        <v>0</v>
      </c>
      <c r="BQ107" s="1834">
        <f>'[13]3'!BQ107</f>
        <v>0</v>
      </c>
      <c r="BR107" s="1834">
        <f>'[13]3'!BR107</f>
        <v>0</v>
      </c>
      <c r="BS107" s="1831">
        <f t="shared" si="211"/>
        <v>5.8520000000000003</v>
      </c>
      <c r="BT107" s="1831">
        <f t="shared" si="212"/>
        <v>0.54200000000000004</v>
      </c>
      <c r="BU107" s="1757">
        <f t="shared" si="148"/>
        <v>0</v>
      </c>
      <c r="BV107" s="1757">
        <f t="shared" si="149"/>
        <v>0</v>
      </c>
      <c r="BW107" s="1757">
        <f t="shared" si="150"/>
        <v>630.9</v>
      </c>
      <c r="BX107" s="1831">
        <f t="shared" si="151"/>
        <v>0</v>
      </c>
      <c r="BY107" s="1757">
        <f t="shared" si="152"/>
        <v>0</v>
      </c>
      <c r="BZ107" s="1757">
        <f t="shared" si="153"/>
        <v>6.3940000000000001</v>
      </c>
      <c r="CA107" s="1850">
        <f t="shared" si="154"/>
        <v>630.9</v>
      </c>
      <c r="CB107" s="1834">
        <f>'[13]3'!CB107</f>
        <v>2E-3</v>
      </c>
      <c r="CC107" s="1834">
        <f>'[13]3'!CC107</f>
        <v>1E-3</v>
      </c>
      <c r="CD107" s="1834">
        <f>'[13]3'!CD107</f>
        <v>0</v>
      </c>
      <c r="CE107" s="1834">
        <f>'[13]3'!CE107</f>
        <v>0</v>
      </c>
      <c r="CF107" s="1834">
        <f>'[13]3'!CF107</f>
        <v>0</v>
      </c>
      <c r="CG107" s="1834">
        <f>'[13]3'!CG107</f>
        <v>0</v>
      </c>
      <c r="CH107" s="1831">
        <f t="shared" si="213"/>
        <v>5.3660000000000005</v>
      </c>
      <c r="CI107" s="1831">
        <f t="shared" si="214"/>
        <v>0.55900000000000005</v>
      </c>
      <c r="CJ107" s="1757">
        <f t="shared" si="155"/>
        <v>0</v>
      </c>
      <c r="CK107" s="1757">
        <f t="shared" si="156"/>
        <v>0</v>
      </c>
      <c r="CL107" s="1757">
        <f t="shared" si="157"/>
        <v>584.62</v>
      </c>
      <c r="CM107" s="1831">
        <f t="shared" si="158"/>
        <v>0</v>
      </c>
      <c r="CN107" s="1757">
        <f t="shared" si="159"/>
        <v>0</v>
      </c>
      <c r="CO107" s="1757">
        <f t="shared" si="160"/>
        <v>5.9250000000000007</v>
      </c>
      <c r="CP107" s="1850">
        <f t="shared" si="161"/>
        <v>584.62</v>
      </c>
      <c r="CQ107" s="1837">
        <f>'[13]3'!CQ107</f>
        <v>2E-3</v>
      </c>
      <c r="CR107" s="1834">
        <f>'[13]3'!CR107</f>
        <v>1E-3</v>
      </c>
      <c r="CS107" s="1834">
        <f>'[13]3'!CS107</f>
        <v>0</v>
      </c>
      <c r="CT107" s="1834">
        <f>'[13]3'!CT107</f>
        <v>0</v>
      </c>
      <c r="CU107" s="1834">
        <f>'[13]3'!CU107</f>
        <v>0</v>
      </c>
      <c r="CV107" s="1834">
        <f>'[13]3'!CV107</f>
        <v>0</v>
      </c>
      <c r="CW107" s="1831">
        <f t="shared" si="215"/>
        <v>3.56</v>
      </c>
      <c r="CX107" s="1831">
        <f t="shared" si="216"/>
        <v>0.64800000000000002</v>
      </c>
      <c r="CY107" s="1757">
        <f t="shared" si="162"/>
        <v>0</v>
      </c>
      <c r="CZ107" s="1757">
        <f t="shared" si="163"/>
        <v>0</v>
      </c>
      <c r="DA107" s="1757">
        <f t="shared" si="164"/>
        <v>415.2</v>
      </c>
      <c r="DB107" s="1831">
        <f t="shared" si="165"/>
        <v>0</v>
      </c>
      <c r="DC107" s="1757">
        <f t="shared" si="166"/>
        <v>0</v>
      </c>
      <c r="DD107" s="1757">
        <f t="shared" si="167"/>
        <v>4.2080000000000002</v>
      </c>
      <c r="DE107" s="1850">
        <f t="shared" si="168"/>
        <v>415.2</v>
      </c>
      <c r="DF107" s="1837">
        <f>'[13]3'!DF107</f>
        <v>2E-3</v>
      </c>
      <c r="DG107" s="1834">
        <f>'[13]3'!DG107</f>
        <v>1E-3</v>
      </c>
      <c r="DH107" s="1834">
        <f>'[13]3'!DH107</f>
        <v>0</v>
      </c>
      <c r="DI107" s="1834">
        <f>'[13]3'!DI107</f>
        <v>0</v>
      </c>
      <c r="DJ107" s="1834">
        <f>'[13]3'!DJ107</f>
        <v>0</v>
      </c>
      <c r="DK107" s="1834">
        <f>'[13]3'!DK107</f>
        <v>0</v>
      </c>
      <c r="DL107" s="1831">
        <f t="shared" si="217"/>
        <v>3.6840000000000002</v>
      </c>
      <c r="DM107" s="1831">
        <f t="shared" si="218"/>
        <v>0.59799999999999998</v>
      </c>
      <c r="DN107" s="1757">
        <f t="shared" si="169"/>
        <v>0</v>
      </c>
      <c r="DO107" s="1757">
        <f t="shared" si="170"/>
        <v>0</v>
      </c>
      <c r="DP107" s="1757">
        <f t="shared" si="171"/>
        <v>422.5</v>
      </c>
      <c r="DQ107" s="1831">
        <f t="shared" si="172"/>
        <v>0</v>
      </c>
      <c r="DR107" s="1757">
        <f t="shared" si="173"/>
        <v>0</v>
      </c>
      <c r="DS107" s="1757">
        <f t="shared" si="174"/>
        <v>4.282</v>
      </c>
      <c r="DT107" s="1850">
        <f t="shared" si="175"/>
        <v>422.5</v>
      </c>
      <c r="DU107" s="1837">
        <f>'[13]3'!DU107</f>
        <v>5.0000000000000001E-4</v>
      </c>
      <c r="DV107" s="1834">
        <f>'[13]3'!DV107</f>
        <v>5.0000000000000001E-4</v>
      </c>
      <c r="DW107" s="1834">
        <f>'[13]3'!DW107</f>
        <v>0</v>
      </c>
      <c r="DX107" s="1834">
        <f>'[13]3'!DX107</f>
        <v>0</v>
      </c>
      <c r="DY107" s="1834">
        <f>'[13]3'!DY107</f>
        <v>0</v>
      </c>
      <c r="DZ107" s="1834">
        <f>'[13]3'!DZ107</f>
        <v>5.0000000000000001E-4</v>
      </c>
      <c r="EA107" s="1831">
        <f t="shared" si="219"/>
        <v>1.24</v>
      </c>
      <c r="EB107" s="1831">
        <f t="shared" si="220"/>
        <v>0.27100000000000002</v>
      </c>
      <c r="EC107" s="1757">
        <f t="shared" si="176"/>
        <v>0</v>
      </c>
      <c r="ED107" s="1757">
        <f t="shared" si="177"/>
        <v>0</v>
      </c>
      <c r="EE107" s="1757">
        <f t="shared" si="178"/>
        <v>149.09</v>
      </c>
      <c r="EF107" s="1757">
        <f t="shared" si="179"/>
        <v>0.216</v>
      </c>
      <c r="EG107" s="1757">
        <f t="shared" si="180"/>
        <v>21.31</v>
      </c>
      <c r="EH107" s="1757">
        <f t="shared" si="181"/>
        <v>1.7270000000000001</v>
      </c>
      <c r="EI107" s="1850">
        <f t="shared" si="182"/>
        <v>170.4</v>
      </c>
      <c r="EJ107" s="1837">
        <f>'[13]3'!EJ107</f>
        <v>5.0000000000000001E-4</v>
      </c>
      <c r="EK107" s="1834">
        <f>'[13]3'!EK107</f>
        <v>5.0000000000000001E-4</v>
      </c>
      <c r="EL107" s="1834">
        <f>'[13]3'!EL107</f>
        <v>0</v>
      </c>
      <c r="EM107" s="1834">
        <f>'[13]3'!EM107</f>
        <v>0</v>
      </c>
      <c r="EN107" s="1834">
        <f>'[13]3'!EN107</f>
        <v>0</v>
      </c>
      <c r="EO107" s="1834">
        <f>'[13]3'!EO107</f>
        <v>5.0000000000000001E-4</v>
      </c>
      <c r="EP107" s="1831">
        <f t="shared" si="221"/>
        <v>1.7390000000000001</v>
      </c>
      <c r="EQ107" s="1831">
        <f t="shared" si="222"/>
        <v>0.3105</v>
      </c>
      <c r="ER107" s="1757">
        <f t="shared" si="183"/>
        <v>0</v>
      </c>
      <c r="ES107" s="1757">
        <f t="shared" si="184"/>
        <v>0</v>
      </c>
      <c r="ET107" s="1757">
        <f t="shared" si="185"/>
        <v>202.22</v>
      </c>
      <c r="EU107" s="1757">
        <f t="shared" si="186"/>
        <v>0.28350000000000003</v>
      </c>
      <c r="EV107" s="1757">
        <f t="shared" si="187"/>
        <v>27.97</v>
      </c>
      <c r="EW107" s="1757">
        <f t="shared" si="188"/>
        <v>2.3330000000000002</v>
      </c>
      <c r="EX107" s="1850">
        <f t="shared" si="189"/>
        <v>230.19</v>
      </c>
      <c r="EY107" s="1834">
        <f>'[13]3'!EY107</f>
        <v>5.0000000000000001E-4</v>
      </c>
      <c r="EZ107" s="1834">
        <f>'[13]3'!EZ107</f>
        <v>5.0000000000000001E-4</v>
      </c>
      <c r="FA107" s="1834">
        <f>'[13]3'!FA107</f>
        <v>0</v>
      </c>
      <c r="FB107" s="1834">
        <f>'[13]3'!FB107</f>
        <v>0</v>
      </c>
      <c r="FC107" s="1834">
        <f>'[13]3'!FC107</f>
        <v>0</v>
      </c>
      <c r="FD107" s="1834">
        <f>'[13]3'!FD107</f>
        <v>5.0000000000000001E-4</v>
      </c>
      <c r="FE107" s="1831">
        <f t="shared" si="223"/>
        <v>1.643</v>
      </c>
      <c r="FF107" s="1831">
        <f t="shared" si="224"/>
        <v>0.29549999999999998</v>
      </c>
      <c r="FG107" s="1757">
        <f t="shared" si="190"/>
        <v>0</v>
      </c>
      <c r="FH107" s="1757">
        <f t="shared" si="191"/>
        <v>0</v>
      </c>
      <c r="FI107" s="1757">
        <f t="shared" si="192"/>
        <v>191.27</v>
      </c>
      <c r="FJ107" s="1757">
        <f t="shared" si="193"/>
        <v>0.35150000000000003</v>
      </c>
      <c r="FK107" s="1757">
        <f t="shared" si="194"/>
        <v>34.68</v>
      </c>
      <c r="FL107" s="1757">
        <f t="shared" si="195"/>
        <v>2.29</v>
      </c>
      <c r="FM107" s="1850">
        <f t="shared" si="196"/>
        <v>225.95000000000002</v>
      </c>
      <c r="FN107" s="1834">
        <f>'[13]3'!FN107</f>
        <v>5.0000000000000001E-4</v>
      </c>
      <c r="FO107" s="1834">
        <f>'[13]3'!FO107</f>
        <v>5.0000000000000001E-4</v>
      </c>
      <c r="FP107" s="1834">
        <f>'[13]3'!FP107</f>
        <v>0</v>
      </c>
      <c r="FQ107" s="1834">
        <f>'[13]3'!FQ107</f>
        <v>0</v>
      </c>
      <c r="FR107" s="1834">
        <f>'[13]3'!FR107</f>
        <v>0</v>
      </c>
      <c r="FS107" s="1834">
        <f>'[13]3'!FS107</f>
        <v>5.0000000000000001E-4</v>
      </c>
      <c r="FT107" s="1831">
        <f t="shared" si="225"/>
        <v>1.6205000000000001</v>
      </c>
      <c r="FU107" s="1831">
        <f t="shared" si="226"/>
        <v>0.32550000000000001</v>
      </c>
      <c r="FV107" s="1757">
        <f t="shared" si="197"/>
        <v>0</v>
      </c>
      <c r="FW107" s="1757">
        <f t="shared" si="198"/>
        <v>0</v>
      </c>
      <c r="FX107" s="1757">
        <f t="shared" si="227"/>
        <v>192.01</v>
      </c>
      <c r="FY107" s="1757">
        <f t="shared" si="199"/>
        <v>0.38</v>
      </c>
      <c r="FZ107" s="1757">
        <f t="shared" si="200"/>
        <v>37.49</v>
      </c>
      <c r="GA107" s="1757">
        <f t="shared" si="201"/>
        <v>2.3260000000000001</v>
      </c>
      <c r="GB107" s="1850">
        <f t="shared" si="202"/>
        <v>229.5</v>
      </c>
      <c r="GC107" s="1851">
        <f t="shared" si="117"/>
        <v>27.301500000000001</v>
      </c>
      <c r="GD107" s="1852">
        <f t="shared" si="117"/>
        <v>2693.85</v>
      </c>
      <c r="GE107" s="1853">
        <f t="shared" si="118"/>
        <v>17.166</v>
      </c>
      <c r="GF107" s="1854">
        <f t="shared" si="118"/>
        <v>1693.74</v>
      </c>
      <c r="GG107" s="1855">
        <f t="shared" si="119"/>
        <v>44.467500000000001</v>
      </c>
      <c r="GH107" s="1856">
        <f t="shared" si="119"/>
        <v>4387.59</v>
      </c>
      <c r="GI107" s="1866">
        <v>13</v>
      </c>
      <c r="GJ107" s="1857">
        <f t="shared" si="230"/>
        <v>42.03</v>
      </c>
      <c r="GK107" s="1858">
        <f t="shared" si="228"/>
        <v>4147.0899999999992</v>
      </c>
      <c r="GL107" s="1859">
        <f t="shared" si="229"/>
        <v>2.4375</v>
      </c>
      <c r="GM107" s="1860">
        <f t="shared" si="229"/>
        <v>240.50000000000091</v>
      </c>
    </row>
    <row r="108" spans="1:196" s="1768" customFormat="1" ht="18" customHeight="1">
      <c r="A108" s="1848">
        <v>94</v>
      </c>
      <c r="B108" s="1861" t="s">
        <v>1628</v>
      </c>
      <c r="C108" s="1864" t="s">
        <v>1589</v>
      </c>
      <c r="D108" s="1833">
        <f>[13]цены!D102</f>
        <v>79.3</v>
      </c>
      <c r="E108" s="1834">
        <f>'[13]3'!E108</f>
        <v>0.02</v>
      </c>
      <c r="F108" s="1834">
        <f>'[13]3'!F108</f>
        <v>0.02</v>
      </c>
      <c r="G108" s="1834">
        <f>'[13]3'!G108</f>
        <v>2.6000000000000003E-3</v>
      </c>
      <c r="H108" s="1834">
        <f>'[13]3'!H108</f>
        <v>0</v>
      </c>
      <c r="I108" s="1834">
        <f>'[13]3'!I108</f>
        <v>0</v>
      </c>
      <c r="J108" s="1834">
        <f>'[13]3'!J108</f>
        <v>1E-3</v>
      </c>
      <c r="K108" s="1831">
        <f t="shared" si="203"/>
        <v>68.680000000000007</v>
      </c>
      <c r="L108" s="1831">
        <f t="shared" si="204"/>
        <v>12.94</v>
      </c>
      <c r="M108" s="1835">
        <f t="shared" si="120"/>
        <v>0</v>
      </c>
      <c r="N108" s="1835">
        <f t="shared" si="121"/>
        <v>0</v>
      </c>
      <c r="O108" s="1757">
        <f t="shared" si="122"/>
        <v>6472.47</v>
      </c>
      <c r="P108" s="1831">
        <f t="shared" si="123"/>
        <v>0.6</v>
      </c>
      <c r="Q108" s="1757">
        <f t="shared" si="124"/>
        <v>47.58</v>
      </c>
      <c r="R108" s="1757">
        <f t="shared" si="125"/>
        <v>82.22</v>
      </c>
      <c r="S108" s="1850">
        <f t="shared" si="126"/>
        <v>6520.05</v>
      </c>
      <c r="T108" s="1837">
        <f>'[13]3'!T108</f>
        <v>0.02</v>
      </c>
      <c r="U108" s="1834">
        <f>'[13]3'!U108</f>
        <v>0.02</v>
      </c>
      <c r="V108" s="1834">
        <f>'[13]3'!V108</f>
        <v>2.6000000000000003E-3</v>
      </c>
      <c r="W108" s="1834">
        <f>'[13]3'!W108</f>
        <v>0</v>
      </c>
      <c r="X108" s="1834">
        <f>'[13]3'!X108</f>
        <v>0</v>
      </c>
      <c r="Y108" s="1834">
        <f>'[13]3'!Y108</f>
        <v>1E-3</v>
      </c>
      <c r="Z108" s="1831">
        <f t="shared" si="205"/>
        <v>66.680000000000007</v>
      </c>
      <c r="AA108" s="1831">
        <f t="shared" si="206"/>
        <v>11.86</v>
      </c>
      <c r="AB108" s="1757">
        <f t="shared" si="127"/>
        <v>0</v>
      </c>
      <c r="AC108" s="1757">
        <f t="shared" si="128"/>
        <v>0</v>
      </c>
      <c r="AD108" s="1757">
        <f t="shared" si="129"/>
        <v>6228.22</v>
      </c>
      <c r="AE108" s="1831">
        <f t="shared" si="130"/>
        <v>0.629</v>
      </c>
      <c r="AF108" s="1757">
        <f t="shared" si="131"/>
        <v>49.88</v>
      </c>
      <c r="AG108" s="1757">
        <f t="shared" si="132"/>
        <v>79.169000000000011</v>
      </c>
      <c r="AH108" s="1850">
        <f t="shared" si="133"/>
        <v>6278.1</v>
      </c>
      <c r="AI108" s="1837">
        <f>'[13]3'!AI108</f>
        <v>0</v>
      </c>
      <c r="AJ108" s="1834">
        <f>'[13]3'!AJ108</f>
        <v>0</v>
      </c>
      <c r="AK108" s="1834">
        <f>'[13]3'!AK108</f>
        <v>2.6000000000000003E-3</v>
      </c>
      <c r="AL108" s="1834">
        <f>'[13]3'!AL108</f>
        <v>0</v>
      </c>
      <c r="AM108" s="1834">
        <f>'[13]3'!AM108</f>
        <v>0</v>
      </c>
      <c r="AN108" s="1834">
        <f>'[13]3'!AN108</f>
        <v>0</v>
      </c>
      <c r="AO108" s="1831">
        <f t="shared" si="207"/>
        <v>0</v>
      </c>
      <c r="AP108" s="1831">
        <f t="shared" si="208"/>
        <v>0</v>
      </c>
      <c r="AQ108" s="1757">
        <f t="shared" si="134"/>
        <v>0</v>
      </c>
      <c r="AR108" s="1757">
        <f t="shared" si="135"/>
        <v>0</v>
      </c>
      <c r="AS108" s="1757">
        <f t="shared" si="136"/>
        <v>0</v>
      </c>
      <c r="AT108" s="1831">
        <f t="shared" si="137"/>
        <v>0</v>
      </c>
      <c r="AU108" s="1757">
        <f t="shared" si="138"/>
        <v>0</v>
      </c>
      <c r="AV108" s="1757">
        <f t="shared" si="139"/>
        <v>0</v>
      </c>
      <c r="AW108" s="1850">
        <f t="shared" si="140"/>
        <v>0</v>
      </c>
      <c r="AX108" s="1834">
        <f>'[13]3'!AX108</f>
        <v>0</v>
      </c>
      <c r="AY108" s="1834">
        <f>'[13]3'!AY108</f>
        <v>0</v>
      </c>
      <c r="AZ108" s="1834">
        <f>'[13]3'!AZ108</f>
        <v>2.6000000000000003E-3</v>
      </c>
      <c r="BA108" s="1834">
        <f>'[13]3'!BA108</f>
        <v>0</v>
      </c>
      <c r="BB108" s="1834">
        <f>'[13]3'!BB108</f>
        <v>0</v>
      </c>
      <c r="BC108" s="1834">
        <f>'[13]3'!BC108</f>
        <v>0</v>
      </c>
      <c r="BD108" s="1831">
        <f t="shared" si="209"/>
        <v>0</v>
      </c>
      <c r="BE108" s="1831">
        <f t="shared" si="210"/>
        <v>0</v>
      </c>
      <c r="BF108" s="1757">
        <f t="shared" si="141"/>
        <v>0</v>
      </c>
      <c r="BG108" s="1757">
        <f t="shared" si="142"/>
        <v>0</v>
      </c>
      <c r="BH108" s="1757">
        <f t="shared" si="143"/>
        <v>0</v>
      </c>
      <c r="BI108" s="1831">
        <f t="shared" si="144"/>
        <v>0</v>
      </c>
      <c r="BJ108" s="1757">
        <f t="shared" si="145"/>
        <v>0</v>
      </c>
      <c r="BK108" s="1757">
        <f t="shared" si="146"/>
        <v>0</v>
      </c>
      <c r="BL108" s="1850">
        <f t="shared" si="147"/>
        <v>0</v>
      </c>
      <c r="BM108" s="1837">
        <f>'[13]3'!BM108</f>
        <v>0.02</v>
      </c>
      <c r="BN108" s="1834">
        <f>'[13]3'!BN108</f>
        <v>0.01</v>
      </c>
      <c r="BO108" s="1834">
        <f>'[13]3'!BO108</f>
        <v>2.6000000000000003E-3</v>
      </c>
      <c r="BP108" s="1834">
        <f>'[13]3'!BP108</f>
        <v>0</v>
      </c>
      <c r="BQ108" s="1834">
        <f>'[13]3'!BQ108</f>
        <v>0</v>
      </c>
      <c r="BR108" s="1834">
        <f>'[13]3'!BR108</f>
        <v>1E-3</v>
      </c>
      <c r="BS108" s="1831">
        <f t="shared" si="211"/>
        <v>58.52</v>
      </c>
      <c r="BT108" s="1831">
        <f t="shared" si="212"/>
        <v>5.42</v>
      </c>
      <c r="BU108" s="1757">
        <f t="shared" si="148"/>
        <v>0</v>
      </c>
      <c r="BV108" s="1757">
        <f t="shared" si="149"/>
        <v>0</v>
      </c>
      <c r="BW108" s="1757">
        <f t="shared" si="150"/>
        <v>5070.4399999999996</v>
      </c>
      <c r="BX108" s="1831">
        <f t="shared" si="151"/>
        <v>0.59399999999999997</v>
      </c>
      <c r="BY108" s="1757">
        <f t="shared" si="152"/>
        <v>47.1</v>
      </c>
      <c r="BZ108" s="1757">
        <f t="shared" si="153"/>
        <v>64.534000000000006</v>
      </c>
      <c r="CA108" s="1850">
        <f t="shared" si="154"/>
        <v>5117.54</v>
      </c>
      <c r="CB108" s="1834">
        <f>'[13]3'!CB108</f>
        <v>0</v>
      </c>
      <c r="CC108" s="1834">
        <f>'[13]3'!CC108</f>
        <v>0</v>
      </c>
      <c r="CD108" s="1834">
        <f>'[13]3'!CD108</f>
        <v>2.6000000000000003E-3</v>
      </c>
      <c r="CE108" s="1834">
        <f>'[13]3'!CE108</f>
        <v>0</v>
      </c>
      <c r="CF108" s="1834">
        <f>'[13]3'!CF108</f>
        <v>0</v>
      </c>
      <c r="CG108" s="1834">
        <f>'[13]3'!CG108</f>
        <v>0</v>
      </c>
      <c r="CH108" s="1831">
        <f t="shared" si="213"/>
        <v>0</v>
      </c>
      <c r="CI108" s="1831">
        <f t="shared" si="214"/>
        <v>0</v>
      </c>
      <c r="CJ108" s="1757">
        <f t="shared" si="155"/>
        <v>0</v>
      </c>
      <c r="CK108" s="1757">
        <f t="shared" si="156"/>
        <v>0</v>
      </c>
      <c r="CL108" s="1757">
        <f t="shared" si="157"/>
        <v>0</v>
      </c>
      <c r="CM108" s="1831">
        <f t="shared" si="158"/>
        <v>0</v>
      </c>
      <c r="CN108" s="1757">
        <f t="shared" si="159"/>
        <v>0</v>
      </c>
      <c r="CO108" s="1757">
        <f t="shared" si="160"/>
        <v>0</v>
      </c>
      <c r="CP108" s="1850">
        <f t="shared" si="161"/>
        <v>0</v>
      </c>
      <c r="CQ108" s="1837">
        <f>'[13]3'!CQ108</f>
        <v>0</v>
      </c>
      <c r="CR108" s="1834">
        <f>'[13]3'!CR108</f>
        <v>0</v>
      </c>
      <c r="CS108" s="1834">
        <f>'[13]3'!CS108</f>
        <v>2.6000000000000003E-3</v>
      </c>
      <c r="CT108" s="1834">
        <f>'[13]3'!CT108</f>
        <v>0</v>
      </c>
      <c r="CU108" s="1834">
        <f>'[13]3'!CU108</f>
        <v>0</v>
      </c>
      <c r="CV108" s="1834">
        <f>'[13]3'!CV108</f>
        <v>0</v>
      </c>
      <c r="CW108" s="1831">
        <f t="shared" si="215"/>
        <v>0</v>
      </c>
      <c r="CX108" s="1831">
        <f t="shared" si="216"/>
        <v>0</v>
      </c>
      <c r="CY108" s="1757">
        <f t="shared" si="162"/>
        <v>0</v>
      </c>
      <c r="CZ108" s="1757">
        <f t="shared" si="163"/>
        <v>0</v>
      </c>
      <c r="DA108" s="1757">
        <f t="shared" si="164"/>
        <v>0</v>
      </c>
      <c r="DB108" s="1831">
        <f t="shared" si="165"/>
        <v>0</v>
      </c>
      <c r="DC108" s="1757">
        <f t="shared" si="166"/>
        <v>0</v>
      </c>
      <c r="DD108" s="1757">
        <f t="shared" si="167"/>
        <v>0</v>
      </c>
      <c r="DE108" s="1850">
        <f t="shared" si="168"/>
        <v>0</v>
      </c>
      <c r="DF108" s="1837">
        <f>'[13]3'!DF108</f>
        <v>0</v>
      </c>
      <c r="DG108" s="1834">
        <f>'[13]3'!DG108</f>
        <v>0</v>
      </c>
      <c r="DH108" s="1834">
        <f>'[13]3'!DH108</f>
        <v>2.6000000000000003E-3</v>
      </c>
      <c r="DI108" s="1834">
        <f>'[13]3'!DI108</f>
        <v>0</v>
      </c>
      <c r="DJ108" s="1834">
        <f>'[13]3'!DJ108</f>
        <v>0</v>
      </c>
      <c r="DK108" s="1834">
        <f>'[13]3'!DK108</f>
        <v>0</v>
      </c>
      <c r="DL108" s="1831">
        <f t="shared" si="217"/>
        <v>0</v>
      </c>
      <c r="DM108" s="1831">
        <f t="shared" si="218"/>
        <v>0</v>
      </c>
      <c r="DN108" s="1757">
        <f t="shared" si="169"/>
        <v>0</v>
      </c>
      <c r="DO108" s="1757">
        <f t="shared" si="170"/>
        <v>0</v>
      </c>
      <c r="DP108" s="1757">
        <f t="shared" si="171"/>
        <v>0</v>
      </c>
      <c r="DQ108" s="1831">
        <f t="shared" si="172"/>
        <v>0</v>
      </c>
      <c r="DR108" s="1757">
        <f t="shared" si="173"/>
        <v>0</v>
      </c>
      <c r="DS108" s="1757">
        <f t="shared" si="174"/>
        <v>0</v>
      </c>
      <c r="DT108" s="1850">
        <f t="shared" si="175"/>
        <v>0</v>
      </c>
      <c r="DU108" s="1837">
        <f>'[13]3'!DU108</f>
        <v>0</v>
      </c>
      <c r="DV108" s="1834">
        <f>'[13]3'!DV108</f>
        <v>0</v>
      </c>
      <c r="DW108" s="1834">
        <f>'[13]3'!DW108</f>
        <v>2.6000000000000003E-3</v>
      </c>
      <c r="DX108" s="1834">
        <f>'[13]3'!DX108</f>
        <v>0</v>
      </c>
      <c r="DY108" s="1834">
        <f>'[13]3'!DY108</f>
        <v>0</v>
      </c>
      <c r="DZ108" s="1834">
        <f>'[13]3'!DZ108</f>
        <v>0</v>
      </c>
      <c r="EA108" s="1831">
        <f t="shared" si="219"/>
        <v>0</v>
      </c>
      <c r="EB108" s="1831">
        <f t="shared" si="220"/>
        <v>0</v>
      </c>
      <c r="EC108" s="1757">
        <f t="shared" si="176"/>
        <v>0</v>
      </c>
      <c r="ED108" s="1757">
        <f t="shared" si="177"/>
        <v>0</v>
      </c>
      <c r="EE108" s="1757">
        <f t="shared" si="178"/>
        <v>0</v>
      </c>
      <c r="EF108" s="1757">
        <f t="shared" si="179"/>
        <v>0</v>
      </c>
      <c r="EG108" s="1757">
        <f t="shared" si="180"/>
        <v>0</v>
      </c>
      <c r="EH108" s="1757">
        <f t="shared" si="181"/>
        <v>0</v>
      </c>
      <c r="EI108" s="1850">
        <f t="shared" si="182"/>
        <v>0</v>
      </c>
      <c r="EJ108" s="1837">
        <f>'[13]3'!EJ108</f>
        <v>0</v>
      </c>
      <c r="EK108" s="1834">
        <f>'[13]3'!EK108</f>
        <v>0</v>
      </c>
      <c r="EL108" s="1834">
        <f>'[13]3'!EL108</f>
        <v>2.6000000000000003E-3</v>
      </c>
      <c r="EM108" s="1834">
        <f>'[13]3'!EM108</f>
        <v>0</v>
      </c>
      <c r="EN108" s="1834">
        <f>'[13]3'!EN108</f>
        <v>0</v>
      </c>
      <c r="EO108" s="1834">
        <f>'[13]3'!EO108</f>
        <v>0</v>
      </c>
      <c r="EP108" s="1831">
        <f t="shared" si="221"/>
        <v>0</v>
      </c>
      <c r="EQ108" s="1831">
        <f t="shared" si="222"/>
        <v>0</v>
      </c>
      <c r="ER108" s="1757">
        <f t="shared" si="183"/>
        <v>0</v>
      </c>
      <c r="ES108" s="1757">
        <f t="shared" si="184"/>
        <v>0</v>
      </c>
      <c r="ET108" s="1757">
        <f t="shared" si="185"/>
        <v>0</v>
      </c>
      <c r="EU108" s="1757">
        <f t="shared" si="186"/>
        <v>0</v>
      </c>
      <c r="EV108" s="1757">
        <f t="shared" si="187"/>
        <v>0</v>
      </c>
      <c r="EW108" s="1757">
        <f t="shared" si="188"/>
        <v>0</v>
      </c>
      <c r="EX108" s="1850">
        <f t="shared" si="189"/>
        <v>0</v>
      </c>
      <c r="EY108" s="1834">
        <f>'[13]3'!EY108</f>
        <v>0</v>
      </c>
      <c r="EZ108" s="1834">
        <f>'[13]3'!EZ108</f>
        <v>0</v>
      </c>
      <c r="FA108" s="1834">
        <f>'[13]3'!FA108</f>
        <v>2.6000000000000003E-3</v>
      </c>
      <c r="FB108" s="1834">
        <f>'[13]3'!FB108</f>
        <v>0</v>
      </c>
      <c r="FC108" s="1834">
        <f>'[13]3'!FC108</f>
        <v>0</v>
      </c>
      <c r="FD108" s="1834">
        <f>'[13]3'!FD108</f>
        <v>0</v>
      </c>
      <c r="FE108" s="1831">
        <f t="shared" si="223"/>
        <v>0</v>
      </c>
      <c r="FF108" s="1831">
        <f t="shared" si="224"/>
        <v>0</v>
      </c>
      <c r="FG108" s="1757">
        <f t="shared" si="190"/>
        <v>0</v>
      </c>
      <c r="FH108" s="1757">
        <f t="shared" si="191"/>
        <v>0</v>
      </c>
      <c r="FI108" s="1757">
        <f t="shared" si="192"/>
        <v>0</v>
      </c>
      <c r="FJ108" s="1757">
        <f t="shared" si="193"/>
        <v>0</v>
      </c>
      <c r="FK108" s="1757">
        <f t="shared" si="194"/>
        <v>0</v>
      </c>
      <c r="FL108" s="1757">
        <f t="shared" si="195"/>
        <v>0</v>
      </c>
      <c r="FM108" s="1850">
        <f t="shared" si="196"/>
        <v>0</v>
      </c>
      <c r="FN108" s="1834">
        <f>'[13]3'!FN108</f>
        <v>0.02</v>
      </c>
      <c r="FO108" s="1834">
        <f>'[13]3'!FO108</f>
        <v>0.02</v>
      </c>
      <c r="FP108" s="1834">
        <f>'[13]3'!FP108</f>
        <v>2.6000000000000003E-3</v>
      </c>
      <c r="FQ108" s="1834">
        <f>'[13]3'!FQ108</f>
        <v>0</v>
      </c>
      <c r="FR108" s="1834">
        <f>'[13]3'!FR108</f>
        <v>0</v>
      </c>
      <c r="FS108" s="1834">
        <f>'[13]3'!FS108</f>
        <v>1E-3</v>
      </c>
      <c r="FT108" s="1831">
        <f t="shared" si="225"/>
        <v>64.820000000000007</v>
      </c>
      <c r="FU108" s="1831">
        <f t="shared" si="226"/>
        <v>13.02</v>
      </c>
      <c r="FV108" s="1757">
        <f t="shared" si="197"/>
        <v>0</v>
      </c>
      <c r="FW108" s="1757">
        <f t="shared" si="198"/>
        <v>0</v>
      </c>
      <c r="FX108" s="1757">
        <f t="shared" si="227"/>
        <v>6172.71</v>
      </c>
      <c r="FY108" s="1757">
        <f t="shared" si="199"/>
        <v>0.76</v>
      </c>
      <c r="FZ108" s="1757">
        <f t="shared" si="200"/>
        <v>60.27</v>
      </c>
      <c r="GA108" s="1757">
        <f t="shared" si="201"/>
        <v>78.600000000000009</v>
      </c>
      <c r="GB108" s="1850">
        <f t="shared" si="202"/>
        <v>6232.9800000000005</v>
      </c>
      <c r="GC108" s="1851">
        <f t="shared" si="117"/>
        <v>225.923</v>
      </c>
      <c r="GD108" s="1852">
        <f t="shared" si="117"/>
        <v>17915.690000000002</v>
      </c>
      <c r="GE108" s="1853">
        <f t="shared" si="118"/>
        <v>78.600000000000009</v>
      </c>
      <c r="GF108" s="1854">
        <f t="shared" si="118"/>
        <v>6232.9800000000005</v>
      </c>
      <c r="GG108" s="1855">
        <f t="shared" si="119"/>
        <v>304.52300000000002</v>
      </c>
      <c r="GH108" s="1856">
        <f t="shared" si="119"/>
        <v>24148.670000000002</v>
      </c>
      <c r="GI108" s="1844">
        <v>10</v>
      </c>
      <c r="GJ108" s="1857">
        <f t="shared" si="230"/>
        <v>301.94</v>
      </c>
      <c r="GK108" s="1858">
        <f t="shared" si="228"/>
        <v>23943.84</v>
      </c>
      <c r="GL108" s="1859">
        <f t="shared" si="229"/>
        <v>2.5830000000000268</v>
      </c>
      <c r="GM108" s="1860">
        <f t="shared" si="229"/>
        <v>204.83000000000175</v>
      </c>
    </row>
    <row r="109" spans="1:196" s="1768" customFormat="1" ht="18" customHeight="1">
      <c r="A109" s="1830">
        <v>95</v>
      </c>
      <c r="B109" s="1861" t="s">
        <v>1629</v>
      </c>
      <c r="C109" s="1864" t="s">
        <v>1589</v>
      </c>
      <c r="D109" s="1833">
        <f>[13]цены!D103</f>
        <v>53.79</v>
      </c>
      <c r="E109" s="1834">
        <f>'[13]3'!E109</f>
        <v>0.34</v>
      </c>
      <c r="F109" s="1834">
        <f>'[13]3'!F109</f>
        <v>0.3</v>
      </c>
      <c r="G109" s="1834">
        <f>'[13]3'!G109</f>
        <v>4.4200000000000003E-2</v>
      </c>
      <c r="H109" s="1834">
        <f>'[13]3'!H109</f>
        <v>0</v>
      </c>
      <c r="I109" s="1834">
        <f>'[13]3'!I109</f>
        <v>0</v>
      </c>
      <c r="J109" s="1834">
        <f>'[13]3'!J109</f>
        <v>1E-3</v>
      </c>
      <c r="K109" s="1831">
        <f t="shared" si="203"/>
        <v>1167.5600000000002</v>
      </c>
      <c r="L109" s="1831">
        <f t="shared" si="204"/>
        <v>194.1</v>
      </c>
      <c r="M109" s="1835">
        <f t="shared" si="120"/>
        <v>0</v>
      </c>
      <c r="N109" s="1835">
        <f t="shared" si="121"/>
        <v>0</v>
      </c>
      <c r="O109" s="1757">
        <f t="shared" si="122"/>
        <v>73243.69</v>
      </c>
      <c r="P109" s="1831">
        <f t="shared" si="123"/>
        <v>0.6</v>
      </c>
      <c r="Q109" s="1757">
        <f t="shared" si="124"/>
        <v>32.270000000000003</v>
      </c>
      <c r="R109" s="1757">
        <f t="shared" si="125"/>
        <v>1362.26</v>
      </c>
      <c r="S109" s="1850">
        <f t="shared" si="126"/>
        <v>73275.960000000006</v>
      </c>
      <c r="T109" s="1837">
        <f>'[13]3'!T109</f>
        <v>0.34</v>
      </c>
      <c r="U109" s="1834">
        <f>'[13]3'!U109</f>
        <v>0.3</v>
      </c>
      <c r="V109" s="1834">
        <f>'[13]3'!V109</f>
        <v>4.4200000000000003E-2</v>
      </c>
      <c r="W109" s="1834">
        <f>'[13]3'!W109</f>
        <v>0</v>
      </c>
      <c r="X109" s="1834">
        <f>'[13]3'!X109</f>
        <v>0</v>
      </c>
      <c r="Y109" s="1834">
        <f>'[13]3'!Y109</f>
        <v>1E-3</v>
      </c>
      <c r="Z109" s="1831">
        <f t="shared" si="205"/>
        <v>1133.5600000000002</v>
      </c>
      <c r="AA109" s="1831">
        <f t="shared" si="206"/>
        <v>177.9</v>
      </c>
      <c r="AB109" s="1757">
        <f t="shared" si="127"/>
        <v>0</v>
      </c>
      <c r="AC109" s="1757">
        <f t="shared" si="128"/>
        <v>0</v>
      </c>
      <c r="AD109" s="1757">
        <f t="shared" si="129"/>
        <v>70543.429999999993</v>
      </c>
      <c r="AE109" s="1831">
        <f t="shared" si="130"/>
        <v>0.629</v>
      </c>
      <c r="AF109" s="1757">
        <f t="shared" si="131"/>
        <v>33.83</v>
      </c>
      <c r="AG109" s="1757">
        <f t="shared" si="132"/>
        <v>1312.0890000000002</v>
      </c>
      <c r="AH109" s="1850">
        <f t="shared" si="133"/>
        <v>70577.259999999995</v>
      </c>
      <c r="AI109" s="1837">
        <f>'[13]3'!AI109</f>
        <v>0.36</v>
      </c>
      <c r="AJ109" s="1834">
        <f>'[13]3'!AJ109</f>
        <v>0.32</v>
      </c>
      <c r="AK109" s="1834">
        <f>'[13]3'!AK109</f>
        <v>4.4200000000000003E-2</v>
      </c>
      <c r="AL109" s="1834">
        <f>'[13]3'!AL109</f>
        <v>0</v>
      </c>
      <c r="AM109" s="1834">
        <f>'[13]3'!AM109</f>
        <v>0</v>
      </c>
      <c r="AN109" s="1834">
        <f>'[13]3'!AN109</f>
        <v>1E-3</v>
      </c>
      <c r="AO109" s="1831">
        <f t="shared" si="207"/>
        <v>1432.08</v>
      </c>
      <c r="AP109" s="1831">
        <f t="shared" si="208"/>
        <v>207.04</v>
      </c>
      <c r="AQ109" s="1757">
        <f t="shared" si="134"/>
        <v>0</v>
      </c>
      <c r="AR109" s="1757">
        <f t="shared" si="135"/>
        <v>0</v>
      </c>
      <c r="AS109" s="1757">
        <f t="shared" si="136"/>
        <v>88168.26</v>
      </c>
      <c r="AT109" s="1831">
        <f t="shared" si="137"/>
        <v>0.57600000000000007</v>
      </c>
      <c r="AU109" s="1757">
        <f t="shared" si="138"/>
        <v>30.98</v>
      </c>
      <c r="AV109" s="1757">
        <f t="shared" si="139"/>
        <v>1639.6959999999999</v>
      </c>
      <c r="AW109" s="1850">
        <f t="shared" si="140"/>
        <v>88199.239999999991</v>
      </c>
      <c r="AX109" s="1834">
        <f>'[13]3'!AX109</f>
        <v>0.36</v>
      </c>
      <c r="AY109" s="1834">
        <f>'[13]3'!AY109</f>
        <v>0.32</v>
      </c>
      <c r="AZ109" s="1834">
        <f>'[13]3'!AZ109</f>
        <v>4.4200000000000003E-2</v>
      </c>
      <c r="BA109" s="1834">
        <f>'[13]3'!BA109</f>
        <v>0</v>
      </c>
      <c r="BB109" s="1834">
        <f>'[13]3'!BB109</f>
        <v>0</v>
      </c>
      <c r="BC109" s="1834">
        <f>'[13]3'!BC109</f>
        <v>1E-3</v>
      </c>
      <c r="BD109" s="1831">
        <f t="shared" si="209"/>
        <v>1218.5999999999999</v>
      </c>
      <c r="BE109" s="1831">
        <f t="shared" si="210"/>
        <v>187.20000000000002</v>
      </c>
      <c r="BF109" s="1757">
        <f t="shared" si="141"/>
        <v>0</v>
      </c>
      <c r="BG109" s="1757">
        <f t="shared" si="142"/>
        <v>0</v>
      </c>
      <c r="BH109" s="1757">
        <f t="shared" si="143"/>
        <v>75617.98</v>
      </c>
      <c r="BI109" s="1831">
        <f t="shared" si="144"/>
        <v>0.60799999999999998</v>
      </c>
      <c r="BJ109" s="1757">
        <f t="shared" si="145"/>
        <v>32.700000000000003</v>
      </c>
      <c r="BK109" s="1757">
        <f t="shared" si="146"/>
        <v>1406.4079999999999</v>
      </c>
      <c r="BL109" s="1850">
        <f t="shared" si="147"/>
        <v>75650.679999999993</v>
      </c>
      <c r="BM109" s="1837">
        <f>'[13]3'!BM109</f>
        <v>0.34</v>
      </c>
      <c r="BN109" s="1834">
        <f>'[13]3'!BN109</f>
        <v>0.3</v>
      </c>
      <c r="BO109" s="1834">
        <f>'[13]3'!BO109</f>
        <v>4.4200000000000003E-2</v>
      </c>
      <c r="BP109" s="1834">
        <f>'[13]3'!BP109</f>
        <v>0</v>
      </c>
      <c r="BQ109" s="1834">
        <f>'[13]3'!BQ109</f>
        <v>0</v>
      </c>
      <c r="BR109" s="1834">
        <f>'[13]3'!BR109</f>
        <v>1E-3</v>
      </c>
      <c r="BS109" s="1831">
        <f t="shared" si="211"/>
        <v>994.84</v>
      </c>
      <c r="BT109" s="1831">
        <f t="shared" si="212"/>
        <v>162.6</v>
      </c>
      <c r="BU109" s="1757">
        <f t="shared" si="148"/>
        <v>0</v>
      </c>
      <c r="BV109" s="1757">
        <f t="shared" si="149"/>
        <v>0</v>
      </c>
      <c r="BW109" s="1757">
        <f t="shared" si="150"/>
        <v>62258.7</v>
      </c>
      <c r="BX109" s="1831">
        <f t="shared" si="151"/>
        <v>0.59399999999999997</v>
      </c>
      <c r="BY109" s="1757">
        <f t="shared" si="152"/>
        <v>31.95</v>
      </c>
      <c r="BZ109" s="1757">
        <f t="shared" si="153"/>
        <v>1158.0340000000001</v>
      </c>
      <c r="CA109" s="1850">
        <f t="shared" si="154"/>
        <v>62290.649999999994</v>
      </c>
      <c r="CB109" s="1834">
        <f>'[13]3'!CB109</f>
        <v>0.36</v>
      </c>
      <c r="CC109" s="1834">
        <f>'[13]3'!CC109</f>
        <v>0.31</v>
      </c>
      <c r="CD109" s="1834">
        <f>'[13]3'!CD109</f>
        <v>4.4200000000000003E-2</v>
      </c>
      <c r="CE109" s="1834">
        <f>'[13]3'!CE109</f>
        <v>0</v>
      </c>
      <c r="CF109" s="1834">
        <f>'[13]3'!CF109</f>
        <v>0</v>
      </c>
      <c r="CG109" s="1834">
        <f>'[13]3'!CG109</f>
        <v>1E-3</v>
      </c>
      <c r="CH109" s="1831">
        <f t="shared" si="213"/>
        <v>965.88</v>
      </c>
      <c r="CI109" s="1831">
        <f t="shared" si="214"/>
        <v>173.29</v>
      </c>
      <c r="CJ109" s="1757">
        <f t="shared" si="155"/>
        <v>0</v>
      </c>
      <c r="CK109" s="1757">
        <f t="shared" si="156"/>
        <v>0</v>
      </c>
      <c r="CL109" s="1757">
        <f t="shared" si="157"/>
        <v>61275.95</v>
      </c>
      <c r="CM109" s="1831">
        <f t="shared" si="158"/>
        <v>0.48599999999999999</v>
      </c>
      <c r="CN109" s="1757">
        <f t="shared" si="159"/>
        <v>26.14</v>
      </c>
      <c r="CO109" s="1757">
        <f t="shared" si="160"/>
        <v>1139.6560000000002</v>
      </c>
      <c r="CP109" s="1850">
        <f t="shared" si="161"/>
        <v>61302.09</v>
      </c>
      <c r="CQ109" s="1837">
        <f>'[13]3'!CQ109</f>
        <v>0.36</v>
      </c>
      <c r="CR109" s="1834">
        <f>'[13]3'!CR109</f>
        <v>0.31</v>
      </c>
      <c r="CS109" s="1834">
        <f>'[13]3'!CS109</f>
        <v>4.4200000000000003E-2</v>
      </c>
      <c r="CT109" s="1834">
        <f>'[13]3'!CT109</f>
        <v>0</v>
      </c>
      <c r="CU109" s="1834">
        <f>'[13]3'!CU109</f>
        <v>0</v>
      </c>
      <c r="CV109" s="1834">
        <f>'[13]3'!CV109</f>
        <v>1E-3</v>
      </c>
      <c r="CW109" s="1831">
        <f t="shared" si="215"/>
        <v>640.79999999999995</v>
      </c>
      <c r="CX109" s="1831">
        <f t="shared" si="216"/>
        <v>200.88</v>
      </c>
      <c r="CY109" s="1757">
        <f t="shared" si="162"/>
        <v>0</v>
      </c>
      <c r="CZ109" s="1757">
        <f t="shared" si="163"/>
        <v>0</v>
      </c>
      <c r="DA109" s="1757">
        <f t="shared" si="164"/>
        <v>45273.97</v>
      </c>
      <c r="DB109" s="1831">
        <f t="shared" si="165"/>
        <v>0.42</v>
      </c>
      <c r="DC109" s="1757">
        <f t="shared" si="166"/>
        <v>22.59</v>
      </c>
      <c r="DD109" s="1757">
        <f t="shared" si="167"/>
        <v>842.09999999999991</v>
      </c>
      <c r="DE109" s="1850">
        <f t="shared" si="168"/>
        <v>45296.56</v>
      </c>
      <c r="DF109" s="1837">
        <f>'[13]3'!DF109</f>
        <v>0.36</v>
      </c>
      <c r="DG109" s="1834">
        <f>'[13]3'!DG109</f>
        <v>0.31</v>
      </c>
      <c r="DH109" s="1834">
        <f>'[13]3'!DH109</f>
        <v>4.4200000000000003E-2</v>
      </c>
      <c r="DI109" s="1834">
        <f>'[13]3'!DI109</f>
        <v>0</v>
      </c>
      <c r="DJ109" s="1834">
        <f>'[13]3'!DJ109</f>
        <v>0</v>
      </c>
      <c r="DK109" s="1834">
        <f>'[13]3'!DK109</f>
        <v>1E-3</v>
      </c>
      <c r="DL109" s="1831">
        <f t="shared" si="217"/>
        <v>663.12</v>
      </c>
      <c r="DM109" s="1831">
        <f t="shared" si="218"/>
        <v>185.38</v>
      </c>
      <c r="DN109" s="1757">
        <f t="shared" si="169"/>
        <v>0</v>
      </c>
      <c r="DO109" s="1757">
        <f t="shared" si="170"/>
        <v>0</v>
      </c>
      <c r="DP109" s="1757">
        <f t="shared" si="171"/>
        <v>45640.82</v>
      </c>
      <c r="DQ109" s="1831">
        <f t="shared" si="172"/>
        <v>0.441</v>
      </c>
      <c r="DR109" s="1757">
        <f t="shared" si="173"/>
        <v>23.72</v>
      </c>
      <c r="DS109" s="1757">
        <f t="shared" si="174"/>
        <v>848.94100000000003</v>
      </c>
      <c r="DT109" s="1850">
        <f t="shared" si="175"/>
        <v>45664.54</v>
      </c>
      <c r="DU109" s="1837">
        <f>'[13]3'!DU109</f>
        <v>0.36</v>
      </c>
      <c r="DV109" s="1834">
        <f>'[13]3'!DV109</f>
        <v>0.32</v>
      </c>
      <c r="DW109" s="1834">
        <f>'[13]3'!DW109</f>
        <v>4.4200000000000003E-2</v>
      </c>
      <c r="DX109" s="1834">
        <f>'[13]3'!DX109</f>
        <v>0</v>
      </c>
      <c r="DY109" s="1834">
        <f>'[13]3'!DY109</f>
        <v>0</v>
      </c>
      <c r="DZ109" s="1834">
        <f>'[13]3'!DZ109</f>
        <v>1E-3</v>
      </c>
      <c r="EA109" s="1831">
        <f t="shared" si="219"/>
        <v>892.8</v>
      </c>
      <c r="EB109" s="1831">
        <f t="shared" si="220"/>
        <v>173.44</v>
      </c>
      <c r="EC109" s="1757">
        <f t="shared" si="176"/>
        <v>0</v>
      </c>
      <c r="ED109" s="1757">
        <f t="shared" si="177"/>
        <v>0</v>
      </c>
      <c r="EE109" s="1757">
        <f t="shared" si="178"/>
        <v>57353.05</v>
      </c>
      <c r="EF109" s="1757">
        <f t="shared" si="179"/>
        <v>0.432</v>
      </c>
      <c r="EG109" s="1757">
        <f t="shared" si="180"/>
        <v>23.24</v>
      </c>
      <c r="EH109" s="1757">
        <f t="shared" si="181"/>
        <v>1066.672</v>
      </c>
      <c r="EI109" s="1850">
        <f t="shared" si="182"/>
        <v>57376.29</v>
      </c>
      <c r="EJ109" s="1837">
        <f>'[13]3'!EJ109</f>
        <v>0.36</v>
      </c>
      <c r="EK109" s="1834">
        <f>'[13]3'!EK109</f>
        <v>0.32</v>
      </c>
      <c r="EL109" s="1834">
        <f>'[13]3'!EL109</f>
        <v>4.4200000000000003E-2</v>
      </c>
      <c r="EM109" s="1834">
        <f>'[13]3'!EM109</f>
        <v>0</v>
      </c>
      <c r="EN109" s="1834">
        <f>'[13]3'!EN109</f>
        <v>0</v>
      </c>
      <c r="EO109" s="1834">
        <f>'[13]3'!EO109</f>
        <v>1E-3</v>
      </c>
      <c r="EP109" s="1831">
        <f t="shared" si="221"/>
        <v>1252.08</v>
      </c>
      <c r="EQ109" s="1831">
        <f t="shared" si="222"/>
        <v>198.72</v>
      </c>
      <c r="ER109" s="1757">
        <f t="shared" si="183"/>
        <v>0</v>
      </c>
      <c r="ES109" s="1757">
        <f t="shared" si="184"/>
        <v>0</v>
      </c>
      <c r="ET109" s="1757">
        <f t="shared" si="185"/>
        <v>78038.53</v>
      </c>
      <c r="EU109" s="1757">
        <f t="shared" si="186"/>
        <v>0.56700000000000006</v>
      </c>
      <c r="EV109" s="1757">
        <f t="shared" si="187"/>
        <v>30.5</v>
      </c>
      <c r="EW109" s="1757">
        <f t="shared" si="188"/>
        <v>1451.367</v>
      </c>
      <c r="EX109" s="1850">
        <f t="shared" si="189"/>
        <v>78069.03</v>
      </c>
      <c r="EY109" s="1834">
        <f>'[13]3'!EY109</f>
        <v>0.36</v>
      </c>
      <c r="EZ109" s="1834">
        <f>'[13]3'!EZ109</f>
        <v>0.32</v>
      </c>
      <c r="FA109" s="1834">
        <f>'[13]3'!FA109</f>
        <v>4.4200000000000003E-2</v>
      </c>
      <c r="FB109" s="1834">
        <f>'[13]3'!FB109</f>
        <v>0</v>
      </c>
      <c r="FC109" s="1834">
        <f>'[13]3'!FC109</f>
        <v>0</v>
      </c>
      <c r="FD109" s="1834">
        <f>'[13]3'!FD109</f>
        <v>1E-3</v>
      </c>
      <c r="FE109" s="1831">
        <f t="shared" si="223"/>
        <v>1182.96</v>
      </c>
      <c r="FF109" s="1831">
        <f t="shared" si="224"/>
        <v>189.12</v>
      </c>
      <c r="FG109" s="1757">
        <f t="shared" si="190"/>
        <v>0</v>
      </c>
      <c r="FH109" s="1757">
        <f t="shared" si="191"/>
        <v>0</v>
      </c>
      <c r="FI109" s="1757">
        <f t="shared" si="192"/>
        <v>73804.179999999993</v>
      </c>
      <c r="FJ109" s="1757">
        <f t="shared" si="193"/>
        <v>0.70300000000000007</v>
      </c>
      <c r="FK109" s="1757">
        <f t="shared" si="194"/>
        <v>37.81</v>
      </c>
      <c r="FL109" s="1757">
        <f t="shared" si="195"/>
        <v>1372.7829999999999</v>
      </c>
      <c r="FM109" s="1850">
        <f t="shared" si="196"/>
        <v>73841.989999999991</v>
      </c>
      <c r="FN109" s="1834">
        <f>'[13]3'!FN109</f>
        <v>0.34</v>
      </c>
      <c r="FO109" s="1834">
        <f>'[13]3'!FO109</f>
        <v>0.3</v>
      </c>
      <c r="FP109" s="1834">
        <f>'[13]3'!FP109</f>
        <v>4.4200000000000003E-2</v>
      </c>
      <c r="FQ109" s="1834">
        <f>'[13]3'!FQ109</f>
        <v>0</v>
      </c>
      <c r="FR109" s="1834">
        <f>'[13]3'!FR109</f>
        <v>0</v>
      </c>
      <c r="FS109" s="1834">
        <f>'[13]3'!FS109</f>
        <v>1E-3</v>
      </c>
      <c r="FT109" s="1831">
        <f t="shared" si="225"/>
        <v>1101.94</v>
      </c>
      <c r="FU109" s="1831">
        <f t="shared" si="226"/>
        <v>195.29999999999998</v>
      </c>
      <c r="FV109" s="1757">
        <f t="shared" si="197"/>
        <v>0</v>
      </c>
      <c r="FW109" s="1757">
        <f t="shared" si="198"/>
        <v>0</v>
      </c>
      <c r="FX109" s="1757">
        <f t="shared" si="227"/>
        <v>69778.539999999994</v>
      </c>
      <c r="FY109" s="1757">
        <f t="shared" si="199"/>
        <v>0.76</v>
      </c>
      <c r="FZ109" s="1757">
        <f t="shared" si="200"/>
        <v>40.880000000000003</v>
      </c>
      <c r="GA109" s="1757">
        <f t="shared" si="201"/>
        <v>1298</v>
      </c>
      <c r="GB109" s="1850">
        <f t="shared" si="202"/>
        <v>69819.42</v>
      </c>
      <c r="GC109" s="1851">
        <f t="shared" si="117"/>
        <v>8018.1429999999991</v>
      </c>
      <c r="GD109" s="1852">
        <f t="shared" si="117"/>
        <v>431295.88</v>
      </c>
      <c r="GE109" s="1853">
        <f t="shared" si="118"/>
        <v>6879.8629999999994</v>
      </c>
      <c r="GF109" s="1854">
        <f t="shared" si="118"/>
        <v>370067.83</v>
      </c>
      <c r="GG109" s="1855">
        <f t="shared" si="119"/>
        <v>14898.005999999998</v>
      </c>
      <c r="GH109" s="1856">
        <f t="shared" si="119"/>
        <v>801363.71</v>
      </c>
      <c r="GI109" s="1865">
        <v>14</v>
      </c>
      <c r="GJ109" s="1857">
        <f t="shared" si="230"/>
        <v>14891.189999999997</v>
      </c>
      <c r="GK109" s="1858">
        <f t="shared" si="228"/>
        <v>800997.10000000009</v>
      </c>
      <c r="GL109" s="1859">
        <f t="shared" si="229"/>
        <v>6.816000000000713</v>
      </c>
      <c r="GM109" s="1860">
        <f t="shared" si="229"/>
        <v>366.60999999986961</v>
      </c>
    </row>
    <row r="110" spans="1:196" s="1768" customFormat="1" ht="18" customHeight="1">
      <c r="A110" s="1848">
        <v>96</v>
      </c>
      <c r="B110" s="1861" t="s">
        <v>1630</v>
      </c>
      <c r="C110" s="1864" t="s">
        <v>1589</v>
      </c>
      <c r="D110" s="1833">
        <f>[13]цены!D104</f>
        <v>75.239999999999995</v>
      </c>
      <c r="E110" s="1834">
        <f>'[13]3'!E110</f>
        <v>0.04</v>
      </c>
      <c r="F110" s="1834">
        <f>'[13]3'!F110</f>
        <v>0.03</v>
      </c>
      <c r="G110" s="1834">
        <f>'[13]3'!G110</f>
        <v>1.0400000000000001E-2</v>
      </c>
      <c r="H110" s="1834">
        <f>'[13]3'!H110</f>
        <v>0</v>
      </c>
      <c r="I110" s="1834">
        <f>'[13]3'!I110</f>
        <v>0</v>
      </c>
      <c r="J110" s="1834">
        <f>'[13]3'!J110</f>
        <v>0</v>
      </c>
      <c r="K110" s="1831">
        <f t="shared" si="203"/>
        <v>137.36000000000001</v>
      </c>
      <c r="L110" s="1831">
        <f t="shared" si="204"/>
        <v>19.41</v>
      </c>
      <c r="M110" s="1835">
        <f t="shared" si="120"/>
        <v>0</v>
      </c>
      <c r="N110" s="1835">
        <f t="shared" si="121"/>
        <v>0</v>
      </c>
      <c r="O110" s="1757">
        <f t="shared" ref="O110:O115" si="231">ROUND(SUM((K110+L110+M110+N110)*D110),2)</f>
        <v>11795.37</v>
      </c>
      <c r="P110" s="1831">
        <f t="shared" si="123"/>
        <v>0</v>
      </c>
      <c r="Q110" s="1757">
        <f t="shared" ref="Q110:Q115" si="232">ROUND(SUM(P110*D110),2)</f>
        <v>0</v>
      </c>
      <c r="R110" s="1757">
        <f t="shared" si="125"/>
        <v>156.77000000000001</v>
      </c>
      <c r="S110" s="1850">
        <f t="shared" si="126"/>
        <v>11795.37</v>
      </c>
      <c r="T110" s="1837">
        <f>'[13]3'!T110</f>
        <v>0.04</v>
      </c>
      <c r="U110" s="1834">
        <f>'[13]3'!U110</f>
        <v>0.03</v>
      </c>
      <c r="V110" s="1834">
        <f>'[13]3'!V110</f>
        <v>1.0400000000000001E-2</v>
      </c>
      <c r="W110" s="1834">
        <f>'[13]3'!W110</f>
        <v>0</v>
      </c>
      <c r="X110" s="1834">
        <f>'[13]3'!X110</f>
        <v>0</v>
      </c>
      <c r="Y110" s="1834">
        <f>'[13]3'!Y110</f>
        <v>0</v>
      </c>
      <c r="Z110" s="1831">
        <f t="shared" si="205"/>
        <v>133.36000000000001</v>
      </c>
      <c r="AA110" s="1831">
        <f t="shared" si="206"/>
        <v>17.79</v>
      </c>
      <c r="AB110" s="1757">
        <f t="shared" si="127"/>
        <v>0</v>
      </c>
      <c r="AC110" s="1757">
        <f t="shared" si="128"/>
        <v>0</v>
      </c>
      <c r="AD110" s="1757">
        <f t="shared" si="129"/>
        <v>11372.53</v>
      </c>
      <c r="AE110" s="1831">
        <f t="shared" si="130"/>
        <v>0</v>
      </c>
      <c r="AF110" s="1757">
        <f t="shared" si="131"/>
        <v>0</v>
      </c>
      <c r="AG110" s="1757">
        <f t="shared" si="132"/>
        <v>151.15</v>
      </c>
      <c r="AH110" s="1850">
        <f t="shared" si="133"/>
        <v>11372.53</v>
      </c>
      <c r="AI110" s="1837">
        <f>'[13]3'!AI110</f>
        <v>0.04</v>
      </c>
      <c r="AJ110" s="1834">
        <f>'[13]3'!AJ110</f>
        <v>0.03</v>
      </c>
      <c r="AK110" s="1834">
        <f>'[13]3'!AK110</f>
        <v>1.0400000000000001E-2</v>
      </c>
      <c r="AL110" s="1834">
        <f>'[13]3'!AL110</f>
        <v>0</v>
      </c>
      <c r="AM110" s="1834">
        <f>'[13]3'!AM110</f>
        <v>0</v>
      </c>
      <c r="AN110" s="1834">
        <f>'[13]3'!AN110</f>
        <v>0</v>
      </c>
      <c r="AO110" s="1831">
        <f t="shared" si="207"/>
        <v>159.12</v>
      </c>
      <c r="AP110" s="1831">
        <f t="shared" si="208"/>
        <v>19.41</v>
      </c>
      <c r="AQ110" s="1757">
        <f t="shared" si="134"/>
        <v>0</v>
      </c>
      <c r="AR110" s="1757">
        <f t="shared" si="135"/>
        <v>0</v>
      </c>
      <c r="AS110" s="1757">
        <f t="shared" si="136"/>
        <v>13432.6</v>
      </c>
      <c r="AT110" s="1831">
        <f t="shared" si="137"/>
        <v>0</v>
      </c>
      <c r="AU110" s="1757">
        <f t="shared" si="138"/>
        <v>0</v>
      </c>
      <c r="AV110" s="1757">
        <f t="shared" si="139"/>
        <v>178.53</v>
      </c>
      <c r="AW110" s="1850">
        <f t="shared" si="140"/>
        <v>13432.6</v>
      </c>
      <c r="AX110" s="1834">
        <f>'[13]3'!AX110</f>
        <v>0.04</v>
      </c>
      <c r="AY110" s="1834">
        <f>'[13]3'!AY110</f>
        <v>0.03</v>
      </c>
      <c r="AZ110" s="1834">
        <f>'[13]3'!AZ110</f>
        <v>1.0400000000000001E-2</v>
      </c>
      <c r="BA110" s="1834">
        <f>'[13]3'!BA110</f>
        <v>0</v>
      </c>
      <c r="BB110" s="1834">
        <f>'[13]3'!BB110</f>
        <v>0</v>
      </c>
      <c r="BC110" s="1834">
        <f>'[13]3'!BC110</f>
        <v>0</v>
      </c>
      <c r="BD110" s="1831">
        <f t="shared" si="209"/>
        <v>135.4</v>
      </c>
      <c r="BE110" s="1831">
        <f t="shared" si="210"/>
        <v>17.55</v>
      </c>
      <c r="BF110" s="1757">
        <f t="shared" si="141"/>
        <v>0</v>
      </c>
      <c r="BG110" s="1757">
        <f t="shared" si="142"/>
        <v>0</v>
      </c>
      <c r="BH110" s="1757">
        <f t="shared" si="143"/>
        <v>11507.96</v>
      </c>
      <c r="BI110" s="1831">
        <f t="shared" si="144"/>
        <v>0</v>
      </c>
      <c r="BJ110" s="1757">
        <f t="shared" si="145"/>
        <v>0</v>
      </c>
      <c r="BK110" s="1757">
        <f t="shared" si="146"/>
        <v>152.95000000000002</v>
      </c>
      <c r="BL110" s="1850">
        <f t="shared" si="147"/>
        <v>11507.96</v>
      </c>
      <c r="BM110" s="1837">
        <f>'[13]3'!BM110</f>
        <v>0.04</v>
      </c>
      <c r="BN110" s="1834">
        <f>'[13]3'!BN110</f>
        <v>0.03</v>
      </c>
      <c r="BO110" s="1834">
        <f>'[13]3'!BO110</f>
        <v>1.0400000000000001E-2</v>
      </c>
      <c r="BP110" s="1834">
        <f>'[13]3'!BP110</f>
        <v>0</v>
      </c>
      <c r="BQ110" s="1834">
        <f>'[13]3'!BQ110</f>
        <v>0</v>
      </c>
      <c r="BR110" s="1834">
        <f>'[13]3'!BR110</f>
        <v>0</v>
      </c>
      <c r="BS110" s="1831">
        <f t="shared" si="211"/>
        <v>117.04</v>
      </c>
      <c r="BT110" s="1831">
        <f t="shared" si="212"/>
        <v>16.259999999999998</v>
      </c>
      <c r="BU110" s="1757">
        <f t="shared" si="148"/>
        <v>0</v>
      </c>
      <c r="BV110" s="1757">
        <f t="shared" si="149"/>
        <v>0</v>
      </c>
      <c r="BW110" s="1757">
        <f t="shared" si="150"/>
        <v>10029.49</v>
      </c>
      <c r="BX110" s="1831">
        <f t="shared" si="151"/>
        <v>0</v>
      </c>
      <c r="BY110" s="1757">
        <f t="shared" si="152"/>
        <v>0</v>
      </c>
      <c r="BZ110" s="1757">
        <f t="shared" si="153"/>
        <v>133.30000000000001</v>
      </c>
      <c r="CA110" s="1850">
        <f t="shared" si="154"/>
        <v>10029.49</v>
      </c>
      <c r="CB110" s="1834">
        <f>'[13]3'!CB110</f>
        <v>0.04</v>
      </c>
      <c r="CC110" s="1834">
        <f>'[13]3'!CC110</f>
        <v>0.03</v>
      </c>
      <c r="CD110" s="1834">
        <f>'[13]3'!CD110</f>
        <v>1.0400000000000001E-2</v>
      </c>
      <c r="CE110" s="1834">
        <f>'[13]3'!CE110</f>
        <v>0</v>
      </c>
      <c r="CF110" s="1834">
        <f>'[13]3'!CF110</f>
        <v>0</v>
      </c>
      <c r="CG110" s="1834">
        <f>'[13]3'!CG110</f>
        <v>0</v>
      </c>
      <c r="CH110" s="1831">
        <f t="shared" si="213"/>
        <v>107.32000000000001</v>
      </c>
      <c r="CI110" s="1831">
        <f t="shared" si="214"/>
        <v>16.77</v>
      </c>
      <c r="CJ110" s="1757">
        <f t="shared" si="155"/>
        <v>0</v>
      </c>
      <c r="CK110" s="1757">
        <f t="shared" si="156"/>
        <v>0</v>
      </c>
      <c r="CL110" s="1757">
        <f t="shared" si="157"/>
        <v>9336.5300000000007</v>
      </c>
      <c r="CM110" s="1831">
        <f t="shared" si="158"/>
        <v>0</v>
      </c>
      <c r="CN110" s="1757">
        <f t="shared" si="159"/>
        <v>0</v>
      </c>
      <c r="CO110" s="1757">
        <f t="shared" si="160"/>
        <v>124.09</v>
      </c>
      <c r="CP110" s="1850">
        <f t="shared" si="161"/>
        <v>9336.5300000000007</v>
      </c>
      <c r="CQ110" s="1837">
        <f>'[13]3'!CQ110</f>
        <v>0.04</v>
      </c>
      <c r="CR110" s="1834">
        <f>'[13]3'!CR110</f>
        <v>0.03</v>
      </c>
      <c r="CS110" s="1834">
        <f>'[13]3'!CS110</f>
        <v>1.0400000000000001E-2</v>
      </c>
      <c r="CT110" s="1834">
        <f>'[13]3'!CT110</f>
        <v>0</v>
      </c>
      <c r="CU110" s="1834">
        <f>'[13]3'!CU110</f>
        <v>0</v>
      </c>
      <c r="CV110" s="1834">
        <f>'[13]3'!CV110</f>
        <v>0</v>
      </c>
      <c r="CW110" s="1831">
        <f t="shared" si="215"/>
        <v>71.2</v>
      </c>
      <c r="CX110" s="1831">
        <f t="shared" si="216"/>
        <v>19.439999999999998</v>
      </c>
      <c r="CY110" s="1757">
        <f t="shared" si="162"/>
        <v>0</v>
      </c>
      <c r="CZ110" s="1757">
        <f t="shared" si="163"/>
        <v>0</v>
      </c>
      <c r="DA110" s="1757">
        <f t="shared" si="164"/>
        <v>6819.75</v>
      </c>
      <c r="DB110" s="1831">
        <f t="shared" si="165"/>
        <v>0</v>
      </c>
      <c r="DC110" s="1757">
        <f t="shared" si="166"/>
        <v>0</v>
      </c>
      <c r="DD110" s="1757">
        <f t="shared" si="167"/>
        <v>90.64</v>
      </c>
      <c r="DE110" s="1850">
        <f t="shared" si="168"/>
        <v>6819.75</v>
      </c>
      <c r="DF110" s="1837">
        <f>'[13]3'!DF110</f>
        <v>0.04</v>
      </c>
      <c r="DG110" s="1834">
        <f>'[13]3'!DG110</f>
        <v>0.03</v>
      </c>
      <c r="DH110" s="1834">
        <f>'[13]3'!DH110</f>
        <v>1.0400000000000001E-2</v>
      </c>
      <c r="DI110" s="1834">
        <f>'[13]3'!DI110</f>
        <v>0</v>
      </c>
      <c r="DJ110" s="1834">
        <f>'[13]3'!DJ110</f>
        <v>0</v>
      </c>
      <c r="DK110" s="1834">
        <f>'[13]3'!DK110</f>
        <v>0</v>
      </c>
      <c r="DL110" s="1831">
        <f t="shared" si="217"/>
        <v>73.680000000000007</v>
      </c>
      <c r="DM110" s="1831">
        <f t="shared" si="218"/>
        <v>17.939999999999998</v>
      </c>
      <c r="DN110" s="1757">
        <f t="shared" si="169"/>
        <v>0</v>
      </c>
      <c r="DO110" s="1757">
        <f t="shared" si="170"/>
        <v>0</v>
      </c>
      <c r="DP110" s="1757">
        <f t="shared" si="171"/>
        <v>6893.49</v>
      </c>
      <c r="DQ110" s="1831">
        <f t="shared" si="172"/>
        <v>0</v>
      </c>
      <c r="DR110" s="1757">
        <f t="shared" si="173"/>
        <v>0</v>
      </c>
      <c r="DS110" s="1757">
        <f t="shared" si="174"/>
        <v>91.62</v>
      </c>
      <c r="DT110" s="1850">
        <f t="shared" si="175"/>
        <v>6893.49</v>
      </c>
      <c r="DU110" s="1837">
        <f>'[13]3'!DU110</f>
        <v>0.04</v>
      </c>
      <c r="DV110" s="1834">
        <f>'[13]3'!DV110</f>
        <v>0.03</v>
      </c>
      <c r="DW110" s="1834">
        <f>'[13]3'!DW110</f>
        <v>1.0400000000000001E-2</v>
      </c>
      <c r="DX110" s="1834">
        <f>'[13]3'!DX110</f>
        <v>0</v>
      </c>
      <c r="DY110" s="1834">
        <f>'[13]3'!DY110</f>
        <v>0</v>
      </c>
      <c r="DZ110" s="1834">
        <f>'[13]3'!DZ110</f>
        <v>0</v>
      </c>
      <c r="EA110" s="1831">
        <f t="shared" si="219"/>
        <v>99.2</v>
      </c>
      <c r="EB110" s="1831">
        <f t="shared" si="220"/>
        <v>16.259999999999998</v>
      </c>
      <c r="EC110" s="1757">
        <f t="shared" si="176"/>
        <v>0</v>
      </c>
      <c r="ED110" s="1757">
        <f t="shared" si="177"/>
        <v>0</v>
      </c>
      <c r="EE110" s="1757">
        <f t="shared" si="178"/>
        <v>8687.2099999999991</v>
      </c>
      <c r="EF110" s="1757">
        <f t="shared" si="179"/>
        <v>0</v>
      </c>
      <c r="EG110" s="1757">
        <f t="shared" si="180"/>
        <v>0</v>
      </c>
      <c r="EH110" s="1757">
        <f t="shared" si="181"/>
        <v>115.46000000000001</v>
      </c>
      <c r="EI110" s="1850">
        <f t="shared" si="182"/>
        <v>8687.2099999999991</v>
      </c>
      <c r="EJ110" s="1837">
        <f>'[13]3'!EJ110</f>
        <v>0.04</v>
      </c>
      <c r="EK110" s="1834">
        <f>'[13]3'!EK110</f>
        <v>0.03</v>
      </c>
      <c r="EL110" s="1834">
        <f>'[13]3'!EL110</f>
        <v>1.0400000000000001E-2</v>
      </c>
      <c r="EM110" s="1834">
        <f>'[13]3'!EM110</f>
        <v>0</v>
      </c>
      <c r="EN110" s="1834">
        <f>'[13]3'!EN110</f>
        <v>0</v>
      </c>
      <c r="EO110" s="1834">
        <f>'[13]3'!EO110</f>
        <v>0</v>
      </c>
      <c r="EP110" s="1831">
        <f t="shared" si="221"/>
        <v>139.12</v>
      </c>
      <c r="EQ110" s="1831">
        <f t="shared" si="222"/>
        <v>18.63</v>
      </c>
      <c r="ER110" s="1757">
        <f t="shared" si="183"/>
        <v>0</v>
      </c>
      <c r="ES110" s="1757">
        <f t="shared" si="184"/>
        <v>0</v>
      </c>
      <c r="ET110" s="1757">
        <f t="shared" si="185"/>
        <v>11869.11</v>
      </c>
      <c r="EU110" s="1757">
        <f t="shared" si="186"/>
        <v>0</v>
      </c>
      <c r="EV110" s="1757">
        <f t="shared" si="187"/>
        <v>0</v>
      </c>
      <c r="EW110" s="1757">
        <f t="shared" si="188"/>
        <v>157.75</v>
      </c>
      <c r="EX110" s="1850">
        <f t="shared" si="189"/>
        <v>11869.11</v>
      </c>
      <c r="EY110" s="1834">
        <f>'[13]3'!EY110</f>
        <v>0.04</v>
      </c>
      <c r="EZ110" s="1834">
        <f>'[13]3'!EZ110</f>
        <v>0.03</v>
      </c>
      <c r="FA110" s="1834">
        <f>'[13]3'!FA110</f>
        <v>1.0400000000000001E-2</v>
      </c>
      <c r="FB110" s="1834">
        <f>'[13]3'!FB110</f>
        <v>0</v>
      </c>
      <c r="FC110" s="1834">
        <f>'[13]3'!FC110</f>
        <v>0</v>
      </c>
      <c r="FD110" s="1834">
        <f>'[13]3'!FD110</f>
        <v>0</v>
      </c>
      <c r="FE110" s="1831">
        <f t="shared" si="223"/>
        <v>131.44</v>
      </c>
      <c r="FF110" s="1831">
        <f t="shared" si="224"/>
        <v>17.73</v>
      </c>
      <c r="FG110" s="1757">
        <f t="shared" si="190"/>
        <v>0</v>
      </c>
      <c r="FH110" s="1757">
        <f t="shared" si="191"/>
        <v>0</v>
      </c>
      <c r="FI110" s="1757">
        <f t="shared" si="192"/>
        <v>11223.55</v>
      </c>
      <c r="FJ110" s="1757">
        <f t="shared" si="193"/>
        <v>0</v>
      </c>
      <c r="FK110" s="1757">
        <f t="shared" si="194"/>
        <v>0</v>
      </c>
      <c r="FL110" s="1757">
        <f t="shared" si="195"/>
        <v>149.16999999999999</v>
      </c>
      <c r="FM110" s="1850">
        <f t="shared" si="196"/>
        <v>11223.55</v>
      </c>
      <c r="FN110" s="1834">
        <f>'[13]3'!FN110</f>
        <v>0.04</v>
      </c>
      <c r="FO110" s="1834">
        <f>'[13]3'!FO110</f>
        <v>0.03</v>
      </c>
      <c r="FP110" s="1834">
        <f>'[13]3'!FP110</f>
        <v>1.0400000000000001E-2</v>
      </c>
      <c r="FQ110" s="1834">
        <f>'[13]3'!FQ110</f>
        <v>0</v>
      </c>
      <c r="FR110" s="1834">
        <f>'[13]3'!FR110</f>
        <v>0</v>
      </c>
      <c r="FS110" s="1834">
        <f>'[13]3'!FS110</f>
        <v>0</v>
      </c>
      <c r="FT110" s="1831">
        <f t="shared" si="225"/>
        <v>129.64000000000001</v>
      </c>
      <c r="FU110" s="1831">
        <f t="shared" si="226"/>
        <v>19.529999999999998</v>
      </c>
      <c r="FV110" s="1757">
        <f t="shared" si="197"/>
        <v>0</v>
      </c>
      <c r="FW110" s="1757">
        <f t="shared" si="198"/>
        <v>0</v>
      </c>
      <c r="FX110" s="1757">
        <f t="shared" si="227"/>
        <v>11223.55</v>
      </c>
      <c r="FY110" s="1757">
        <f t="shared" si="199"/>
        <v>0</v>
      </c>
      <c r="FZ110" s="1757">
        <f t="shared" si="200"/>
        <v>0</v>
      </c>
      <c r="GA110" s="1757">
        <f t="shared" si="201"/>
        <v>149.17000000000002</v>
      </c>
      <c r="GB110" s="1850">
        <f t="shared" si="202"/>
        <v>11223.55</v>
      </c>
      <c r="GC110" s="1851">
        <f t="shared" si="117"/>
        <v>896.79000000000008</v>
      </c>
      <c r="GD110" s="1852">
        <f t="shared" si="117"/>
        <v>67474.48</v>
      </c>
      <c r="GE110" s="1853">
        <f t="shared" si="118"/>
        <v>753.81</v>
      </c>
      <c r="GF110" s="1854">
        <f t="shared" si="118"/>
        <v>56716.66</v>
      </c>
      <c r="GG110" s="1855">
        <f t="shared" si="119"/>
        <v>1650.6</v>
      </c>
      <c r="GH110" s="1856">
        <f t="shared" si="119"/>
        <v>124191.14</v>
      </c>
      <c r="GI110" s="1865">
        <v>14</v>
      </c>
      <c r="GJ110" s="1857">
        <f t="shared" si="230"/>
        <v>1650.6</v>
      </c>
      <c r="GK110" s="1858">
        <f t="shared" si="228"/>
        <v>124191.14</v>
      </c>
      <c r="GL110" s="1859">
        <f t="shared" si="229"/>
        <v>0</v>
      </c>
      <c r="GM110" s="1860">
        <f t="shared" si="229"/>
        <v>0</v>
      </c>
    </row>
    <row r="111" spans="1:196" s="1768" customFormat="1" ht="28.5" customHeight="1">
      <c r="A111" s="1830">
        <v>97</v>
      </c>
      <c r="B111" s="1862" t="s">
        <v>1631</v>
      </c>
      <c r="C111" s="1864" t="s">
        <v>407</v>
      </c>
      <c r="D111" s="1833">
        <f>[13]цены!D105</f>
        <v>147.94999999999999</v>
      </c>
      <c r="E111" s="1834">
        <f>'[13]3'!E111</f>
        <v>0.04</v>
      </c>
      <c r="F111" s="1834">
        <f>'[13]3'!F111</f>
        <v>0.03</v>
      </c>
      <c r="G111" s="1834">
        <f>'[13]3'!G111</f>
        <v>0</v>
      </c>
      <c r="H111" s="1834">
        <f>'[13]3'!H111</f>
        <v>0</v>
      </c>
      <c r="I111" s="1834">
        <f>'[13]3'!I111</f>
        <v>0</v>
      </c>
      <c r="J111" s="1834">
        <f>'[13]3'!J111</f>
        <v>0</v>
      </c>
      <c r="K111" s="1831">
        <f t="shared" si="203"/>
        <v>137.36000000000001</v>
      </c>
      <c r="L111" s="1831">
        <f t="shared" si="204"/>
        <v>19.41</v>
      </c>
      <c r="M111" s="1835">
        <f t="shared" si="120"/>
        <v>0</v>
      </c>
      <c r="N111" s="1835">
        <f t="shared" si="121"/>
        <v>0</v>
      </c>
      <c r="O111" s="1757">
        <f t="shared" si="231"/>
        <v>23194.12</v>
      </c>
      <c r="P111" s="1831">
        <f t="shared" si="123"/>
        <v>0</v>
      </c>
      <c r="Q111" s="1757">
        <f t="shared" si="232"/>
        <v>0</v>
      </c>
      <c r="R111" s="1757">
        <f>K111+L111+M111+N111+P111</f>
        <v>156.77000000000001</v>
      </c>
      <c r="S111" s="1850">
        <f>O111+Q111</f>
        <v>23194.12</v>
      </c>
      <c r="T111" s="1837">
        <f>'[13]3'!T111</f>
        <v>0.04</v>
      </c>
      <c r="U111" s="1834">
        <f>'[13]3'!U111</f>
        <v>0.03</v>
      </c>
      <c r="V111" s="1834">
        <f>'[13]3'!V111</f>
        <v>0</v>
      </c>
      <c r="W111" s="1834">
        <f>'[13]3'!W111</f>
        <v>0</v>
      </c>
      <c r="X111" s="1834">
        <f>'[13]3'!X111</f>
        <v>0</v>
      </c>
      <c r="Y111" s="1834">
        <f>'[13]3'!Y111</f>
        <v>0</v>
      </c>
      <c r="Z111" s="1831">
        <f t="shared" si="205"/>
        <v>133.36000000000001</v>
      </c>
      <c r="AA111" s="1831">
        <f t="shared" si="206"/>
        <v>17.79</v>
      </c>
      <c r="AB111" s="1757">
        <f t="shared" si="127"/>
        <v>0</v>
      </c>
      <c r="AC111" s="1757">
        <f t="shared" si="128"/>
        <v>0</v>
      </c>
      <c r="AD111" s="1757">
        <f t="shared" si="129"/>
        <v>22362.639999999999</v>
      </c>
      <c r="AE111" s="1831">
        <f t="shared" si="130"/>
        <v>0</v>
      </c>
      <c r="AF111" s="1757">
        <f t="shared" si="131"/>
        <v>0</v>
      </c>
      <c r="AG111" s="1757">
        <f>Z111+AA111+AB111+AC111+AE111</f>
        <v>151.15</v>
      </c>
      <c r="AH111" s="1850">
        <f>AD111+AF111</f>
        <v>22362.639999999999</v>
      </c>
      <c r="AI111" s="1837">
        <f>'[13]3'!AI111</f>
        <v>0.04</v>
      </c>
      <c r="AJ111" s="1834">
        <f>'[13]3'!AJ111</f>
        <v>0.03</v>
      </c>
      <c r="AK111" s="1834">
        <f>'[13]3'!AK111</f>
        <v>0</v>
      </c>
      <c r="AL111" s="1834">
        <f>'[13]3'!AL111</f>
        <v>0</v>
      </c>
      <c r="AM111" s="1834">
        <f>'[13]3'!AM111</f>
        <v>0</v>
      </c>
      <c r="AN111" s="1834">
        <f>'[13]3'!AN111</f>
        <v>0</v>
      </c>
      <c r="AO111" s="1831">
        <f t="shared" si="207"/>
        <v>159.12</v>
      </c>
      <c r="AP111" s="1831">
        <f t="shared" si="208"/>
        <v>19.41</v>
      </c>
      <c r="AQ111" s="1757">
        <f t="shared" si="134"/>
        <v>0</v>
      </c>
      <c r="AR111" s="1757">
        <f t="shared" si="135"/>
        <v>0</v>
      </c>
      <c r="AS111" s="1757">
        <f t="shared" si="136"/>
        <v>26413.51</v>
      </c>
      <c r="AT111" s="1831">
        <f t="shared" si="137"/>
        <v>0</v>
      </c>
      <c r="AU111" s="1757">
        <f t="shared" si="138"/>
        <v>0</v>
      </c>
      <c r="AV111" s="1757">
        <f>AO111+AP111+AQ111+AR111+AT111</f>
        <v>178.53</v>
      </c>
      <c r="AW111" s="1850">
        <f>AS111+AU111</f>
        <v>26413.51</v>
      </c>
      <c r="AX111" s="1834">
        <f>'[13]3'!AX111</f>
        <v>0.04</v>
      </c>
      <c r="AY111" s="1834">
        <f>'[13]3'!AY111</f>
        <v>0.03</v>
      </c>
      <c r="AZ111" s="1834">
        <f>'[13]3'!AZ111</f>
        <v>0</v>
      </c>
      <c r="BA111" s="1834">
        <f>'[13]3'!BA111</f>
        <v>0</v>
      </c>
      <c r="BB111" s="1834">
        <f>'[13]3'!BB111</f>
        <v>0</v>
      </c>
      <c r="BC111" s="1834">
        <f>'[13]3'!BC111</f>
        <v>0</v>
      </c>
      <c r="BD111" s="1831">
        <f t="shared" si="209"/>
        <v>135.4</v>
      </c>
      <c r="BE111" s="1831">
        <f t="shared" si="210"/>
        <v>17.55</v>
      </c>
      <c r="BF111" s="1757">
        <f t="shared" si="141"/>
        <v>0</v>
      </c>
      <c r="BG111" s="1757">
        <f t="shared" si="142"/>
        <v>0</v>
      </c>
      <c r="BH111" s="1757">
        <f t="shared" si="143"/>
        <v>22628.95</v>
      </c>
      <c r="BI111" s="1831">
        <f t="shared" si="144"/>
        <v>0</v>
      </c>
      <c r="BJ111" s="1757">
        <f t="shared" si="145"/>
        <v>0</v>
      </c>
      <c r="BK111" s="1757">
        <f>BD111+BE111+BF111+BG111+BI111</f>
        <v>152.95000000000002</v>
      </c>
      <c r="BL111" s="1850">
        <f>BH111+BJ111</f>
        <v>22628.95</v>
      </c>
      <c r="BM111" s="1837">
        <f>'[13]3'!BM111</f>
        <v>0.04</v>
      </c>
      <c r="BN111" s="1834">
        <f>'[13]3'!BN111</f>
        <v>0.04</v>
      </c>
      <c r="BO111" s="1834">
        <f>'[13]3'!BO111</f>
        <v>0</v>
      </c>
      <c r="BP111" s="1834">
        <f>'[13]3'!BP111</f>
        <v>0</v>
      </c>
      <c r="BQ111" s="1834">
        <f>'[13]3'!BQ111</f>
        <v>0</v>
      </c>
      <c r="BR111" s="1834">
        <f>'[13]3'!BR111</f>
        <v>0</v>
      </c>
      <c r="BS111" s="1831">
        <f t="shared" si="211"/>
        <v>117.04</v>
      </c>
      <c r="BT111" s="1831">
        <f t="shared" si="212"/>
        <v>21.68</v>
      </c>
      <c r="BU111" s="1757">
        <f t="shared" si="148"/>
        <v>0</v>
      </c>
      <c r="BV111" s="1757">
        <f t="shared" si="149"/>
        <v>0</v>
      </c>
      <c r="BW111" s="1757">
        <f t="shared" si="150"/>
        <v>20523.62</v>
      </c>
      <c r="BX111" s="1831">
        <f t="shared" si="151"/>
        <v>0</v>
      </c>
      <c r="BY111" s="1757">
        <f t="shared" si="152"/>
        <v>0</v>
      </c>
      <c r="BZ111" s="1757">
        <f>BS111+BT111+BU111+BV111+BX111</f>
        <v>138.72</v>
      </c>
      <c r="CA111" s="1850">
        <f>BW111+BY111</f>
        <v>20523.62</v>
      </c>
      <c r="CB111" s="1834">
        <f>'[13]3'!CB111</f>
        <v>0.04</v>
      </c>
      <c r="CC111" s="1834">
        <f>'[13]3'!CC111</f>
        <v>0.04</v>
      </c>
      <c r="CD111" s="1834">
        <f>'[13]3'!CD111</f>
        <v>0</v>
      </c>
      <c r="CE111" s="1834">
        <f>'[13]3'!CE111</f>
        <v>0</v>
      </c>
      <c r="CF111" s="1834">
        <f>'[13]3'!CF111</f>
        <v>0</v>
      </c>
      <c r="CG111" s="1834">
        <f>'[13]3'!CG111</f>
        <v>0</v>
      </c>
      <c r="CH111" s="1831">
        <f t="shared" si="213"/>
        <v>107.32000000000001</v>
      </c>
      <c r="CI111" s="1831">
        <f t="shared" si="214"/>
        <v>22.36</v>
      </c>
      <c r="CJ111" s="1757">
        <f t="shared" si="155"/>
        <v>0</v>
      </c>
      <c r="CK111" s="1757">
        <f t="shared" si="156"/>
        <v>0</v>
      </c>
      <c r="CL111" s="1757">
        <f t="shared" si="157"/>
        <v>19186.16</v>
      </c>
      <c r="CM111" s="1831">
        <f t="shared" si="158"/>
        <v>0</v>
      </c>
      <c r="CN111" s="1757">
        <f t="shared" si="159"/>
        <v>0</v>
      </c>
      <c r="CO111" s="1757">
        <f>CH111+CI111+CJ111+CK111+CM111</f>
        <v>129.68</v>
      </c>
      <c r="CP111" s="1850">
        <f>CL111+CN111</f>
        <v>19186.16</v>
      </c>
      <c r="CQ111" s="1837">
        <f>'[13]3'!CQ111</f>
        <v>0.04</v>
      </c>
      <c r="CR111" s="1834">
        <f>'[13]3'!CR111</f>
        <v>0.04</v>
      </c>
      <c r="CS111" s="1834">
        <f>'[13]3'!CS111</f>
        <v>0</v>
      </c>
      <c r="CT111" s="1834">
        <f>'[13]3'!CT111</f>
        <v>0</v>
      </c>
      <c r="CU111" s="1834">
        <f>'[13]3'!CU111</f>
        <v>0</v>
      </c>
      <c r="CV111" s="1834">
        <f>'[13]3'!CV111</f>
        <v>0</v>
      </c>
      <c r="CW111" s="1831">
        <f t="shared" si="215"/>
        <v>71.2</v>
      </c>
      <c r="CX111" s="1831">
        <f t="shared" si="216"/>
        <v>25.92</v>
      </c>
      <c r="CY111" s="1757">
        <f t="shared" si="162"/>
        <v>0</v>
      </c>
      <c r="CZ111" s="1757">
        <f t="shared" si="163"/>
        <v>0</v>
      </c>
      <c r="DA111" s="1757">
        <f t="shared" si="164"/>
        <v>14368.9</v>
      </c>
      <c r="DB111" s="1831">
        <f t="shared" si="165"/>
        <v>0</v>
      </c>
      <c r="DC111" s="1757">
        <f t="shared" si="166"/>
        <v>0</v>
      </c>
      <c r="DD111" s="1757">
        <f>CW111+CX111+CY111+CZ111+DB111</f>
        <v>97.12</v>
      </c>
      <c r="DE111" s="1850">
        <f>DA111+DC111</f>
        <v>14368.9</v>
      </c>
      <c r="DF111" s="1837">
        <f>'[13]3'!DF111</f>
        <v>0.04</v>
      </c>
      <c r="DG111" s="1834">
        <f>'[13]3'!DG111</f>
        <v>0.04</v>
      </c>
      <c r="DH111" s="1834">
        <f>'[13]3'!DH111</f>
        <v>0</v>
      </c>
      <c r="DI111" s="1834">
        <f>'[13]3'!DI111</f>
        <v>0</v>
      </c>
      <c r="DJ111" s="1834">
        <f>'[13]3'!DJ111</f>
        <v>0</v>
      </c>
      <c r="DK111" s="1834">
        <f>'[13]3'!DK111</f>
        <v>0</v>
      </c>
      <c r="DL111" s="1831">
        <f t="shared" si="217"/>
        <v>73.680000000000007</v>
      </c>
      <c r="DM111" s="1831">
        <f t="shared" si="218"/>
        <v>23.92</v>
      </c>
      <c r="DN111" s="1757">
        <f t="shared" si="169"/>
        <v>0</v>
      </c>
      <c r="DO111" s="1757">
        <f t="shared" si="170"/>
        <v>0</v>
      </c>
      <c r="DP111" s="1757">
        <f t="shared" si="171"/>
        <v>14439.92</v>
      </c>
      <c r="DQ111" s="1831">
        <f t="shared" si="172"/>
        <v>0</v>
      </c>
      <c r="DR111" s="1757">
        <f t="shared" si="173"/>
        <v>0</v>
      </c>
      <c r="DS111" s="1757">
        <f>DL111+DM111+DN111+DO111+DQ111</f>
        <v>97.600000000000009</v>
      </c>
      <c r="DT111" s="1850">
        <f>DP111+DR111</f>
        <v>14439.92</v>
      </c>
      <c r="DU111" s="1837">
        <f>'[13]3'!DU111</f>
        <v>0.04</v>
      </c>
      <c r="DV111" s="1834">
        <f>'[13]3'!DV111</f>
        <v>0.03</v>
      </c>
      <c r="DW111" s="1834">
        <f>'[13]3'!DW111</f>
        <v>0</v>
      </c>
      <c r="DX111" s="1834">
        <f>'[13]3'!DX111</f>
        <v>0</v>
      </c>
      <c r="DY111" s="1834">
        <f>'[13]3'!DY111</f>
        <v>0</v>
      </c>
      <c r="DZ111" s="1834">
        <f>'[13]3'!DZ111</f>
        <v>0</v>
      </c>
      <c r="EA111" s="1831">
        <f t="shared" si="219"/>
        <v>99.2</v>
      </c>
      <c r="EB111" s="1831">
        <f t="shared" si="220"/>
        <v>16.259999999999998</v>
      </c>
      <c r="EC111" s="1757">
        <f t="shared" si="176"/>
        <v>0</v>
      </c>
      <c r="ED111" s="1757">
        <f t="shared" si="177"/>
        <v>0</v>
      </c>
      <c r="EE111" s="1757">
        <f t="shared" si="178"/>
        <v>17082.310000000001</v>
      </c>
      <c r="EF111" s="1757">
        <f t="shared" si="179"/>
        <v>0</v>
      </c>
      <c r="EG111" s="1757">
        <f t="shared" si="180"/>
        <v>0</v>
      </c>
      <c r="EH111" s="1757">
        <f>EA111+EB111+EC111+ED111+EF111</f>
        <v>115.46000000000001</v>
      </c>
      <c r="EI111" s="1850">
        <f>EE111+EG111</f>
        <v>17082.310000000001</v>
      </c>
      <c r="EJ111" s="1837">
        <f>'[13]3'!EJ111</f>
        <v>0.04</v>
      </c>
      <c r="EK111" s="1834">
        <f>'[13]3'!EK111</f>
        <v>0.03</v>
      </c>
      <c r="EL111" s="1834">
        <f>'[13]3'!EL111</f>
        <v>0</v>
      </c>
      <c r="EM111" s="1834">
        <f>'[13]3'!EM111</f>
        <v>0</v>
      </c>
      <c r="EN111" s="1834">
        <f>'[13]3'!EN111</f>
        <v>0</v>
      </c>
      <c r="EO111" s="1834">
        <f>'[13]3'!EO111</f>
        <v>0</v>
      </c>
      <c r="EP111" s="1831">
        <f t="shared" si="221"/>
        <v>139.12</v>
      </c>
      <c r="EQ111" s="1831">
        <f t="shared" si="222"/>
        <v>18.63</v>
      </c>
      <c r="ER111" s="1757">
        <f t="shared" si="183"/>
        <v>0</v>
      </c>
      <c r="ES111" s="1757">
        <f t="shared" si="184"/>
        <v>0</v>
      </c>
      <c r="ET111" s="1757">
        <f t="shared" si="185"/>
        <v>23339.11</v>
      </c>
      <c r="EU111" s="1757">
        <f t="shared" si="186"/>
        <v>0</v>
      </c>
      <c r="EV111" s="1757">
        <f t="shared" si="187"/>
        <v>0</v>
      </c>
      <c r="EW111" s="1757">
        <f>EP111+EQ111+ER111+ES111+EU111</f>
        <v>157.75</v>
      </c>
      <c r="EX111" s="1850">
        <f>ET111+EV111</f>
        <v>23339.11</v>
      </c>
      <c r="EY111" s="1834">
        <f>'[13]3'!EY111</f>
        <v>0.04</v>
      </c>
      <c r="EZ111" s="1834">
        <f>'[13]3'!EZ111</f>
        <v>0.03</v>
      </c>
      <c r="FA111" s="1834">
        <f>'[13]3'!FA111</f>
        <v>0</v>
      </c>
      <c r="FB111" s="1834">
        <f>'[13]3'!FB111</f>
        <v>0</v>
      </c>
      <c r="FC111" s="1834">
        <f>'[13]3'!FC111</f>
        <v>0</v>
      </c>
      <c r="FD111" s="1834">
        <f>'[13]3'!FD111</f>
        <v>0</v>
      </c>
      <c r="FE111" s="1831">
        <f t="shared" si="223"/>
        <v>131.44</v>
      </c>
      <c r="FF111" s="1831">
        <f t="shared" si="224"/>
        <v>17.73</v>
      </c>
      <c r="FG111" s="1757">
        <f t="shared" si="190"/>
        <v>0</v>
      </c>
      <c r="FH111" s="1757">
        <f t="shared" si="191"/>
        <v>0</v>
      </c>
      <c r="FI111" s="1757">
        <f t="shared" si="192"/>
        <v>22069.7</v>
      </c>
      <c r="FJ111" s="1757">
        <f t="shared" si="193"/>
        <v>0</v>
      </c>
      <c r="FK111" s="1757">
        <f t="shared" si="194"/>
        <v>0</v>
      </c>
      <c r="FL111" s="1757">
        <f>FE111+FF111+FG111+FH111+FJ111</f>
        <v>149.16999999999999</v>
      </c>
      <c r="FM111" s="1850">
        <f>FI111+FK111</f>
        <v>22069.7</v>
      </c>
      <c r="FN111" s="1834">
        <f>'[13]3'!FN111</f>
        <v>0.04</v>
      </c>
      <c r="FO111" s="1834">
        <f>'[13]3'!FO111</f>
        <v>0.03</v>
      </c>
      <c r="FP111" s="1834">
        <f>'[13]3'!FP111</f>
        <v>0</v>
      </c>
      <c r="FQ111" s="1834">
        <f>'[13]3'!FQ111</f>
        <v>0</v>
      </c>
      <c r="FR111" s="1834">
        <f>'[13]3'!FR111</f>
        <v>0</v>
      </c>
      <c r="FS111" s="1834">
        <f>'[13]3'!FS111</f>
        <v>0</v>
      </c>
      <c r="FT111" s="1831">
        <f t="shared" si="225"/>
        <v>129.64000000000001</v>
      </c>
      <c r="FU111" s="1831">
        <f t="shared" si="226"/>
        <v>19.529999999999998</v>
      </c>
      <c r="FV111" s="1757">
        <f t="shared" si="197"/>
        <v>0</v>
      </c>
      <c r="FW111" s="1757">
        <f t="shared" si="198"/>
        <v>0</v>
      </c>
      <c r="FX111" s="1757">
        <f t="shared" si="227"/>
        <v>22069.7</v>
      </c>
      <c r="FY111" s="1757">
        <f t="shared" si="199"/>
        <v>0</v>
      </c>
      <c r="FZ111" s="1757">
        <f t="shared" si="200"/>
        <v>0</v>
      </c>
      <c r="GA111" s="1757">
        <f>FT111+FU111+FV111+FW111+FY111</f>
        <v>149.17000000000002</v>
      </c>
      <c r="GB111" s="1850">
        <f>FX111+FZ111</f>
        <v>22069.7</v>
      </c>
      <c r="GC111" s="1851">
        <f>R111+AG111+AV111+BK111+BZ111+CO111</f>
        <v>907.80000000000018</v>
      </c>
      <c r="GD111" s="1852">
        <f>S111+AH111+AW111+BL111+CA111+CP111</f>
        <v>134308.99999999997</v>
      </c>
      <c r="GE111" s="1853">
        <f>DD111+DS111+EH111+EW111+FL111+GA111</f>
        <v>766.27</v>
      </c>
      <c r="GF111" s="1854">
        <f>DE111+DT111+EI111+EX111+FM111+GB111</f>
        <v>113369.64</v>
      </c>
      <c r="GG111" s="1855">
        <f>GC111+GE111</f>
        <v>1674.0700000000002</v>
      </c>
      <c r="GH111" s="1856">
        <f>GD111+GF111</f>
        <v>247678.63999999996</v>
      </c>
      <c r="GI111" s="1865">
        <v>14</v>
      </c>
      <c r="GJ111" s="1857">
        <f t="shared" si="230"/>
        <v>1674.0700000000002</v>
      </c>
      <c r="GK111" s="1858">
        <f t="shared" si="228"/>
        <v>247678.63999999996</v>
      </c>
      <c r="GL111" s="1859">
        <f t="shared" si="229"/>
        <v>0</v>
      </c>
      <c r="GM111" s="1860">
        <f t="shared" si="229"/>
        <v>0</v>
      </c>
    </row>
    <row r="112" spans="1:196" s="1768" customFormat="1" ht="38.25" customHeight="1">
      <c r="A112" s="1848">
        <v>98</v>
      </c>
      <c r="B112" s="1874" t="s">
        <v>1632</v>
      </c>
      <c r="C112" s="1864" t="s">
        <v>1589</v>
      </c>
      <c r="D112" s="1833">
        <f>[13]цены!D106</f>
        <v>138.62</v>
      </c>
      <c r="E112" s="1834">
        <f>'[13]3'!E112</f>
        <v>0.01</v>
      </c>
      <c r="F112" s="1834">
        <f>'[13]3'!F112</f>
        <v>0.01</v>
      </c>
      <c r="G112" s="1834">
        <f>'[13]3'!G112</f>
        <v>1.3000000000000002E-3</v>
      </c>
      <c r="H112" s="1834">
        <f>'[13]3'!H112</f>
        <v>0</v>
      </c>
      <c r="I112" s="1834">
        <f>'[13]3'!I112</f>
        <v>0</v>
      </c>
      <c r="J112" s="1834">
        <f>'[13]3'!J112</f>
        <v>0</v>
      </c>
      <c r="K112" s="1831">
        <f t="shared" si="203"/>
        <v>34.340000000000003</v>
      </c>
      <c r="L112" s="1831">
        <f t="shared" si="204"/>
        <v>6.47</v>
      </c>
      <c r="M112" s="1835">
        <f t="shared" si="120"/>
        <v>0</v>
      </c>
      <c r="N112" s="1835">
        <f t="shared" si="121"/>
        <v>0</v>
      </c>
      <c r="O112" s="1757">
        <f t="shared" si="231"/>
        <v>5657.08</v>
      </c>
      <c r="P112" s="1831">
        <f t="shared" si="123"/>
        <v>0</v>
      </c>
      <c r="Q112" s="1757">
        <f t="shared" si="232"/>
        <v>0</v>
      </c>
      <c r="R112" s="1757">
        <f t="shared" si="125"/>
        <v>40.81</v>
      </c>
      <c r="S112" s="1850">
        <f t="shared" si="126"/>
        <v>5657.08</v>
      </c>
      <c r="T112" s="1837">
        <f>'[13]3'!T112</f>
        <v>0.01</v>
      </c>
      <c r="U112" s="1834">
        <f>'[13]3'!U112</f>
        <v>0.01</v>
      </c>
      <c r="V112" s="1834">
        <f>'[13]3'!V112</f>
        <v>1.3000000000000002E-3</v>
      </c>
      <c r="W112" s="1834">
        <f>'[13]3'!W112</f>
        <v>0</v>
      </c>
      <c r="X112" s="1834">
        <f>'[13]3'!X112</f>
        <v>0</v>
      </c>
      <c r="Y112" s="1834">
        <f>'[13]3'!Y112</f>
        <v>0</v>
      </c>
      <c r="Z112" s="1831">
        <f t="shared" si="205"/>
        <v>33.340000000000003</v>
      </c>
      <c r="AA112" s="1831">
        <f t="shared" si="206"/>
        <v>5.93</v>
      </c>
      <c r="AB112" s="1757">
        <f t="shared" si="127"/>
        <v>0</v>
      </c>
      <c r="AC112" s="1757">
        <f t="shared" si="128"/>
        <v>0</v>
      </c>
      <c r="AD112" s="1757">
        <f t="shared" si="129"/>
        <v>5443.61</v>
      </c>
      <c r="AE112" s="1831">
        <f t="shared" si="130"/>
        <v>0</v>
      </c>
      <c r="AF112" s="1757">
        <f t="shared" si="131"/>
        <v>0</v>
      </c>
      <c r="AG112" s="1757">
        <f t="shared" si="132"/>
        <v>39.270000000000003</v>
      </c>
      <c r="AH112" s="1850">
        <f t="shared" si="133"/>
        <v>5443.61</v>
      </c>
      <c r="AI112" s="1837">
        <f>'[13]3'!AI112</f>
        <v>0.01</v>
      </c>
      <c r="AJ112" s="1834">
        <f>'[13]3'!AJ112</f>
        <v>0.01</v>
      </c>
      <c r="AK112" s="1834">
        <f>'[13]3'!AK112</f>
        <v>1.3000000000000002E-3</v>
      </c>
      <c r="AL112" s="1834">
        <f>'[13]3'!AL112</f>
        <v>0</v>
      </c>
      <c r="AM112" s="1834">
        <f>'[13]3'!AM112</f>
        <v>0</v>
      </c>
      <c r="AN112" s="1834">
        <f>'[13]3'!AN112</f>
        <v>0</v>
      </c>
      <c r="AO112" s="1831">
        <f t="shared" si="207"/>
        <v>39.78</v>
      </c>
      <c r="AP112" s="1831">
        <f t="shared" si="208"/>
        <v>6.47</v>
      </c>
      <c r="AQ112" s="1757">
        <f t="shared" si="134"/>
        <v>0</v>
      </c>
      <c r="AR112" s="1757">
        <f t="shared" si="135"/>
        <v>0</v>
      </c>
      <c r="AS112" s="1757">
        <f t="shared" si="136"/>
        <v>6411.18</v>
      </c>
      <c r="AT112" s="1831">
        <f t="shared" si="137"/>
        <v>0</v>
      </c>
      <c r="AU112" s="1757">
        <f t="shared" si="138"/>
        <v>0</v>
      </c>
      <c r="AV112" s="1757">
        <f t="shared" si="139"/>
        <v>46.25</v>
      </c>
      <c r="AW112" s="1850">
        <f t="shared" si="140"/>
        <v>6411.18</v>
      </c>
      <c r="AX112" s="1834">
        <f>'[13]3'!AX112</f>
        <v>0.01</v>
      </c>
      <c r="AY112" s="1834">
        <f>'[13]3'!AY112</f>
        <v>0.01</v>
      </c>
      <c r="AZ112" s="1834">
        <f>'[13]3'!AZ112</f>
        <v>1.3000000000000002E-3</v>
      </c>
      <c r="BA112" s="1834">
        <f>'[13]3'!BA112</f>
        <v>0</v>
      </c>
      <c r="BB112" s="1834">
        <f>'[13]3'!BB112</f>
        <v>0</v>
      </c>
      <c r="BC112" s="1834">
        <f>'[13]3'!BC112</f>
        <v>0</v>
      </c>
      <c r="BD112" s="1831">
        <f t="shared" si="209"/>
        <v>33.85</v>
      </c>
      <c r="BE112" s="1831">
        <f t="shared" si="210"/>
        <v>5.8500000000000005</v>
      </c>
      <c r="BF112" s="1757">
        <f t="shared" si="141"/>
        <v>0</v>
      </c>
      <c r="BG112" s="1757">
        <f t="shared" si="142"/>
        <v>0</v>
      </c>
      <c r="BH112" s="1757">
        <f t="shared" si="143"/>
        <v>5503.21</v>
      </c>
      <c r="BI112" s="1831">
        <f t="shared" si="144"/>
        <v>0</v>
      </c>
      <c r="BJ112" s="1757">
        <f t="shared" si="145"/>
        <v>0</v>
      </c>
      <c r="BK112" s="1757">
        <f t="shared" si="146"/>
        <v>39.700000000000003</v>
      </c>
      <c r="BL112" s="1850">
        <f t="shared" si="147"/>
        <v>5503.21</v>
      </c>
      <c r="BM112" s="1837">
        <f>'[13]3'!BM112</f>
        <v>0.01</v>
      </c>
      <c r="BN112" s="1834">
        <f>'[13]3'!BN112</f>
        <v>0.01</v>
      </c>
      <c r="BO112" s="1834">
        <f>'[13]3'!BO112</f>
        <v>1.3000000000000002E-3</v>
      </c>
      <c r="BP112" s="1834">
        <f>'[13]3'!BP112</f>
        <v>0</v>
      </c>
      <c r="BQ112" s="1834">
        <f>'[13]3'!BQ112</f>
        <v>0</v>
      </c>
      <c r="BR112" s="1834">
        <f>'[13]3'!BR112</f>
        <v>0</v>
      </c>
      <c r="BS112" s="1831">
        <f t="shared" si="211"/>
        <v>29.26</v>
      </c>
      <c r="BT112" s="1831">
        <f t="shared" si="212"/>
        <v>5.42</v>
      </c>
      <c r="BU112" s="1757">
        <f t="shared" si="148"/>
        <v>0</v>
      </c>
      <c r="BV112" s="1757">
        <f t="shared" si="149"/>
        <v>0</v>
      </c>
      <c r="BW112" s="1757">
        <f t="shared" si="150"/>
        <v>4807.34</v>
      </c>
      <c r="BX112" s="1831">
        <f t="shared" si="151"/>
        <v>0</v>
      </c>
      <c r="BY112" s="1757">
        <f t="shared" si="152"/>
        <v>0</v>
      </c>
      <c r="BZ112" s="1757">
        <f t="shared" si="153"/>
        <v>34.68</v>
      </c>
      <c r="CA112" s="1850">
        <f t="shared" si="154"/>
        <v>4807.34</v>
      </c>
      <c r="CB112" s="1834">
        <f>'[13]3'!CB112</f>
        <v>0.01</v>
      </c>
      <c r="CC112" s="1834">
        <f>'[13]3'!CC112</f>
        <v>0.01</v>
      </c>
      <c r="CD112" s="1834">
        <f>'[13]3'!CD112</f>
        <v>1.3000000000000002E-3</v>
      </c>
      <c r="CE112" s="1834">
        <f>'[13]3'!CE112</f>
        <v>0</v>
      </c>
      <c r="CF112" s="1834">
        <f>'[13]3'!CF112</f>
        <v>0</v>
      </c>
      <c r="CG112" s="1834">
        <f>'[13]3'!CG112</f>
        <v>0</v>
      </c>
      <c r="CH112" s="1831">
        <f t="shared" si="213"/>
        <v>26.830000000000002</v>
      </c>
      <c r="CI112" s="1831">
        <f t="shared" si="214"/>
        <v>5.59</v>
      </c>
      <c r="CJ112" s="1757">
        <f t="shared" si="155"/>
        <v>0</v>
      </c>
      <c r="CK112" s="1757">
        <f t="shared" si="156"/>
        <v>0</v>
      </c>
      <c r="CL112" s="1757">
        <f t="shared" si="157"/>
        <v>4494.0600000000004</v>
      </c>
      <c r="CM112" s="1831">
        <f t="shared" si="158"/>
        <v>0</v>
      </c>
      <c r="CN112" s="1757">
        <f t="shared" si="159"/>
        <v>0</v>
      </c>
      <c r="CO112" s="1757">
        <f t="shared" si="160"/>
        <v>32.42</v>
      </c>
      <c r="CP112" s="1850">
        <f t="shared" si="161"/>
        <v>4494.0600000000004</v>
      </c>
      <c r="CQ112" s="1837">
        <f>'[13]3'!CQ112</f>
        <v>0.01</v>
      </c>
      <c r="CR112" s="1834">
        <f>'[13]3'!CR112</f>
        <v>0.01</v>
      </c>
      <c r="CS112" s="1834">
        <f>'[13]3'!CS112</f>
        <v>1.3000000000000002E-3</v>
      </c>
      <c r="CT112" s="1834">
        <f>'[13]3'!CT112</f>
        <v>0</v>
      </c>
      <c r="CU112" s="1834">
        <f>'[13]3'!CU112</f>
        <v>0</v>
      </c>
      <c r="CV112" s="1834">
        <f>'[13]3'!CV112</f>
        <v>0</v>
      </c>
      <c r="CW112" s="1831">
        <f t="shared" si="215"/>
        <v>17.8</v>
      </c>
      <c r="CX112" s="1831">
        <f t="shared" si="216"/>
        <v>6.48</v>
      </c>
      <c r="CY112" s="1757">
        <f t="shared" si="162"/>
        <v>0</v>
      </c>
      <c r="CZ112" s="1757">
        <f t="shared" si="163"/>
        <v>0</v>
      </c>
      <c r="DA112" s="1757">
        <f t="shared" si="164"/>
        <v>3365.69</v>
      </c>
      <c r="DB112" s="1831">
        <f t="shared" si="165"/>
        <v>0</v>
      </c>
      <c r="DC112" s="1757">
        <f t="shared" si="166"/>
        <v>0</v>
      </c>
      <c r="DD112" s="1757">
        <f t="shared" si="167"/>
        <v>24.28</v>
      </c>
      <c r="DE112" s="1850">
        <f t="shared" si="168"/>
        <v>3365.69</v>
      </c>
      <c r="DF112" s="1837">
        <f>'[13]3'!DF112</f>
        <v>0.01</v>
      </c>
      <c r="DG112" s="1834">
        <f>'[13]3'!DG112</f>
        <v>0.01</v>
      </c>
      <c r="DH112" s="1834">
        <f>'[13]3'!DH112</f>
        <v>1.3000000000000002E-3</v>
      </c>
      <c r="DI112" s="1834">
        <f>'[13]3'!DI112</f>
        <v>0</v>
      </c>
      <c r="DJ112" s="1834">
        <f>'[13]3'!DJ112</f>
        <v>0</v>
      </c>
      <c r="DK112" s="1834">
        <f>'[13]3'!DK112</f>
        <v>0</v>
      </c>
      <c r="DL112" s="1831">
        <f t="shared" si="217"/>
        <v>18.420000000000002</v>
      </c>
      <c r="DM112" s="1831">
        <f t="shared" si="218"/>
        <v>5.98</v>
      </c>
      <c r="DN112" s="1757">
        <f t="shared" si="169"/>
        <v>0</v>
      </c>
      <c r="DO112" s="1757">
        <f t="shared" si="170"/>
        <v>0</v>
      </c>
      <c r="DP112" s="1757">
        <f t="shared" si="171"/>
        <v>3382.33</v>
      </c>
      <c r="DQ112" s="1831">
        <f t="shared" si="172"/>
        <v>0</v>
      </c>
      <c r="DR112" s="1757">
        <f t="shared" si="173"/>
        <v>0</v>
      </c>
      <c r="DS112" s="1757">
        <f t="shared" si="174"/>
        <v>24.400000000000002</v>
      </c>
      <c r="DT112" s="1850">
        <f t="shared" si="175"/>
        <v>3382.33</v>
      </c>
      <c r="DU112" s="1837">
        <f>'[13]3'!DU112</f>
        <v>0.01</v>
      </c>
      <c r="DV112" s="1834">
        <f>'[13]3'!DV112</f>
        <v>0.01</v>
      </c>
      <c r="DW112" s="1834">
        <f>'[13]3'!DW112</f>
        <v>1.3000000000000002E-3</v>
      </c>
      <c r="DX112" s="1834">
        <f>'[13]3'!DX112</f>
        <v>0</v>
      </c>
      <c r="DY112" s="1834">
        <f>'[13]3'!DY112</f>
        <v>0</v>
      </c>
      <c r="DZ112" s="1834">
        <f>'[13]3'!DZ112</f>
        <v>0</v>
      </c>
      <c r="EA112" s="1831">
        <f t="shared" si="219"/>
        <v>24.8</v>
      </c>
      <c r="EB112" s="1831">
        <f t="shared" si="220"/>
        <v>5.42</v>
      </c>
      <c r="EC112" s="1757">
        <f t="shared" si="176"/>
        <v>0</v>
      </c>
      <c r="ED112" s="1757">
        <f t="shared" si="177"/>
        <v>0</v>
      </c>
      <c r="EE112" s="1757">
        <f t="shared" si="178"/>
        <v>4189.1000000000004</v>
      </c>
      <c r="EF112" s="1757">
        <f t="shared" si="179"/>
        <v>0</v>
      </c>
      <c r="EG112" s="1757">
        <f t="shared" si="180"/>
        <v>0</v>
      </c>
      <c r="EH112" s="1757">
        <f t="shared" si="181"/>
        <v>30.22</v>
      </c>
      <c r="EI112" s="1850">
        <f t="shared" si="182"/>
        <v>4189.1000000000004</v>
      </c>
      <c r="EJ112" s="1837">
        <f>'[13]3'!EJ112</f>
        <v>0.01</v>
      </c>
      <c r="EK112" s="1834">
        <f>'[13]3'!EK112</f>
        <v>0.01</v>
      </c>
      <c r="EL112" s="1834">
        <f>'[13]3'!EL112</f>
        <v>1.3000000000000002E-3</v>
      </c>
      <c r="EM112" s="1834">
        <f>'[13]3'!EM112</f>
        <v>0</v>
      </c>
      <c r="EN112" s="1834">
        <f>'[13]3'!EN112</f>
        <v>0</v>
      </c>
      <c r="EO112" s="1834">
        <f>'[13]3'!EO112</f>
        <v>0</v>
      </c>
      <c r="EP112" s="1831">
        <f t="shared" si="221"/>
        <v>34.78</v>
      </c>
      <c r="EQ112" s="1831">
        <f t="shared" si="222"/>
        <v>6.21</v>
      </c>
      <c r="ER112" s="1757">
        <f t="shared" si="183"/>
        <v>0</v>
      </c>
      <c r="ES112" s="1757">
        <f t="shared" si="184"/>
        <v>0</v>
      </c>
      <c r="ET112" s="1757">
        <f t="shared" si="185"/>
        <v>5682.03</v>
      </c>
      <c r="EU112" s="1757">
        <f t="shared" si="186"/>
        <v>0</v>
      </c>
      <c r="EV112" s="1757">
        <f t="shared" si="187"/>
        <v>0</v>
      </c>
      <c r="EW112" s="1757">
        <f t="shared" si="188"/>
        <v>40.99</v>
      </c>
      <c r="EX112" s="1850">
        <f t="shared" si="189"/>
        <v>5682.03</v>
      </c>
      <c r="EY112" s="1834">
        <f>'[13]3'!EY112</f>
        <v>0.01</v>
      </c>
      <c r="EZ112" s="1834">
        <f>'[13]3'!EZ112</f>
        <v>0.01</v>
      </c>
      <c r="FA112" s="1834">
        <f>'[13]3'!FA112</f>
        <v>1.3000000000000002E-3</v>
      </c>
      <c r="FB112" s="1834">
        <f>'[13]3'!FB112</f>
        <v>0</v>
      </c>
      <c r="FC112" s="1834">
        <f>'[13]3'!FC112</f>
        <v>0</v>
      </c>
      <c r="FD112" s="1834">
        <f>'[13]3'!FD112</f>
        <v>0</v>
      </c>
      <c r="FE112" s="1831">
        <f t="shared" si="223"/>
        <v>32.86</v>
      </c>
      <c r="FF112" s="1831">
        <f t="shared" si="224"/>
        <v>5.91</v>
      </c>
      <c r="FG112" s="1757">
        <f t="shared" si="190"/>
        <v>0</v>
      </c>
      <c r="FH112" s="1757">
        <f t="shared" si="191"/>
        <v>0</v>
      </c>
      <c r="FI112" s="1757">
        <f t="shared" si="192"/>
        <v>5374.3</v>
      </c>
      <c r="FJ112" s="1757">
        <f t="shared" si="193"/>
        <v>0</v>
      </c>
      <c r="FK112" s="1757">
        <f t="shared" si="194"/>
        <v>0</v>
      </c>
      <c r="FL112" s="1757">
        <f t="shared" si="195"/>
        <v>38.769999999999996</v>
      </c>
      <c r="FM112" s="1850">
        <f t="shared" si="196"/>
        <v>5374.3</v>
      </c>
      <c r="FN112" s="1834">
        <f>'[13]3'!FN112</f>
        <v>0.01</v>
      </c>
      <c r="FO112" s="1834">
        <f>'[13]3'!FO112</f>
        <v>0.01</v>
      </c>
      <c r="FP112" s="1834">
        <f>'[13]3'!FP112</f>
        <v>1.3000000000000002E-3</v>
      </c>
      <c r="FQ112" s="1834">
        <f>'[13]3'!FQ112</f>
        <v>0</v>
      </c>
      <c r="FR112" s="1834">
        <f>'[13]3'!FR112</f>
        <v>0</v>
      </c>
      <c r="FS112" s="1834">
        <f>'[13]3'!FS112</f>
        <v>0</v>
      </c>
      <c r="FT112" s="1831">
        <f t="shared" si="225"/>
        <v>32.410000000000004</v>
      </c>
      <c r="FU112" s="1831">
        <f t="shared" si="226"/>
        <v>6.51</v>
      </c>
      <c r="FV112" s="1757">
        <f t="shared" si="197"/>
        <v>0</v>
      </c>
      <c r="FW112" s="1757">
        <f t="shared" si="198"/>
        <v>0</v>
      </c>
      <c r="FX112" s="1757">
        <f t="shared" si="227"/>
        <v>5395.09</v>
      </c>
      <c r="FY112" s="1757">
        <f t="shared" si="199"/>
        <v>0</v>
      </c>
      <c r="FZ112" s="1757">
        <f t="shared" si="200"/>
        <v>0</v>
      </c>
      <c r="GA112" s="1757">
        <f t="shared" si="201"/>
        <v>38.92</v>
      </c>
      <c r="GB112" s="1850">
        <f t="shared" si="202"/>
        <v>5395.09</v>
      </c>
      <c r="GC112" s="1851">
        <f t="shared" si="117"/>
        <v>233.13000000000005</v>
      </c>
      <c r="GD112" s="1852">
        <f t="shared" si="117"/>
        <v>32316.48</v>
      </c>
      <c r="GE112" s="1853">
        <f t="shared" si="118"/>
        <v>197.58000000000004</v>
      </c>
      <c r="GF112" s="1854">
        <f t="shared" si="118"/>
        <v>27388.54</v>
      </c>
      <c r="GG112" s="1855">
        <f t="shared" si="119"/>
        <v>430.71000000000009</v>
      </c>
      <c r="GH112" s="1856">
        <f t="shared" si="119"/>
        <v>59705.020000000004</v>
      </c>
      <c r="GI112" s="1865">
        <v>10</v>
      </c>
      <c r="GJ112" s="1857">
        <f t="shared" si="230"/>
        <v>430.71000000000009</v>
      </c>
      <c r="GK112" s="1858">
        <f t="shared" si="228"/>
        <v>59705.020000000004</v>
      </c>
      <c r="GL112" s="1859">
        <f t="shared" si="229"/>
        <v>0</v>
      </c>
      <c r="GM112" s="1860">
        <f t="shared" si="229"/>
        <v>0</v>
      </c>
    </row>
    <row r="113" spans="1:195" s="1768" customFormat="1">
      <c r="A113" s="1830">
        <v>99</v>
      </c>
      <c r="B113" s="1757" t="s">
        <v>1633</v>
      </c>
      <c r="C113" s="1849" t="s">
        <v>407</v>
      </c>
      <c r="D113" s="1833">
        <f>[13]цены!D107</f>
        <v>375.65</v>
      </c>
      <c r="E113" s="1834">
        <f>'[13]3'!E113</f>
        <v>0.04</v>
      </c>
      <c r="F113" s="1834">
        <f>'[13]3'!F113</f>
        <v>0.03</v>
      </c>
      <c r="G113" s="1834">
        <f>'[13]3'!G113</f>
        <v>0</v>
      </c>
      <c r="H113" s="1834">
        <f>'[13]3'!H113</f>
        <v>0</v>
      </c>
      <c r="I113" s="1834">
        <f>'[13]3'!I113</f>
        <v>0</v>
      </c>
      <c r="J113" s="1834">
        <f>'[13]3'!J113</f>
        <v>0</v>
      </c>
      <c r="K113" s="1831">
        <f t="shared" si="203"/>
        <v>137.36000000000001</v>
      </c>
      <c r="L113" s="1831">
        <f t="shared" si="204"/>
        <v>19.41</v>
      </c>
      <c r="M113" s="1835">
        <f t="shared" si="120"/>
        <v>0</v>
      </c>
      <c r="N113" s="1835">
        <f t="shared" si="121"/>
        <v>0</v>
      </c>
      <c r="O113" s="1757">
        <f t="shared" si="231"/>
        <v>58890.65</v>
      </c>
      <c r="P113" s="1831">
        <f t="shared" si="123"/>
        <v>0</v>
      </c>
      <c r="Q113" s="1757">
        <f t="shared" si="232"/>
        <v>0</v>
      </c>
      <c r="R113" s="1757">
        <f t="shared" si="125"/>
        <v>156.77000000000001</v>
      </c>
      <c r="S113" s="1850">
        <f t="shared" si="126"/>
        <v>58890.65</v>
      </c>
      <c r="T113" s="1837">
        <f>'[13]3'!T113</f>
        <v>0.04</v>
      </c>
      <c r="U113" s="1834">
        <f>'[13]3'!U113</f>
        <v>0.03</v>
      </c>
      <c r="V113" s="1834">
        <f>'[13]3'!V113</f>
        <v>0</v>
      </c>
      <c r="W113" s="1834">
        <f>'[13]3'!W113</f>
        <v>0</v>
      </c>
      <c r="X113" s="1834">
        <f>'[13]3'!X113</f>
        <v>0</v>
      </c>
      <c r="Y113" s="1834">
        <f>'[13]3'!Y113</f>
        <v>0</v>
      </c>
      <c r="Z113" s="1831">
        <f t="shared" si="205"/>
        <v>133.36000000000001</v>
      </c>
      <c r="AA113" s="1831">
        <f t="shared" si="206"/>
        <v>17.79</v>
      </c>
      <c r="AB113" s="1757">
        <f t="shared" si="127"/>
        <v>0</v>
      </c>
      <c r="AC113" s="1757">
        <f t="shared" si="128"/>
        <v>0</v>
      </c>
      <c r="AD113" s="1757">
        <f t="shared" si="129"/>
        <v>56779.5</v>
      </c>
      <c r="AE113" s="1831">
        <f t="shared" si="130"/>
        <v>0</v>
      </c>
      <c r="AF113" s="1757">
        <f t="shared" si="131"/>
        <v>0</v>
      </c>
      <c r="AG113" s="1757">
        <f t="shared" si="132"/>
        <v>151.15</v>
      </c>
      <c r="AH113" s="1850">
        <f t="shared" si="133"/>
        <v>56779.5</v>
      </c>
      <c r="AI113" s="1837">
        <f>'[13]3'!AI113</f>
        <v>0.04</v>
      </c>
      <c r="AJ113" s="1834">
        <f>'[13]3'!AJ113</f>
        <v>0.03</v>
      </c>
      <c r="AK113" s="1834">
        <f>'[13]3'!AK113</f>
        <v>0</v>
      </c>
      <c r="AL113" s="1834">
        <f>'[13]3'!AL113</f>
        <v>0</v>
      </c>
      <c r="AM113" s="1834">
        <f>'[13]3'!AM113</f>
        <v>0</v>
      </c>
      <c r="AN113" s="1834">
        <f>'[13]3'!AN113</f>
        <v>0</v>
      </c>
      <c r="AO113" s="1831">
        <f t="shared" si="207"/>
        <v>159.12</v>
      </c>
      <c r="AP113" s="1831">
        <f t="shared" si="208"/>
        <v>19.41</v>
      </c>
      <c r="AQ113" s="1757">
        <f t="shared" si="134"/>
        <v>0</v>
      </c>
      <c r="AR113" s="1757">
        <f t="shared" si="135"/>
        <v>0</v>
      </c>
      <c r="AS113" s="1757">
        <f t="shared" si="136"/>
        <v>67064.789999999994</v>
      </c>
      <c r="AT113" s="1831">
        <f t="shared" si="137"/>
        <v>0</v>
      </c>
      <c r="AU113" s="1757">
        <f t="shared" si="138"/>
        <v>0</v>
      </c>
      <c r="AV113" s="1757">
        <f t="shared" si="139"/>
        <v>178.53</v>
      </c>
      <c r="AW113" s="1850">
        <f t="shared" si="140"/>
        <v>67064.789999999994</v>
      </c>
      <c r="AX113" s="1834">
        <f>'[13]3'!AX113</f>
        <v>0.04</v>
      </c>
      <c r="AY113" s="1834">
        <f>'[13]3'!AY113</f>
        <v>0.03</v>
      </c>
      <c r="AZ113" s="1834">
        <f>'[13]3'!AZ113</f>
        <v>0</v>
      </c>
      <c r="BA113" s="1834">
        <f>'[13]3'!BA113</f>
        <v>0</v>
      </c>
      <c r="BB113" s="1834">
        <f>'[13]3'!BB113</f>
        <v>0</v>
      </c>
      <c r="BC113" s="1834">
        <f>'[13]3'!BC113</f>
        <v>0</v>
      </c>
      <c r="BD113" s="1831">
        <f t="shared" si="209"/>
        <v>135.4</v>
      </c>
      <c r="BE113" s="1831">
        <f t="shared" si="210"/>
        <v>17.55</v>
      </c>
      <c r="BF113" s="1757">
        <f t="shared" si="141"/>
        <v>0</v>
      </c>
      <c r="BG113" s="1757">
        <f t="shared" si="142"/>
        <v>0</v>
      </c>
      <c r="BH113" s="1757">
        <f t="shared" si="143"/>
        <v>57455.67</v>
      </c>
      <c r="BI113" s="1831">
        <f t="shared" si="144"/>
        <v>0</v>
      </c>
      <c r="BJ113" s="1757">
        <f t="shared" si="145"/>
        <v>0</v>
      </c>
      <c r="BK113" s="1757">
        <f t="shared" si="146"/>
        <v>152.95000000000002</v>
      </c>
      <c r="BL113" s="1850">
        <f t="shared" si="147"/>
        <v>57455.67</v>
      </c>
      <c r="BM113" s="1837">
        <f>'[13]3'!BM113</f>
        <v>0.04</v>
      </c>
      <c r="BN113" s="1834">
        <f>'[13]3'!BN113</f>
        <v>0.03</v>
      </c>
      <c r="BO113" s="1834">
        <f>'[13]3'!BO113</f>
        <v>0</v>
      </c>
      <c r="BP113" s="1834">
        <f>'[13]3'!BP113</f>
        <v>0</v>
      </c>
      <c r="BQ113" s="1834">
        <f>'[13]3'!BQ113</f>
        <v>0</v>
      </c>
      <c r="BR113" s="1834">
        <f>'[13]3'!BR113</f>
        <v>0</v>
      </c>
      <c r="BS113" s="1831">
        <f t="shared" si="211"/>
        <v>117.04</v>
      </c>
      <c r="BT113" s="1831">
        <f t="shared" si="212"/>
        <v>16.259999999999998</v>
      </c>
      <c r="BU113" s="1757">
        <f t="shared" si="148"/>
        <v>0</v>
      </c>
      <c r="BV113" s="1757">
        <f t="shared" si="149"/>
        <v>0</v>
      </c>
      <c r="BW113" s="1757">
        <f t="shared" si="150"/>
        <v>50074.15</v>
      </c>
      <c r="BX113" s="1831">
        <f t="shared" si="151"/>
        <v>0</v>
      </c>
      <c r="BY113" s="1757">
        <f t="shared" si="152"/>
        <v>0</v>
      </c>
      <c r="BZ113" s="1757">
        <f t="shared" si="153"/>
        <v>133.30000000000001</v>
      </c>
      <c r="CA113" s="1850">
        <f t="shared" si="154"/>
        <v>50074.15</v>
      </c>
      <c r="CB113" s="1834">
        <f>'[13]3'!CB113</f>
        <v>0.04</v>
      </c>
      <c r="CC113" s="1834">
        <f>'[13]3'!CC113</f>
        <v>0.03</v>
      </c>
      <c r="CD113" s="1834">
        <f>'[13]3'!CD113</f>
        <v>0</v>
      </c>
      <c r="CE113" s="1834">
        <f>'[13]3'!CE113</f>
        <v>0</v>
      </c>
      <c r="CF113" s="1834">
        <f>'[13]3'!CF113</f>
        <v>0</v>
      </c>
      <c r="CG113" s="1834">
        <f>'[13]3'!CG113</f>
        <v>0</v>
      </c>
      <c r="CH113" s="1831">
        <f t="shared" si="213"/>
        <v>107.32000000000001</v>
      </c>
      <c r="CI113" s="1831">
        <f t="shared" si="214"/>
        <v>16.77</v>
      </c>
      <c r="CJ113" s="1757">
        <f t="shared" si="155"/>
        <v>0</v>
      </c>
      <c r="CK113" s="1757">
        <f t="shared" si="156"/>
        <v>0</v>
      </c>
      <c r="CL113" s="1757">
        <f t="shared" si="157"/>
        <v>46614.41</v>
      </c>
      <c r="CM113" s="1831">
        <f t="shared" si="158"/>
        <v>0</v>
      </c>
      <c r="CN113" s="1757">
        <f t="shared" si="159"/>
        <v>0</v>
      </c>
      <c r="CO113" s="1757">
        <f t="shared" si="160"/>
        <v>124.09</v>
      </c>
      <c r="CP113" s="1850">
        <f t="shared" si="161"/>
        <v>46614.41</v>
      </c>
      <c r="CQ113" s="1837">
        <f>'[13]3'!CQ113</f>
        <v>0.04</v>
      </c>
      <c r="CR113" s="1834">
        <f>'[13]3'!CR113</f>
        <v>0.03</v>
      </c>
      <c r="CS113" s="1834">
        <f>'[13]3'!CS113</f>
        <v>0</v>
      </c>
      <c r="CT113" s="1834">
        <f>'[13]3'!CT113</f>
        <v>0</v>
      </c>
      <c r="CU113" s="1834">
        <f>'[13]3'!CU113</f>
        <v>0</v>
      </c>
      <c r="CV113" s="1834">
        <f>'[13]3'!CV113</f>
        <v>0</v>
      </c>
      <c r="CW113" s="1831">
        <f t="shared" si="215"/>
        <v>71.2</v>
      </c>
      <c r="CX113" s="1831">
        <f t="shared" si="216"/>
        <v>19.439999999999998</v>
      </c>
      <c r="CY113" s="1757">
        <f t="shared" si="162"/>
        <v>0</v>
      </c>
      <c r="CZ113" s="1757">
        <f t="shared" si="163"/>
        <v>0</v>
      </c>
      <c r="DA113" s="1757">
        <f t="shared" si="164"/>
        <v>34048.92</v>
      </c>
      <c r="DB113" s="1831">
        <f t="shared" si="165"/>
        <v>0</v>
      </c>
      <c r="DC113" s="1757">
        <f t="shared" si="166"/>
        <v>0</v>
      </c>
      <c r="DD113" s="1757">
        <f t="shared" si="167"/>
        <v>90.64</v>
      </c>
      <c r="DE113" s="1850">
        <f t="shared" si="168"/>
        <v>34048.92</v>
      </c>
      <c r="DF113" s="1837">
        <f>'[13]3'!DF113</f>
        <v>0.04</v>
      </c>
      <c r="DG113" s="1834">
        <f>'[13]3'!DG113</f>
        <v>0.03</v>
      </c>
      <c r="DH113" s="1834">
        <f>'[13]3'!DH113</f>
        <v>0</v>
      </c>
      <c r="DI113" s="1834">
        <f>'[13]3'!DI113</f>
        <v>0</v>
      </c>
      <c r="DJ113" s="1834">
        <f>'[13]3'!DJ113</f>
        <v>0</v>
      </c>
      <c r="DK113" s="1834">
        <f>'[13]3'!DK113</f>
        <v>0</v>
      </c>
      <c r="DL113" s="1831">
        <f t="shared" si="217"/>
        <v>73.680000000000007</v>
      </c>
      <c r="DM113" s="1831">
        <f t="shared" si="218"/>
        <v>17.939999999999998</v>
      </c>
      <c r="DN113" s="1757">
        <f t="shared" si="169"/>
        <v>0</v>
      </c>
      <c r="DO113" s="1757">
        <f t="shared" si="170"/>
        <v>0</v>
      </c>
      <c r="DP113" s="1757">
        <f t="shared" si="171"/>
        <v>34417.050000000003</v>
      </c>
      <c r="DQ113" s="1831">
        <f t="shared" si="172"/>
        <v>0</v>
      </c>
      <c r="DR113" s="1757">
        <f t="shared" si="173"/>
        <v>0</v>
      </c>
      <c r="DS113" s="1757">
        <f t="shared" si="174"/>
        <v>91.62</v>
      </c>
      <c r="DT113" s="1850">
        <f t="shared" si="175"/>
        <v>34417.050000000003</v>
      </c>
      <c r="DU113" s="1837">
        <f>'[13]3'!DU113</f>
        <v>0.04</v>
      </c>
      <c r="DV113" s="1834">
        <f>'[13]3'!DV113</f>
        <v>0.03</v>
      </c>
      <c r="DW113" s="1834">
        <f>'[13]3'!DW113</f>
        <v>0</v>
      </c>
      <c r="DX113" s="1834">
        <f>'[13]3'!DX113</f>
        <v>0</v>
      </c>
      <c r="DY113" s="1834">
        <f>'[13]3'!DY113</f>
        <v>0</v>
      </c>
      <c r="DZ113" s="1834">
        <f>'[13]3'!DZ113</f>
        <v>0</v>
      </c>
      <c r="EA113" s="1831">
        <f t="shared" si="219"/>
        <v>99.2</v>
      </c>
      <c r="EB113" s="1831">
        <f t="shared" si="220"/>
        <v>16.259999999999998</v>
      </c>
      <c r="EC113" s="1757">
        <f t="shared" si="176"/>
        <v>0</v>
      </c>
      <c r="ED113" s="1757">
        <f t="shared" si="177"/>
        <v>0</v>
      </c>
      <c r="EE113" s="1757">
        <f t="shared" si="178"/>
        <v>43372.55</v>
      </c>
      <c r="EF113" s="1757">
        <f t="shared" si="179"/>
        <v>0</v>
      </c>
      <c r="EG113" s="1757">
        <f t="shared" si="180"/>
        <v>0</v>
      </c>
      <c r="EH113" s="1757">
        <f t="shared" si="181"/>
        <v>115.46000000000001</v>
      </c>
      <c r="EI113" s="1850">
        <f t="shared" si="182"/>
        <v>43372.55</v>
      </c>
      <c r="EJ113" s="1837">
        <f>'[13]3'!EJ113</f>
        <v>0.04</v>
      </c>
      <c r="EK113" s="1834">
        <f>'[13]3'!EK113</f>
        <v>0.03</v>
      </c>
      <c r="EL113" s="1834">
        <f>'[13]3'!EL113</f>
        <v>0</v>
      </c>
      <c r="EM113" s="1834">
        <f>'[13]3'!EM113</f>
        <v>0</v>
      </c>
      <c r="EN113" s="1834">
        <f>'[13]3'!EN113</f>
        <v>0</v>
      </c>
      <c r="EO113" s="1834">
        <f>'[13]3'!EO113</f>
        <v>0</v>
      </c>
      <c r="EP113" s="1831">
        <f t="shared" si="221"/>
        <v>139.12</v>
      </c>
      <c r="EQ113" s="1831">
        <f t="shared" si="222"/>
        <v>18.63</v>
      </c>
      <c r="ER113" s="1757">
        <f t="shared" si="183"/>
        <v>0</v>
      </c>
      <c r="ES113" s="1757">
        <f t="shared" si="184"/>
        <v>0</v>
      </c>
      <c r="ET113" s="1757">
        <f t="shared" si="185"/>
        <v>59258.79</v>
      </c>
      <c r="EU113" s="1757">
        <f t="shared" si="186"/>
        <v>0</v>
      </c>
      <c r="EV113" s="1757">
        <f t="shared" si="187"/>
        <v>0</v>
      </c>
      <c r="EW113" s="1757">
        <f t="shared" si="188"/>
        <v>157.75</v>
      </c>
      <c r="EX113" s="1850">
        <f t="shared" si="189"/>
        <v>59258.79</v>
      </c>
      <c r="EY113" s="1834">
        <f>'[13]3'!EY113</f>
        <v>0.04</v>
      </c>
      <c r="EZ113" s="1834">
        <f>'[13]3'!EZ113</f>
        <v>0.03</v>
      </c>
      <c r="FA113" s="1834">
        <f>'[13]3'!FA113</f>
        <v>0</v>
      </c>
      <c r="FB113" s="1834">
        <f>'[13]3'!FB113</f>
        <v>0</v>
      </c>
      <c r="FC113" s="1834">
        <f>'[13]3'!FC113</f>
        <v>0</v>
      </c>
      <c r="FD113" s="1834">
        <f>'[13]3'!FD113</f>
        <v>0</v>
      </c>
      <c r="FE113" s="1831">
        <f t="shared" si="223"/>
        <v>131.44</v>
      </c>
      <c r="FF113" s="1831">
        <f t="shared" si="224"/>
        <v>17.73</v>
      </c>
      <c r="FG113" s="1757">
        <f t="shared" si="190"/>
        <v>0</v>
      </c>
      <c r="FH113" s="1757">
        <f t="shared" si="191"/>
        <v>0</v>
      </c>
      <c r="FI113" s="1757">
        <f t="shared" si="192"/>
        <v>56035.71</v>
      </c>
      <c r="FJ113" s="1757">
        <f t="shared" si="193"/>
        <v>0</v>
      </c>
      <c r="FK113" s="1757">
        <f t="shared" si="194"/>
        <v>0</v>
      </c>
      <c r="FL113" s="1757">
        <f t="shared" si="195"/>
        <v>149.16999999999999</v>
      </c>
      <c r="FM113" s="1850">
        <f t="shared" si="196"/>
        <v>56035.71</v>
      </c>
      <c r="FN113" s="1834">
        <f>'[13]3'!FN113</f>
        <v>0.04</v>
      </c>
      <c r="FO113" s="1834">
        <f>'[13]3'!FO113</f>
        <v>0.03</v>
      </c>
      <c r="FP113" s="1834">
        <f>'[13]3'!FP113</f>
        <v>0</v>
      </c>
      <c r="FQ113" s="1834">
        <f>'[13]3'!FQ113</f>
        <v>0</v>
      </c>
      <c r="FR113" s="1834">
        <f>'[13]3'!FR113</f>
        <v>0</v>
      </c>
      <c r="FS113" s="1834">
        <f>'[13]3'!FS113</f>
        <v>0</v>
      </c>
      <c r="FT113" s="1831">
        <f t="shared" si="225"/>
        <v>129.64000000000001</v>
      </c>
      <c r="FU113" s="1831">
        <f t="shared" si="226"/>
        <v>19.529999999999998</v>
      </c>
      <c r="FV113" s="1757">
        <f t="shared" si="197"/>
        <v>0</v>
      </c>
      <c r="FW113" s="1757">
        <f t="shared" si="198"/>
        <v>0</v>
      </c>
      <c r="FX113" s="1757">
        <f t="shared" si="227"/>
        <v>56035.71</v>
      </c>
      <c r="FY113" s="1757">
        <f t="shared" si="199"/>
        <v>0</v>
      </c>
      <c r="FZ113" s="1757">
        <f t="shared" si="200"/>
        <v>0</v>
      </c>
      <c r="GA113" s="1757">
        <f t="shared" si="201"/>
        <v>149.17000000000002</v>
      </c>
      <c r="GB113" s="1850">
        <f t="shared" si="202"/>
        <v>56035.71</v>
      </c>
      <c r="GC113" s="1851">
        <f t="shared" si="117"/>
        <v>896.79000000000008</v>
      </c>
      <c r="GD113" s="1852">
        <f t="shared" si="117"/>
        <v>336879.17000000004</v>
      </c>
      <c r="GE113" s="1853">
        <f t="shared" si="118"/>
        <v>753.81</v>
      </c>
      <c r="GF113" s="1854">
        <f t="shared" si="118"/>
        <v>283168.73</v>
      </c>
      <c r="GG113" s="1855">
        <f t="shared" si="119"/>
        <v>1650.6</v>
      </c>
      <c r="GH113" s="1856">
        <f t="shared" si="119"/>
        <v>620047.9</v>
      </c>
      <c r="GI113" s="1865">
        <v>14</v>
      </c>
      <c r="GJ113" s="1857">
        <f t="shared" si="230"/>
        <v>1650.6</v>
      </c>
      <c r="GK113" s="1858">
        <f t="shared" si="228"/>
        <v>620047.9</v>
      </c>
      <c r="GL113" s="1859">
        <f t="shared" si="229"/>
        <v>0</v>
      </c>
      <c r="GM113" s="1860">
        <f t="shared" si="229"/>
        <v>0</v>
      </c>
    </row>
    <row r="114" spans="1:195" s="1868" customFormat="1">
      <c r="A114" s="1848">
        <v>100</v>
      </c>
      <c r="B114" s="1757" t="s">
        <v>1634</v>
      </c>
      <c r="C114" s="1849" t="s">
        <v>407</v>
      </c>
      <c r="D114" s="1833">
        <f>[13]цены!D108</f>
        <v>173.8</v>
      </c>
      <c r="E114" s="1834">
        <f>'[13]3'!E114</f>
        <v>1.0999999999999999E-2</v>
      </c>
      <c r="F114" s="1834">
        <f>'[13]3'!F114</f>
        <v>8.9999999999999993E-3</v>
      </c>
      <c r="G114" s="1834">
        <f>'[13]3'!G114</f>
        <v>1.4300000000000001E-3</v>
      </c>
      <c r="H114" s="1834">
        <f>'[13]3'!H114</f>
        <v>0</v>
      </c>
      <c r="I114" s="1834">
        <f>'[13]3'!I114</f>
        <v>0</v>
      </c>
      <c r="J114" s="1834">
        <f>'[13]3'!J114</f>
        <v>1E-3</v>
      </c>
      <c r="K114" s="1831">
        <f t="shared" si="203"/>
        <v>37.774000000000001</v>
      </c>
      <c r="L114" s="1831">
        <f t="shared" si="204"/>
        <v>5.8229999999999995</v>
      </c>
      <c r="M114" s="1835">
        <f t="shared" si="120"/>
        <v>0</v>
      </c>
      <c r="N114" s="1835">
        <f t="shared" si="121"/>
        <v>0</v>
      </c>
      <c r="O114" s="1757">
        <f t="shared" si="231"/>
        <v>7577.16</v>
      </c>
      <c r="P114" s="1831">
        <f t="shared" si="123"/>
        <v>0.6</v>
      </c>
      <c r="Q114" s="1757">
        <f t="shared" si="232"/>
        <v>104.28</v>
      </c>
      <c r="R114" s="1757">
        <f t="shared" si="125"/>
        <v>44.197000000000003</v>
      </c>
      <c r="S114" s="1850">
        <f t="shared" si="126"/>
        <v>7681.44</v>
      </c>
      <c r="T114" s="1837">
        <f>'[13]3'!T114</f>
        <v>1.0999999999999999E-2</v>
      </c>
      <c r="U114" s="1834">
        <f>'[13]3'!U114</f>
        <v>8.9999999999999993E-3</v>
      </c>
      <c r="V114" s="1834">
        <f>'[13]3'!V114</f>
        <v>1.4300000000000001E-3</v>
      </c>
      <c r="W114" s="1834">
        <f>'[13]3'!W114</f>
        <v>0</v>
      </c>
      <c r="X114" s="1834">
        <f>'[13]3'!X114</f>
        <v>0</v>
      </c>
      <c r="Y114" s="1834">
        <f>'[13]3'!Y114</f>
        <v>1E-3</v>
      </c>
      <c r="Z114" s="1831">
        <f t="shared" si="205"/>
        <v>36.673999999999999</v>
      </c>
      <c r="AA114" s="1831">
        <f t="shared" si="206"/>
        <v>5.3369999999999997</v>
      </c>
      <c r="AB114" s="1757">
        <f t="shared" si="127"/>
        <v>0</v>
      </c>
      <c r="AC114" s="1757">
        <f t="shared" si="128"/>
        <v>0</v>
      </c>
      <c r="AD114" s="1757">
        <f t="shared" si="129"/>
        <v>7301.51</v>
      </c>
      <c r="AE114" s="1831">
        <f t="shared" si="130"/>
        <v>0.629</v>
      </c>
      <c r="AF114" s="1757">
        <f t="shared" si="131"/>
        <v>109.32</v>
      </c>
      <c r="AG114" s="1757">
        <f t="shared" si="132"/>
        <v>42.639999999999993</v>
      </c>
      <c r="AH114" s="1850">
        <f t="shared" si="133"/>
        <v>7410.83</v>
      </c>
      <c r="AI114" s="1837">
        <f>'[13]3'!AI114</f>
        <v>1.0999999999999999E-2</v>
      </c>
      <c r="AJ114" s="1834">
        <f>'[13]3'!AJ114</f>
        <v>8.9999999999999993E-3</v>
      </c>
      <c r="AK114" s="1834">
        <f>'[13]3'!AK114</f>
        <v>1.4300000000000001E-3</v>
      </c>
      <c r="AL114" s="1834">
        <f>'[13]3'!AL114</f>
        <v>0</v>
      </c>
      <c r="AM114" s="1834">
        <f>'[13]3'!AM114</f>
        <v>0</v>
      </c>
      <c r="AN114" s="1834">
        <f>'[13]3'!AN114</f>
        <v>1E-3</v>
      </c>
      <c r="AO114" s="1831">
        <f t="shared" si="207"/>
        <v>43.757999999999996</v>
      </c>
      <c r="AP114" s="1831">
        <f t="shared" si="208"/>
        <v>5.8229999999999995</v>
      </c>
      <c r="AQ114" s="1757">
        <f t="shared" si="134"/>
        <v>0</v>
      </c>
      <c r="AR114" s="1757">
        <f t="shared" si="135"/>
        <v>0</v>
      </c>
      <c r="AS114" s="1757">
        <f t="shared" si="136"/>
        <v>8617.18</v>
      </c>
      <c r="AT114" s="1831">
        <f t="shared" si="137"/>
        <v>0.57600000000000007</v>
      </c>
      <c r="AU114" s="1757">
        <f t="shared" si="138"/>
        <v>100.11</v>
      </c>
      <c r="AV114" s="1757">
        <f t="shared" si="139"/>
        <v>50.156999999999996</v>
      </c>
      <c r="AW114" s="1850">
        <f t="shared" si="140"/>
        <v>8717.2900000000009</v>
      </c>
      <c r="AX114" s="1834">
        <f>'[13]3'!AX114</f>
        <v>1.0999999999999999E-2</v>
      </c>
      <c r="AY114" s="1834">
        <f>'[13]3'!AY114</f>
        <v>8.9999999999999993E-3</v>
      </c>
      <c r="AZ114" s="1834">
        <f>'[13]3'!AZ114</f>
        <v>1.4300000000000001E-3</v>
      </c>
      <c r="BA114" s="1834">
        <f>'[13]3'!BA114</f>
        <v>0</v>
      </c>
      <c r="BB114" s="1834">
        <f>'[13]3'!BB114</f>
        <v>0</v>
      </c>
      <c r="BC114" s="1834">
        <f>'[13]3'!BC114</f>
        <v>1E-3</v>
      </c>
      <c r="BD114" s="1831">
        <f t="shared" si="209"/>
        <v>37.234999999999999</v>
      </c>
      <c r="BE114" s="1831">
        <f t="shared" si="210"/>
        <v>5.2649999999999997</v>
      </c>
      <c r="BF114" s="1757">
        <f t="shared" si="141"/>
        <v>0</v>
      </c>
      <c r="BG114" s="1757">
        <f t="shared" si="142"/>
        <v>0</v>
      </c>
      <c r="BH114" s="1757">
        <f t="shared" si="143"/>
        <v>7386.5</v>
      </c>
      <c r="BI114" s="1831">
        <f t="shared" si="144"/>
        <v>0.60799999999999998</v>
      </c>
      <c r="BJ114" s="1757">
        <f t="shared" si="145"/>
        <v>105.67</v>
      </c>
      <c r="BK114" s="1757">
        <f t="shared" si="146"/>
        <v>43.107999999999997</v>
      </c>
      <c r="BL114" s="1850">
        <f t="shared" si="147"/>
        <v>7492.17</v>
      </c>
      <c r="BM114" s="1837">
        <f>'[13]3'!BM114</f>
        <v>1.0999999999999999E-2</v>
      </c>
      <c r="BN114" s="1834">
        <f>'[13]3'!BN114</f>
        <v>8.9999999999999993E-3</v>
      </c>
      <c r="BO114" s="1834">
        <f>'[13]3'!BO114</f>
        <v>1.4300000000000001E-3</v>
      </c>
      <c r="BP114" s="1834">
        <f>'[13]3'!BP114</f>
        <v>0</v>
      </c>
      <c r="BQ114" s="1834">
        <f>'[13]3'!BQ114</f>
        <v>0</v>
      </c>
      <c r="BR114" s="1834">
        <f>'[13]3'!BR114</f>
        <v>1E-3</v>
      </c>
      <c r="BS114" s="1831">
        <f t="shared" si="211"/>
        <v>32.186</v>
      </c>
      <c r="BT114" s="1831">
        <f t="shared" si="212"/>
        <v>4.8779999999999992</v>
      </c>
      <c r="BU114" s="1757">
        <f t="shared" si="148"/>
        <v>0</v>
      </c>
      <c r="BV114" s="1757">
        <f t="shared" si="149"/>
        <v>0</v>
      </c>
      <c r="BW114" s="1757">
        <f t="shared" si="150"/>
        <v>6441.72</v>
      </c>
      <c r="BX114" s="1831">
        <f t="shared" si="151"/>
        <v>0.59399999999999997</v>
      </c>
      <c r="BY114" s="1757">
        <f t="shared" si="152"/>
        <v>103.24</v>
      </c>
      <c r="BZ114" s="1757">
        <f t="shared" si="153"/>
        <v>37.658000000000001</v>
      </c>
      <c r="CA114" s="1850">
        <f t="shared" si="154"/>
        <v>6544.96</v>
      </c>
      <c r="CB114" s="1834">
        <f>'[13]3'!CB114</f>
        <v>1.0999999999999999E-2</v>
      </c>
      <c r="CC114" s="1834">
        <f>'[13]3'!CC114</f>
        <v>8.9999999999999993E-3</v>
      </c>
      <c r="CD114" s="1834">
        <f>'[13]3'!CD114</f>
        <v>1.4300000000000001E-3</v>
      </c>
      <c r="CE114" s="1834">
        <f>'[13]3'!CE114</f>
        <v>0</v>
      </c>
      <c r="CF114" s="1834">
        <f>'[13]3'!CF114</f>
        <v>0</v>
      </c>
      <c r="CG114" s="1834">
        <f>'[13]3'!CG114</f>
        <v>1E-3</v>
      </c>
      <c r="CH114" s="1831">
        <f t="shared" si="213"/>
        <v>29.512999999999998</v>
      </c>
      <c r="CI114" s="1831">
        <f t="shared" si="214"/>
        <v>5.0309999999999997</v>
      </c>
      <c r="CJ114" s="1757">
        <f t="shared" si="155"/>
        <v>0</v>
      </c>
      <c r="CK114" s="1757">
        <f t="shared" si="156"/>
        <v>0</v>
      </c>
      <c r="CL114" s="1757">
        <f t="shared" si="157"/>
        <v>6003.75</v>
      </c>
      <c r="CM114" s="1831">
        <f t="shared" si="158"/>
        <v>0.48599999999999999</v>
      </c>
      <c r="CN114" s="1757">
        <f t="shared" si="159"/>
        <v>84.47</v>
      </c>
      <c r="CO114" s="1757">
        <f t="shared" si="160"/>
        <v>35.029999999999994</v>
      </c>
      <c r="CP114" s="1850">
        <f t="shared" si="161"/>
        <v>6088.22</v>
      </c>
      <c r="CQ114" s="1837">
        <f>'[13]3'!CQ114</f>
        <v>1.0999999999999999E-2</v>
      </c>
      <c r="CR114" s="1834">
        <f>'[13]3'!CR114</f>
        <v>8.9999999999999993E-3</v>
      </c>
      <c r="CS114" s="1834">
        <f>'[13]3'!CS114</f>
        <v>1.4300000000000001E-3</v>
      </c>
      <c r="CT114" s="1834">
        <f>'[13]3'!CT114</f>
        <v>0</v>
      </c>
      <c r="CU114" s="1834">
        <f>'[13]3'!CU114</f>
        <v>0</v>
      </c>
      <c r="CV114" s="1834">
        <f>'[13]3'!CV114</f>
        <v>1E-3</v>
      </c>
      <c r="CW114" s="1831">
        <f t="shared" si="215"/>
        <v>19.579999999999998</v>
      </c>
      <c r="CX114" s="1831">
        <f t="shared" si="216"/>
        <v>5.8319999999999999</v>
      </c>
      <c r="CY114" s="1757">
        <f t="shared" si="162"/>
        <v>0</v>
      </c>
      <c r="CZ114" s="1757">
        <f t="shared" si="163"/>
        <v>0</v>
      </c>
      <c r="DA114" s="1757">
        <f t="shared" si="164"/>
        <v>4416.6099999999997</v>
      </c>
      <c r="DB114" s="1831">
        <f t="shared" si="165"/>
        <v>0.42</v>
      </c>
      <c r="DC114" s="1757">
        <f t="shared" si="166"/>
        <v>73</v>
      </c>
      <c r="DD114" s="1757">
        <f t="shared" si="167"/>
        <v>25.832000000000001</v>
      </c>
      <c r="DE114" s="1850">
        <f t="shared" si="168"/>
        <v>4489.6099999999997</v>
      </c>
      <c r="DF114" s="1837">
        <f>'[13]3'!DF114</f>
        <v>1.0999999999999999E-2</v>
      </c>
      <c r="DG114" s="1834">
        <f>'[13]3'!DG114</f>
        <v>8.9999999999999993E-3</v>
      </c>
      <c r="DH114" s="1834">
        <f>'[13]3'!DH114</f>
        <v>1.4300000000000001E-3</v>
      </c>
      <c r="DI114" s="1834">
        <f>'[13]3'!DI114</f>
        <v>0</v>
      </c>
      <c r="DJ114" s="1834">
        <f>'[13]3'!DJ114</f>
        <v>0</v>
      </c>
      <c r="DK114" s="1834">
        <f>'[13]3'!DK114</f>
        <v>1E-3</v>
      </c>
      <c r="DL114" s="1831">
        <f t="shared" si="217"/>
        <v>20.262</v>
      </c>
      <c r="DM114" s="1831">
        <f t="shared" si="218"/>
        <v>5.3819999999999997</v>
      </c>
      <c r="DN114" s="1757">
        <f t="shared" si="169"/>
        <v>0</v>
      </c>
      <c r="DO114" s="1757">
        <f t="shared" si="170"/>
        <v>0</v>
      </c>
      <c r="DP114" s="1757">
        <f t="shared" si="171"/>
        <v>4456.93</v>
      </c>
      <c r="DQ114" s="1831">
        <f t="shared" si="172"/>
        <v>0.441</v>
      </c>
      <c r="DR114" s="1757">
        <f t="shared" si="173"/>
        <v>76.650000000000006</v>
      </c>
      <c r="DS114" s="1757">
        <f t="shared" si="174"/>
        <v>26.084999999999997</v>
      </c>
      <c r="DT114" s="1850">
        <f t="shared" si="175"/>
        <v>4533.58</v>
      </c>
      <c r="DU114" s="1837">
        <f>'[13]3'!DU114</f>
        <v>1.0999999999999999E-2</v>
      </c>
      <c r="DV114" s="1834">
        <f>'[13]3'!DV114</f>
        <v>8.9999999999999993E-3</v>
      </c>
      <c r="DW114" s="1834">
        <f>'[13]3'!DW114</f>
        <v>1.4300000000000001E-3</v>
      </c>
      <c r="DX114" s="1834">
        <f>'[13]3'!DX114</f>
        <v>0</v>
      </c>
      <c r="DY114" s="1834">
        <f>'[13]3'!DY114</f>
        <v>0</v>
      </c>
      <c r="DZ114" s="1834">
        <f>'[13]3'!DZ114</f>
        <v>1E-3</v>
      </c>
      <c r="EA114" s="1831">
        <f t="shared" si="219"/>
        <v>27.279999999999998</v>
      </c>
      <c r="EB114" s="1831">
        <f t="shared" si="220"/>
        <v>4.8779999999999992</v>
      </c>
      <c r="EC114" s="1757">
        <f t="shared" si="176"/>
        <v>0</v>
      </c>
      <c r="ED114" s="1757">
        <f t="shared" si="177"/>
        <v>0</v>
      </c>
      <c r="EE114" s="1757">
        <f t="shared" si="178"/>
        <v>5589.06</v>
      </c>
      <c r="EF114" s="1757">
        <f t="shared" si="179"/>
        <v>0.432</v>
      </c>
      <c r="EG114" s="1757">
        <f t="shared" si="180"/>
        <v>75.08</v>
      </c>
      <c r="EH114" s="1757">
        <f t="shared" si="181"/>
        <v>32.589999999999996</v>
      </c>
      <c r="EI114" s="1850">
        <f t="shared" si="182"/>
        <v>5664.14</v>
      </c>
      <c r="EJ114" s="1837">
        <f>'[13]3'!EJ114</f>
        <v>1.0999999999999999E-2</v>
      </c>
      <c r="EK114" s="1834">
        <f>'[13]3'!EK114</f>
        <v>8.9999999999999993E-3</v>
      </c>
      <c r="EL114" s="1834">
        <f>'[13]3'!EL114</f>
        <v>1.4300000000000001E-3</v>
      </c>
      <c r="EM114" s="1834">
        <f>'[13]3'!EM114</f>
        <v>0</v>
      </c>
      <c r="EN114" s="1834">
        <f>'[13]3'!EN114</f>
        <v>0</v>
      </c>
      <c r="EO114" s="1834">
        <f>'[13]3'!EO114</f>
        <v>1E-3</v>
      </c>
      <c r="EP114" s="1831">
        <f t="shared" si="221"/>
        <v>38.257999999999996</v>
      </c>
      <c r="EQ114" s="1831">
        <f t="shared" si="222"/>
        <v>5.5889999999999995</v>
      </c>
      <c r="ER114" s="1757">
        <f t="shared" si="183"/>
        <v>0</v>
      </c>
      <c r="ES114" s="1757">
        <f t="shared" si="184"/>
        <v>0</v>
      </c>
      <c r="ET114" s="1757">
        <f t="shared" si="185"/>
        <v>7620.61</v>
      </c>
      <c r="EU114" s="1757">
        <f t="shared" si="186"/>
        <v>0.56700000000000006</v>
      </c>
      <c r="EV114" s="1757">
        <f t="shared" si="187"/>
        <v>98.54</v>
      </c>
      <c r="EW114" s="1757">
        <f t="shared" si="188"/>
        <v>44.413999999999994</v>
      </c>
      <c r="EX114" s="1850">
        <f t="shared" si="189"/>
        <v>7719.15</v>
      </c>
      <c r="EY114" s="1834">
        <f>'[13]3'!EY114</f>
        <v>1.0999999999999999E-2</v>
      </c>
      <c r="EZ114" s="1834">
        <f>'[13]3'!EZ114</f>
        <v>8.9999999999999993E-3</v>
      </c>
      <c r="FA114" s="1834">
        <f>'[13]3'!FA114</f>
        <v>1.4300000000000001E-3</v>
      </c>
      <c r="FB114" s="1834">
        <f>'[13]3'!FB114</f>
        <v>0</v>
      </c>
      <c r="FC114" s="1834">
        <f>'[13]3'!FC114</f>
        <v>0</v>
      </c>
      <c r="FD114" s="1834">
        <f>'[13]3'!FD114</f>
        <v>1E-3</v>
      </c>
      <c r="FE114" s="1831">
        <f t="shared" si="223"/>
        <v>36.146000000000001</v>
      </c>
      <c r="FF114" s="1831">
        <f t="shared" si="224"/>
        <v>5.319</v>
      </c>
      <c r="FG114" s="1757">
        <f t="shared" si="190"/>
        <v>0</v>
      </c>
      <c r="FH114" s="1757">
        <f t="shared" si="191"/>
        <v>0</v>
      </c>
      <c r="FI114" s="1757">
        <f t="shared" si="192"/>
        <v>7206.62</v>
      </c>
      <c r="FJ114" s="1757">
        <f t="shared" si="193"/>
        <v>0.70300000000000007</v>
      </c>
      <c r="FK114" s="1757">
        <f t="shared" si="194"/>
        <v>122.18</v>
      </c>
      <c r="FL114" s="1757">
        <f t="shared" si="195"/>
        <v>42.168000000000006</v>
      </c>
      <c r="FM114" s="1850">
        <f t="shared" si="196"/>
        <v>7328.8</v>
      </c>
      <c r="FN114" s="1834">
        <f>'[13]3'!FN114</f>
        <v>1.0999999999999999E-2</v>
      </c>
      <c r="FO114" s="1834">
        <f>'[13]3'!FO114</f>
        <v>8.9999999999999993E-3</v>
      </c>
      <c r="FP114" s="1834">
        <f>'[13]3'!FP114</f>
        <v>1.4300000000000001E-3</v>
      </c>
      <c r="FQ114" s="1834">
        <f>'[13]3'!FQ114</f>
        <v>0</v>
      </c>
      <c r="FR114" s="1834">
        <f>'[13]3'!FR114</f>
        <v>0</v>
      </c>
      <c r="FS114" s="1834">
        <f>'[13]3'!FS114</f>
        <v>1E-3</v>
      </c>
      <c r="FT114" s="1831">
        <f t="shared" si="225"/>
        <v>35.650999999999996</v>
      </c>
      <c r="FU114" s="1831">
        <f t="shared" si="226"/>
        <v>5.859</v>
      </c>
      <c r="FV114" s="1757">
        <f t="shared" si="197"/>
        <v>0</v>
      </c>
      <c r="FW114" s="1757">
        <f t="shared" si="198"/>
        <v>0</v>
      </c>
      <c r="FX114" s="1757">
        <f t="shared" si="227"/>
        <v>7214.44</v>
      </c>
      <c r="FY114" s="1757">
        <f t="shared" si="199"/>
        <v>0.76</v>
      </c>
      <c r="FZ114" s="1757">
        <f t="shared" si="200"/>
        <v>132.09</v>
      </c>
      <c r="GA114" s="1757">
        <f t="shared" si="201"/>
        <v>42.269999999999996</v>
      </c>
      <c r="GB114" s="1850">
        <f t="shared" si="202"/>
        <v>7346.53</v>
      </c>
      <c r="GC114" s="1851">
        <f>R114+AG114+AV114+BK114+BZ114+CO114</f>
        <v>252.79</v>
      </c>
      <c r="GD114" s="1852">
        <f t="shared" si="117"/>
        <v>43934.91</v>
      </c>
      <c r="GE114" s="1853">
        <f t="shared" si="118"/>
        <v>213.35899999999998</v>
      </c>
      <c r="GF114" s="1854">
        <f t="shared" si="118"/>
        <v>37081.81</v>
      </c>
      <c r="GG114" s="1855">
        <f t="shared" si="119"/>
        <v>466.149</v>
      </c>
      <c r="GH114" s="1856">
        <f t="shared" si="119"/>
        <v>81016.72</v>
      </c>
      <c r="GI114" s="1875">
        <v>14</v>
      </c>
      <c r="GJ114" s="1857">
        <f t="shared" si="230"/>
        <v>459.33299999999997</v>
      </c>
      <c r="GK114" s="1858">
        <f t="shared" si="228"/>
        <v>79832.090000000011</v>
      </c>
      <c r="GL114" s="1876">
        <f t="shared" si="229"/>
        <v>6.8160000000000309</v>
      </c>
      <c r="GM114" s="1877">
        <f t="shared" si="229"/>
        <v>1184.6299999999901</v>
      </c>
    </row>
    <row r="115" spans="1:195" s="1868" customFormat="1" ht="35.25" customHeight="1" thickBot="1">
      <c r="A115" s="1878"/>
      <c r="B115" s="1879" t="s">
        <v>1635</v>
      </c>
      <c r="C115" s="1880" t="s">
        <v>1636</v>
      </c>
      <c r="D115" s="1833">
        <f>[13]цены!D109</f>
        <v>3.8959999999999999</v>
      </c>
      <c r="E115" s="1834">
        <f>'[13]3'!E115</f>
        <v>0.05</v>
      </c>
      <c r="F115" s="1834">
        <f>'[13]3'!F115</f>
        <v>3.5000000000000003E-2</v>
      </c>
      <c r="G115" s="1834">
        <f>'[13]3'!G115</f>
        <v>0</v>
      </c>
      <c r="H115" s="1834">
        <f>'[13]3'!H115</f>
        <v>0</v>
      </c>
      <c r="I115" s="1834">
        <f>'[13]3'!I115</f>
        <v>0</v>
      </c>
      <c r="J115" s="1834">
        <f>'[13]3'!J115</f>
        <v>0</v>
      </c>
      <c r="K115" s="1831">
        <f t="shared" si="203"/>
        <v>171.70000000000002</v>
      </c>
      <c r="L115" s="1831">
        <f t="shared" si="204"/>
        <v>22.645000000000003</v>
      </c>
      <c r="M115" s="1835">
        <f t="shared" si="120"/>
        <v>0</v>
      </c>
      <c r="N115" s="1835">
        <f t="shared" si="121"/>
        <v>0</v>
      </c>
      <c r="O115" s="1757">
        <f t="shared" si="231"/>
        <v>757.17</v>
      </c>
      <c r="P115" s="1831">
        <f t="shared" si="123"/>
        <v>0</v>
      </c>
      <c r="Q115" s="1757">
        <f t="shared" si="232"/>
        <v>0</v>
      </c>
      <c r="R115" s="1757">
        <f t="shared" si="125"/>
        <v>194.34500000000003</v>
      </c>
      <c r="S115" s="1850">
        <f t="shared" si="126"/>
        <v>757.17</v>
      </c>
      <c r="T115" s="1837">
        <f>'[13]3'!T115</f>
        <v>0.05</v>
      </c>
      <c r="U115" s="1834">
        <f>'[13]3'!U115</f>
        <v>3.5000000000000003E-2</v>
      </c>
      <c r="V115" s="1834">
        <f>'[13]3'!V115</f>
        <v>0</v>
      </c>
      <c r="W115" s="1834">
        <f>'[13]3'!W115</f>
        <v>0</v>
      </c>
      <c r="X115" s="1834">
        <f>'[13]3'!X115</f>
        <v>0</v>
      </c>
      <c r="Y115" s="1834">
        <f>'[13]3'!Y115</f>
        <v>0</v>
      </c>
      <c r="Z115" s="1831">
        <f t="shared" si="205"/>
        <v>166.70000000000002</v>
      </c>
      <c r="AA115" s="1831">
        <f t="shared" si="206"/>
        <v>20.755000000000003</v>
      </c>
      <c r="AB115" s="1757">
        <f t="shared" si="127"/>
        <v>0</v>
      </c>
      <c r="AC115" s="1757">
        <f t="shared" si="128"/>
        <v>0</v>
      </c>
      <c r="AD115" s="1757">
        <f t="shared" si="129"/>
        <v>730.32</v>
      </c>
      <c r="AE115" s="1831">
        <f t="shared" si="130"/>
        <v>0</v>
      </c>
      <c r="AF115" s="1757">
        <f t="shared" si="131"/>
        <v>0</v>
      </c>
      <c r="AG115" s="1757">
        <f t="shared" si="132"/>
        <v>187.45500000000001</v>
      </c>
      <c r="AH115" s="1850">
        <f t="shared" si="133"/>
        <v>730.32</v>
      </c>
      <c r="AI115" s="1837">
        <f>'[13]3'!AI115</f>
        <v>0.05</v>
      </c>
      <c r="AJ115" s="1834">
        <f>'[13]3'!AJ115</f>
        <v>3.5000000000000003E-2</v>
      </c>
      <c r="AK115" s="1834">
        <f>'[13]3'!AK115</f>
        <v>0</v>
      </c>
      <c r="AL115" s="1834">
        <f>'[13]3'!AL115</f>
        <v>0</v>
      </c>
      <c r="AM115" s="1834">
        <f>'[13]3'!AM115</f>
        <v>0</v>
      </c>
      <c r="AN115" s="1834">
        <f>'[13]3'!AN115</f>
        <v>0</v>
      </c>
      <c r="AO115" s="1831">
        <f t="shared" si="207"/>
        <v>198.9</v>
      </c>
      <c r="AP115" s="1831">
        <f t="shared" si="208"/>
        <v>22.645000000000003</v>
      </c>
      <c r="AQ115" s="1757">
        <f t="shared" si="134"/>
        <v>0</v>
      </c>
      <c r="AR115" s="1757">
        <f t="shared" si="135"/>
        <v>0</v>
      </c>
      <c r="AS115" s="1757">
        <f>ROUND((AO115+AP115+AQ115+AR115)*D115,2)</f>
        <v>863.14</v>
      </c>
      <c r="AT115" s="1831">
        <f t="shared" si="137"/>
        <v>0</v>
      </c>
      <c r="AU115" s="1757">
        <f t="shared" si="138"/>
        <v>0</v>
      </c>
      <c r="AV115" s="1757">
        <f t="shared" si="139"/>
        <v>221.54500000000002</v>
      </c>
      <c r="AW115" s="1850">
        <f t="shared" si="140"/>
        <v>863.14</v>
      </c>
      <c r="AX115" s="1834">
        <f>'[13]3'!AX115</f>
        <v>0.05</v>
      </c>
      <c r="AY115" s="1834">
        <f>'[13]3'!AY115</f>
        <v>3.5000000000000003E-2</v>
      </c>
      <c r="AZ115" s="1834">
        <f>'[13]3'!AZ115</f>
        <v>0</v>
      </c>
      <c r="BA115" s="1834">
        <f>'[13]3'!BA115</f>
        <v>0</v>
      </c>
      <c r="BB115" s="1834">
        <f>'[13]3'!BB115</f>
        <v>0</v>
      </c>
      <c r="BC115" s="1834">
        <f>'[13]3'!BC115</f>
        <v>0</v>
      </c>
      <c r="BD115" s="1831">
        <f t="shared" si="209"/>
        <v>169.25</v>
      </c>
      <c r="BE115" s="1831">
        <f t="shared" si="210"/>
        <v>20.475000000000001</v>
      </c>
      <c r="BF115" s="1757">
        <f t="shared" si="141"/>
        <v>0</v>
      </c>
      <c r="BG115" s="1757">
        <f t="shared" si="142"/>
        <v>0</v>
      </c>
      <c r="BH115" s="1757">
        <f t="shared" si="143"/>
        <v>739.17</v>
      </c>
      <c r="BI115" s="1831">
        <f t="shared" si="144"/>
        <v>0</v>
      </c>
      <c r="BJ115" s="1757">
        <f t="shared" si="145"/>
        <v>0</v>
      </c>
      <c r="BK115" s="1757">
        <f t="shared" si="146"/>
        <v>189.72499999999999</v>
      </c>
      <c r="BL115" s="1850">
        <f t="shared" si="147"/>
        <v>739.17</v>
      </c>
      <c r="BM115" s="1837">
        <f>'[13]3'!BM115</f>
        <v>0.05</v>
      </c>
      <c r="BN115" s="1834">
        <f>'[13]3'!BN115</f>
        <v>3.5000000000000003E-2</v>
      </c>
      <c r="BO115" s="1834">
        <f>'[13]3'!BO115</f>
        <v>0</v>
      </c>
      <c r="BP115" s="1834">
        <f>'[13]3'!BP115</f>
        <v>0</v>
      </c>
      <c r="BQ115" s="1834">
        <f>'[13]3'!BQ115</f>
        <v>0</v>
      </c>
      <c r="BR115" s="1834">
        <f>'[13]3'!BR115</f>
        <v>0</v>
      </c>
      <c r="BS115" s="1831">
        <f t="shared" si="211"/>
        <v>146.30000000000001</v>
      </c>
      <c r="BT115" s="1831">
        <f t="shared" si="212"/>
        <v>18.970000000000002</v>
      </c>
      <c r="BU115" s="1757">
        <f t="shared" si="148"/>
        <v>0</v>
      </c>
      <c r="BV115" s="1757">
        <f t="shared" si="149"/>
        <v>0</v>
      </c>
      <c r="BW115" s="1757">
        <f t="shared" si="150"/>
        <v>643.89</v>
      </c>
      <c r="BX115" s="1831">
        <f t="shared" si="151"/>
        <v>0</v>
      </c>
      <c r="BY115" s="1757">
        <f t="shared" si="152"/>
        <v>0</v>
      </c>
      <c r="BZ115" s="1757">
        <f t="shared" si="153"/>
        <v>165.27</v>
      </c>
      <c r="CA115" s="1850">
        <f t="shared" si="154"/>
        <v>643.89</v>
      </c>
      <c r="CB115" s="1834">
        <f>'[13]3'!CB115</f>
        <v>0.05</v>
      </c>
      <c r="CC115" s="1834">
        <f>'[13]3'!CC115</f>
        <v>3.5000000000000003E-2</v>
      </c>
      <c r="CD115" s="1834">
        <f>'[13]3'!CD115</f>
        <v>0</v>
      </c>
      <c r="CE115" s="1834">
        <f>'[13]3'!CE115</f>
        <v>0</v>
      </c>
      <c r="CF115" s="1834">
        <f>'[13]3'!CF115</f>
        <v>0</v>
      </c>
      <c r="CG115" s="1834">
        <f>'[13]3'!CG115</f>
        <v>0</v>
      </c>
      <c r="CH115" s="1831">
        <f t="shared" si="213"/>
        <v>134.15</v>
      </c>
      <c r="CI115" s="1831">
        <f t="shared" si="214"/>
        <v>19.565000000000001</v>
      </c>
      <c r="CJ115" s="1757">
        <f t="shared" si="155"/>
        <v>0</v>
      </c>
      <c r="CK115" s="1757">
        <f t="shared" si="156"/>
        <v>0</v>
      </c>
      <c r="CL115" s="1757">
        <f t="shared" si="157"/>
        <v>598.87</v>
      </c>
      <c r="CM115" s="1831">
        <f t="shared" si="158"/>
        <v>0</v>
      </c>
      <c r="CN115" s="1757">
        <f t="shared" si="159"/>
        <v>0</v>
      </c>
      <c r="CO115" s="1757">
        <f t="shared" si="160"/>
        <v>153.715</v>
      </c>
      <c r="CP115" s="1850">
        <f t="shared" si="161"/>
        <v>598.87</v>
      </c>
      <c r="CQ115" s="1837">
        <f>'[13]3'!CQ115</f>
        <v>0.05</v>
      </c>
      <c r="CR115" s="1834">
        <f>'[13]3'!CR115</f>
        <v>3.5000000000000003E-2</v>
      </c>
      <c r="CS115" s="1834">
        <f>'[13]3'!CS115</f>
        <v>0</v>
      </c>
      <c r="CT115" s="1834">
        <f>'[13]3'!CT115</f>
        <v>0</v>
      </c>
      <c r="CU115" s="1834">
        <f>'[13]3'!CU115</f>
        <v>0</v>
      </c>
      <c r="CV115" s="1834">
        <f>'[13]3'!CV115</f>
        <v>0</v>
      </c>
      <c r="CW115" s="1831">
        <f t="shared" si="215"/>
        <v>89</v>
      </c>
      <c r="CX115" s="1831">
        <f t="shared" si="216"/>
        <v>22.680000000000003</v>
      </c>
      <c r="CY115" s="1757">
        <f t="shared" si="162"/>
        <v>0</v>
      </c>
      <c r="CZ115" s="1757">
        <f t="shared" si="163"/>
        <v>0</v>
      </c>
      <c r="DA115" s="1757">
        <f t="shared" si="164"/>
        <v>435.11</v>
      </c>
      <c r="DB115" s="1831">
        <f t="shared" si="165"/>
        <v>0</v>
      </c>
      <c r="DC115" s="1757">
        <f t="shared" si="166"/>
        <v>0</v>
      </c>
      <c r="DD115" s="1757">
        <f t="shared" si="167"/>
        <v>111.68</v>
      </c>
      <c r="DE115" s="1850">
        <f t="shared" si="168"/>
        <v>435.11</v>
      </c>
      <c r="DF115" s="1837">
        <f>'[13]3'!DF115</f>
        <v>0.05</v>
      </c>
      <c r="DG115" s="1834">
        <f>'[13]3'!DG115</f>
        <v>3.5000000000000003E-2</v>
      </c>
      <c r="DH115" s="1834">
        <f>'[13]3'!DH115</f>
        <v>0</v>
      </c>
      <c r="DI115" s="1834">
        <f>'[13]3'!DI115</f>
        <v>0</v>
      </c>
      <c r="DJ115" s="1834">
        <f>'[13]3'!DJ115</f>
        <v>0</v>
      </c>
      <c r="DK115" s="1834">
        <f>'[13]3'!DK115</f>
        <v>0</v>
      </c>
      <c r="DL115" s="1831">
        <f t="shared" si="217"/>
        <v>92.100000000000009</v>
      </c>
      <c r="DM115" s="1831">
        <f t="shared" si="218"/>
        <v>20.930000000000003</v>
      </c>
      <c r="DN115" s="1757">
        <f t="shared" si="169"/>
        <v>0</v>
      </c>
      <c r="DO115" s="1757">
        <f t="shared" si="170"/>
        <v>0</v>
      </c>
      <c r="DP115" s="1757">
        <f t="shared" si="171"/>
        <v>440.36</v>
      </c>
      <c r="DQ115" s="1831">
        <f t="shared" si="172"/>
        <v>0</v>
      </c>
      <c r="DR115" s="1757">
        <f t="shared" si="173"/>
        <v>0</v>
      </c>
      <c r="DS115" s="1757">
        <f t="shared" si="174"/>
        <v>113.03000000000002</v>
      </c>
      <c r="DT115" s="1850">
        <f t="shared" si="175"/>
        <v>440.36</v>
      </c>
      <c r="DU115" s="1837">
        <f>'[13]3'!DU115</f>
        <v>0.05</v>
      </c>
      <c r="DV115" s="1834">
        <f>'[13]3'!DV115</f>
        <v>3.5000000000000003E-2</v>
      </c>
      <c r="DW115" s="1834">
        <f>'[13]3'!DW115</f>
        <v>0</v>
      </c>
      <c r="DX115" s="1834">
        <f>'[13]3'!DX115</f>
        <v>0</v>
      </c>
      <c r="DY115" s="1834">
        <f>'[13]3'!DY115</f>
        <v>0</v>
      </c>
      <c r="DZ115" s="1834">
        <f>'[13]3'!DZ115</f>
        <v>0</v>
      </c>
      <c r="EA115" s="1831">
        <f t="shared" si="219"/>
        <v>124</v>
      </c>
      <c r="EB115" s="1831">
        <f t="shared" si="220"/>
        <v>18.970000000000002</v>
      </c>
      <c r="EC115" s="1757">
        <f t="shared" si="176"/>
        <v>0</v>
      </c>
      <c r="ED115" s="1757">
        <f t="shared" si="177"/>
        <v>0</v>
      </c>
      <c r="EE115" s="1757">
        <f t="shared" si="178"/>
        <v>557.01</v>
      </c>
      <c r="EF115" s="1757">
        <f t="shared" si="179"/>
        <v>0</v>
      </c>
      <c r="EG115" s="1757">
        <f t="shared" si="180"/>
        <v>0</v>
      </c>
      <c r="EH115" s="1757">
        <f t="shared" si="181"/>
        <v>142.97</v>
      </c>
      <c r="EI115" s="1850">
        <f t="shared" si="182"/>
        <v>557.01</v>
      </c>
      <c r="EJ115" s="1837">
        <f>'[13]3'!EJ115</f>
        <v>0.05</v>
      </c>
      <c r="EK115" s="1834">
        <f>'[13]3'!EK115</f>
        <v>3.5000000000000003E-2</v>
      </c>
      <c r="EL115" s="1834">
        <f>'[13]3'!EL115</f>
        <v>0</v>
      </c>
      <c r="EM115" s="1834">
        <f>'[13]3'!EM115</f>
        <v>0</v>
      </c>
      <c r="EN115" s="1834">
        <f>'[13]3'!EN115</f>
        <v>0</v>
      </c>
      <c r="EO115" s="1834">
        <f>'[13]3'!EO115</f>
        <v>0</v>
      </c>
      <c r="EP115" s="1831">
        <f t="shared" si="221"/>
        <v>173.9</v>
      </c>
      <c r="EQ115" s="1831">
        <f t="shared" si="222"/>
        <v>21.735000000000003</v>
      </c>
      <c r="ER115" s="1757">
        <f t="shared" si="183"/>
        <v>0</v>
      </c>
      <c r="ES115" s="1757">
        <f t="shared" si="184"/>
        <v>0</v>
      </c>
      <c r="ET115" s="1757">
        <f t="shared" si="185"/>
        <v>762.19</v>
      </c>
      <c r="EU115" s="1757">
        <f t="shared" si="186"/>
        <v>0</v>
      </c>
      <c r="EV115" s="1757">
        <f t="shared" si="187"/>
        <v>0</v>
      </c>
      <c r="EW115" s="1757">
        <f t="shared" si="188"/>
        <v>195.63500000000002</v>
      </c>
      <c r="EX115" s="1850">
        <f t="shared" si="189"/>
        <v>762.19</v>
      </c>
      <c r="EY115" s="1834">
        <f>'[13]3'!EY115</f>
        <v>0.05</v>
      </c>
      <c r="EZ115" s="1834">
        <f>'[13]3'!EZ115</f>
        <v>3.5000000000000003E-2</v>
      </c>
      <c r="FA115" s="1834">
        <f>'[13]3'!FA115</f>
        <v>0</v>
      </c>
      <c r="FB115" s="1834">
        <f>'[13]3'!FB115</f>
        <v>0</v>
      </c>
      <c r="FC115" s="1834">
        <f>'[13]3'!FC115</f>
        <v>0</v>
      </c>
      <c r="FD115" s="1834">
        <f>'[13]3'!FD115</f>
        <v>0</v>
      </c>
      <c r="FE115" s="1831">
        <f t="shared" si="223"/>
        <v>164.3</v>
      </c>
      <c r="FF115" s="1831">
        <f t="shared" si="224"/>
        <v>20.685000000000002</v>
      </c>
      <c r="FG115" s="1757">
        <f t="shared" si="190"/>
        <v>0</v>
      </c>
      <c r="FH115" s="1757">
        <f t="shared" si="191"/>
        <v>0</v>
      </c>
      <c r="FI115" s="1757">
        <f t="shared" si="192"/>
        <v>720.7</v>
      </c>
      <c r="FJ115" s="1757">
        <f t="shared" si="193"/>
        <v>0</v>
      </c>
      <c r="FK115" s="1757">
        <f t="shared" si="194"/>
        <v>0</v>
      </c>
      <c r="FL115" s="1757">
        <f t="shared" si="195"/>
        <v>184.98500000000001</v>
      </c>
      <c r="FM115" s="1850">
        <f t="shared" si="196"/>
        <v>720.7</v>
      </c>
      <c r="FN115" s="1834">
        <f>'[13]3'!FN115</f>
        <v>0.05</v>
      </c>
      <c r="FO115" s="1834">
        <f>'[13]3'!FO115</f>
        <v>3.5000000000000003E-2</v>
      </c>
      <c r="FP115" s="1834">
        <f>'[13]3'!FP115</f>
        <v>0</v>
      </c>
      <c r="FQ115" s="1834">
        <f>'[13]3'!FQ115</f>
        <v>0</v>
      </c>
      <c r="FR115" s="1834">
        <f>'[13]3'!FR115</f>
        <v>0</v>
      </c>
      <c r="FS115" s="1834">
        <f>'[13]3'!FS115</f>
        <v>0</v>
      </c>
      <c r="FT115" s="1831">
        <f t="shared" si="225"/>
        <v>162.05000000000001</v>
      </c>
      <c r="FU115" s="1831">
        <f t="shared" si="226"/>
        <v>22.785000000000004</v>
      </c>
      <c r="FV115" s="1757">
        <f t="shared" si="197"/>
        <v>0</v>
      </c>
      <c r="FW115" s="1757">
        <f t="shared" si="198"/>
        <v>0</v>
      </c>
      <c r="FX115" s="1757">
        <f t="shared" si="227"/>
        <v>720.12</v>
      </c>
      <c r="FY115" s="1757">
        <f t="shared" si="199"/>
        <v>0</v>
      </c>
      <c r="FZ115" s="1757">
        <f t="shared" si="200"/>
        <v>0</v>
      </c>
      <c r="GA115" s="1757">
        <f t="shared" si="201"/>
        <v>184.83500000000001</v>
      </c>
      <c r="GB115" s="1850">
        <f t="shared" si="202"/>
        <v>720.12</v>
      </c>
      <c r="GC115" s="1851">
        <f>R115+AG115+AV115+BK115+BZ115+CO115</f>
        <v>1112.0550000000001</v>
      </c>
      <c r="GD115" s="1881">
        <f t="shared" ref="GD115" si="233">S115+AH115+AW115+BL115+CA115+CP115</f>
        <v>4332.5600000000004</v>
      </c>
      <c r="GE115" s="1882">
        <f t="shared" ref="GE115:GF115" si="234">DD115+DS115+EH115+EW115+FL115+GA115</f>
        <v>933.1350000000001</v>
      </c>
      <c r="GF115" s="1883">
        <f t="shared" si="234"/>
        <v>3635.49</v>
      </c>
      <c r="GG115" s="1884">
        <f t="shared" ref="GG115:GH115" si="235">GC115+GE115</f>
        <v>2045.19</v>
      </c>
      <c r="GH115" s="1885">
        <f t="shared" si="235"/>
        <v>7968.05</v>
      </c>
      <c r="GI115" s="1875">
        <v>0</v>
      </c>
      <c r="GJ115" s="1886">
        <f t="shared" si="230"/>
        <v>2045.19</v>
      </c>
      <c r="GK115" s="1858">
        <f>GH115-FZ115-FK115-EV115-EG115-DR115-DC115-CN115-BY115-BJ115-AU115-AF115-Q115</f>
        <v>7968.05</v>
      </c>
      <c r="GL115" s="1876">
        <f t="shared" ref="GL115:GM115" si="236">GG115-GJ115</f>
        <v>0</v>
      </c>
      <c r="GM115" s="1877">
        <f t="shared" si="236"/>
        <v>0</v>
      </c>
    </row>
    <row r="116" spans="1:195" s="1768" customFormat="1" ht="16.5" thickBot="1">
      <c r="A116" s="1887"/>
      <c r="B116" s="1888" t="s">
        <v>1637</v>
      </c>
      <c r="C116" s="1889" t="s">
        <v>407</v>
      </c>
      <c r="D116" s="1890"/>
      <c r="E116" s="1891">
        <f>SUM(E15:E115)</f>
        <v>1.9052199999999995</v>
      </c>
      <c r="F116" s="1891">
        <f t="shared" ref="F116:BQ116" si="237">SUM(F15:F115)</f>
        <v>1.5531200000000001</v>
      </c>
      <c r="G116" s="1891">
        <f t="shared" si="237"/>
        <v>0.14961699999999994</v>
      </c>
      <c r="H116" s="1891">
        <f t="shared" si="237"/>
        <v>0</v>
      </c>
      <c r="I116" s="1891">
        <f t="shared" si="237"/>
        <v>0</v>
      </c>
      <c r="J116" s="1891">
        <f t="shared" si="237"/>
        <v>0.61170000000000013</v>
      </c>
      <c r="K116" s="1891">
        <f t="shared" si="237"/>
        <v>6542.5254800000021</v>
      </c>
      <c r="L116" s="1891">
        <f t="shared" si="237"/>
        <v>1004.8686400000001</v>
      </c>
      <c r="M116" s="1891">
        <f t="shared" si="237"/>
        <v>0</v>
      </c>
      <c r="N116" s="1891">
        <f t="shared" si="237"/>
        <v>0</v>
      </c>
      <c r="O116" s="1891">
        <f t="shared" si="237"/>
        <v>898173.8600000001</v>
      </c>
      <c r="P116" s="1891">
        <f t="shared" si="237"/>
        <v>367.02000000000021</v>
      </c>
      <c r="Q116" s="1891">
        <f t="shared" si="237"/>
        <v>50169.470000000008</v>
      </c>
      <c r="R116" s="1891">
        <f t="shared" si="237"/>
        <v>7914.4141200000013</v>
      </c>
      <c r="S116" s="1891">
        <f t="shared" si="237"/>
        <v>948343.33000000019</v>
      </c>
      <c r="T116" s="1891">
        <f t="shared" si="237"/>
        <v>1.9037199999999994</v>
      </c>
      <c r="U116" s="1891">
        <f t="shared" si="237"/>
        <v>1.5526200000000001</v>
      </c>
      <c r="V116" s="1891">
        <f t="shared" si="237"/>
        <v>0.14961699999999994</v>
      </c>
      <c r="W116" s="1891">
        <f t="shared" si="237"/>
        <v>0</v>
      </c>
      <c r="X116" s="1891">
        <f t="shared" si="237"/>
        <v>0</v>
      </c>
      <c r="Y116" s="1891">
        <f t="shared" si="237"/>
        <v>0.61131000000000013</v>
      </c>
      <c r="Z116" s="1891">
        <f t="shared" si="237"/>
        <v>6347.0024800000001</v>
      </c>
      <c r="AA116" s="1891">
        <f t="shared" si="237"/>
        <v>920.70366000000001</v>
      </c>
      <c r="AB116" s="1891">
        <f t="shared" si="237"/>
        <v>0</v>
      </c>
      <c r="AC116" s="1891">
        <f t="shared" si="237"/>
        <v>0</v>
      </c>
      <c r="AD116" s="1891">
        <f t="shared" si="237"/>
        <v>864980.19999999984</v>
      </c>
      <c r="AE116" s="1891">
        <f t="shared" si="237"/>
        <v>384.51399000000009</v>
      </c>
      <c r="AF116" s="1891">
        <f t="shared" si="237"/>
        <v>52462.45</v>
      </c>
      <c r="AG116" s="1891">
        <f t="shared" si="237"/>
        <v>7652.2201299999997</v>
      </c>
      <c r="AH116" s="1891">
        <f t="shared" si="237"/>
        <v>917442.65000000037</v>
      </c>
      <c r="AI116" s="1891">
        <f t="shared" si="237"/>
        <v>1.9227199999999993</v>
      </c>
      <c r="AJ116" s="1891">
        <f t="shared" si="237"/>
        <v>1.56762</v>
      </c>
      <c r="AK116" s="1891">
        <f t="shared" si="237"/>
        <v>0.14961699999999994</v>
      </c>
      <c r="AL116" s="1891">
        <f t="shared" si="237"/>
        <v>0</v>
      </c>
      <c r="AM116" s="1891">
        <f t="shared" si="237"/>
        <v>0</v>
      </c>
      <c r="AN116" s="1891">
        <f t="shared" si="237"/>
        <v>0.61031000000000013</v>
      </c>
      <c r="AO116" s="1891">
        <f t="shared" si="237"/>
        <v>7648.5801599999995</v>
      </c>
      <c r="AP116" s="1891">
        <f t="shared" si="237"/>
        <v>1014.25014</v>
      </c>
      <c r="AQ116" s="1891">
        <f t="shared" si="237"/>
        <v>0</v>
      </c>
      <c r="AR116" s="1891">
        <f t="shared" si="237"/>
        <v>0</v>
      </c>
      <c r="AS116" s="1891">
        <f t="shared" si="237"/>
        <v>1021895.6600000004</v>
      </c>
      <c r="AT116" s="1891">
        <f t="shared" si="237"/>
        <v>351.53856000000013</v>
      </c>
      <c r="AU116" s="1891">
        <f t="shared" si="237"/>
        <v>47996.240000000013</v>
      </c>
      <c r="AV116" s="1891">
        <f t="shared" si="237"/>
        <v>9014.3688600000023</v>
      </c>
      <c r="AW116" s="1891">
        <f t="shared" si="237"/>
        <v>1069891.9000000001</v>
      </c>
      <c r="AX116" s="1891">
        <f t="shared" si="237"/>
        <v>1.9227199999999993</v>
      </c>
      <c r="AY116" s="1891">
        <f t="shared" si="237"/>
        <v>1.56762</v>
      </c>
      <c r="AZ116" s="1891">
        <f t="shared" si="237"/>
        <v>0.14961699999999994</v>
      </c>
      <c r="BA116" s="1891">
        <f t="shared" si="237"/>
        <v>0</v>
      </c>
      <c r="BB116" s="1891">
        <f t="shared" si="237"/>
        <v>0</v>
      </c>
      <c r="BC116" s="1891">
        <f t="shared" si="237"/>
        <v>0.61031000000000013</v>
      </c>
      <c r="BD116" s="1891">
        <f t="shared" si="237"/>
        <v>6508.4072000000006</v>
      </c>
      <c r="BE116" s="1891">
        <f t="shared" si="237"/>
        <v>917.05769999999984</v>
      </c>
      <c r="BF116" s="1891">
        <f t="shared" si="237"/>
        <v>0</v>
      </c>
      <c r="BG116" s="1891">
        <f t="shared" si="237"/>
        <v>0</v>
      </c>
      <c r="BH116" s="1891">
        <f t="shared" si="237"/>
        <v>873303.10000000009</v>
      </c>
      <c r="BI116" s="1891">
        <f t="shared" si="237"/>
        <v>371.06848000000008</v>
      </c>
      <c r="BJ116" s="1891">
        <f t="shared" si="237"/>
        <v>50662.66</v>
      </c>
      <c r="BK116" s="1891">
        <f t="shared" si="237"/>
        <v>7796.5333800000008</v>
      </c>
      <c r="BL116" s="1891">
        <f t="shared" si="237"/>
        <v>923965.75999999989</v>
      </c>
      <c r="BM116" s="1891">
        <f t="shared" si="237"/>
        <v>1.9242199999999994</v>
      </c>
      <c r="BN116" s="1891">
        <f t="shared" si="237"/>
        <v>1.56812</v>
      </c>
      <c r="BO116" s="1891">
        <f t="shared" si="237"/>
        <v>0.14961699999999994</v>
      </c>
      <c r="BP116" s="1891">
        <f t="shared" si="237"/>
        <v>0</v>
      </c>
      <c r="BQ116" s="1891">
        <f t="shared" si="237"/>
        <v>0</v>
      </c>
      <c r="BR116" s="1891">
        <f t="shared" ref="BR116:EC116" si="238">SUM(BR15:BR115)</f>
        <v>0.59771000000000019</v>
      </c>
      <c r="BS116" s="1891">
        <f t="shared" si="238"/>
        <v>5630.2677200000026</v>
      </c>
      <c r="BT116" s="1891">
        <f t="shared" si="238"/>
        <v>849.92103999999961</v>
      </c>
      <c r="BU116" s="1891">
        <f t="shared" si="238"/>
        <v>0</v>
      </c>
      <c r="BV116" s="1891">
        <f t="shared" si="238"/>
        <v>0</v>
      </c>
      <c r="BW116" s="1891">
        <f t="shared" si="238"/>
        <v>794784.10000000021</v>
      </c>
      <c r="BX116" s="1891">
        <f t="shared" si="238"/>
        <v>355.03973999999982</v>
      </c>
      <c r="BY116" s="1891">
        <f t="shared" si="238"/>
        <v>49286.50999999998</v>
      </c>
      <c r="BZ116" s="1891">
        <f t="shared" si="238"/>
        <v>6835.2285000000029</v>
      </c>
      <c r="CA116" s="1891">
        <f t="shared" si="238"/>
        <v>844070.6100000001</v>
      </c>
      <c r="CB116" s="1891">
        <f t="shared" si="238"/>
        <v>1.9242199999999994</v>
      </c>
      <c r="CC116" s="1891">
        <f t="shared" si="238"/>
        <v>1.56812</v>
      </c>
      <c r="CD116" s="1891">
        <f t="shared" si="238"/>
        <v>0.14961699999999994</v>
      </c>
      <c r="CE116" s="1891">
        <f t="shared" si="238"/>
        <v>0</v>
      </c>
      <c r="CF116" s="1891">
        <f t="shared" si="238"/>
        <v>0</v>
      </c>
      <c r="CG116" s="1891">
        <f t="shared" si="238"/>
        <v>0.59471000000000018</v>
      </c>
      <c r="CH116" s="1891">
        <f t="shared" si="238"/>
        <v>5162.6822599999978</v>
      </c>
      <c r="CI116" s="1891">
        <f t="shared" si="238"/>
        <v>876.5790800000002</v>
      </c>
      <c r="CJ116" s="1891">
        <f t="shared" si="238"/>
        <v>0</v>
      </c>
      <c r="CK116" s="1891">
        <f t="shared" si="238"/>
        <v>0</v>
      </c>
      <c r="CL116" s="1891">
        <f t="shared" si="238"/>
        <v>740288.26</v>
      </c>
      <c r="CM116" s="1891">
        <f t="shared" si="238"/>
        <v>289.02905999999984</v>
      </c>
      <c r="CN116" s="1891">
        <f t="shared" si="238"/>
        <v>39996.17</v>
      </c>
      <c r="CO116" s="1891">
        <f t="shared" si="238"/>
        <v>6328.2904000000044</v>
      </c>
      <c r="CP116" s="1891">
        <f t="shared" si="238"/>
        <v>780284.42999999982</v>
      </c>
      <c r="CQ116" s="1891">
        <f t="shared" si="238"/>
        <v>1.9242199999999994</v>
      </c>
      <c r="CR116" s="1891">
        <f t="shared" si="238"/>
        <v>1.56812</v>
      </c>
      <c r="CS116" s="1891">
        <f t="shared" si="238"/>
        <v>0.14961699999999994</v>
      </c>
      <c r="CT116" s="1891">
        <f t="shared" si="238"/>
        <v>0</v>
      </c>
      <c r="CU116" s="1891">
        <f t="shared" si="238"/>
        <v>0</v>
      </c>
      <c r="CV116" s="1891">
        <f t="shared" si="238"/>
        <v>0.60821000000000025</v>
      </c>
      <c r="CW116" s="1891">
        <f t="shared" si="238"/>
        <v>3425.1116000000011</v>
      </c>
      <c r="CX116" s="1891">
        <f t="shared" si="238"/>
        <v>1016.14176</v>
      </c>
      <c r="CY116" s="1891">
        <f t="shared" si="238"/>
        <v>0</v>
      </c>
      <c r="CZ116" s="1891">
        <f t="shared" si="238"/>
        <v>0</v>
      </c>
      <c r="DA116" s="1891">
        <f t="shared" si="238"/>
        <v>568142.54999999993</v>
      </c>
      <c r="DB116" s="1891">
        <f t="shared" si="238"/>
        <v>255.44819999999987</v>
      </c>
      <c r="DC116" s="1891">
        <f t="shared" si="238"/>
        <v>34764.090000000004</v>
      </c>
      <c r="DD116" s="1891">
        <f t="shared" si="238"/>
        <v>4696.7015600000013</v>
      </c>
      <c r="DE116" s="1891">
        <f t="shared" si="238"/>
        <v>602906.64000000013</v>
      </c>
      <c r="DF116" s="1891">
        <f t="shared" si="238"/>
        <v>1.9242199999999994</v>
      </c>
      <c r="DG116" s="1891">
        <f t="shared" si="238"/>
        <v>1.56812</v>
      </c>
      <c r="DH116" s="1891">
        <f t="shared" si="238"/>
        <v>0.14961699999999994</v>
      </c>
      <c r="DI116" s="1891">
        <f t="shared" si="238"/>
        <v>0</v>
      </c>
      <c r="DJ116" s="1891">
        <f t="shared" si="238"/>
        <v>0</v>
      </c>
      <c r="DK116" s="1891">
        <f t="shared" si="238"/>
        <v>0.60821000000000025</v>
      </c>
      <c r="DL116" s="1891">
        <f t="shared" si="238"/>
        <v>3544.4132400000003</v>
      </c>
      <c r="DM116" s="1891">
        <f t="shared" si="238"/>
        <v>937.7357599999998</v>
      </c>
      <c r="DN116" s="1891">
        <f t="shared" si="238"/>
        <v>0</v>
      </c>
      <c r="DO116" s="1891">
        <f t="shared" si="238"/>
        <v>0</v>
      </c>
      <c r="DP116" s="1891">
        <f t="shared" si="238"/>
        <v>562018.2300000001</v>
      </c>
      <c r="DQ116" s="1891">
        <f t="shared" si="238"/>
        <v>268.22060999999997</v>
      </c>
      <c r="DR116" s="1891">
        <f t="shared" si="238"/>
        <v>36502.340000000004</v>
      </c>
      <c r="DS116" s="1891">
        <f t="shared" si="238"/>
        <v>4750.3696099999988</v>
      </c>
      <c r="DT116" s="1891">
        <f t="shared" si="238"/>
        <v>598520.56999999995</v>
      </c>
      <c r="DU116" s="1891">
        <f t="shared" si="238"/>
        <v>1.8757199999999996</v>
      </c>
      <c r="DV116" s="1891">
        <f t="shared" si="238"/>
        <v>1.5276200000000002</v>
      </c>
      <c r="DW116" s="1891">
        <f t="shared" si="238"/>
        <v>0.14961699999999994</v>
      </c>
      <c r="DX116" s="1891">
        <f t="shared" si="238"/>
        <v>0</v>
      </c>
      <c r="DY116" s="1891">
        <f t="shared" si="238"/>
        <v>0</v>
      </c>
      <c r="DZ116" s="1891">
        <f t="shared" si="238"/>
        <v>0.6117100000000002</v>
      </c>
      <c r="EA116" s="1891">
        <f t="shared" si="238"/>
        <v>4651.7855999999992</v>
      </c>
      <c r="EB116" s="1891">
        <f t="shared" si="238"/>
        <v>827.9700399999997</v>
      </c>
      <c r="EC116" s="1891">
        <f t="shared" si="238"/>
        <v>0</v>
      </c>
      <c r="ED116" s="1891">
        <f t="shared" ref="ED116:GM116" si="239">SUM(ED15:ED115)</f>
        <v>0</v>
      </c>
      <c r="EE116" s="1891">
        <f t="shared" si="239"/>
        <v>687090.9500000003</v>
      </c>
      <c r="EF116" s="1891">
        <f t="shared" si="239"/>
        <v>264.25871999999987</v>
      </c>
      <c r="EG116" s="1891">
        <f t="shared" si="239"/>
        <v>36052.199999999997</v>
      </c>
      <c r="EH116" s="1891">
        <f t="shared" si="239"/>
        <v>5744.0143600000019</v>
      </c>
      <c r="EI116" s="1891">
        <f t="shared" si="239"/>
        <v>723143.15000000026</v>
      </c>
      <c r="EJ116" s="1891">
        <f t="shared" si="239"/>
        <v>1.8757199999999996</v>
      </c>
      <c r="EK116" s="1891">
        <f t="shared" si="239"/>
        <v>1.52762</v>
      </c>
      <c r="EL116" s="1891">
        <f t="shared" si="239"/>
        <v>0.14961699999999994</v>
      </c>
      <c r="EM116" s="1891">
        <f t="shared" si="239"/>
        <v>0</v>
      </c>
      <c r="EN116" s="1891">
        <f t="shared" si="239"/>
        <v>0</v>
      </c>
      <c r="EO116" s="1891">
        <f t="shared" si="239"/>
        <v>0.61271000000000009</v>
      </c>
      <c r="EP116" s="1891">
        <f t="shared" si="239"/>
        <v>6523.7541599999968</v>
      </c>
      <c r="EQ116" s="1891">
        <f t="shared" si="239"/>
        <v>948.65201999999999</v>
      </c>
      <c r="ER116" s="1891">
        <f t="shared" si="239"/>
        <v>0</v>
      </c>
      <c r="ES116" s="1891">
        <f t="shared" si="239"/>
        <v>0</v>
      </c>
      <c r="ET116" s="1891">
        <f t="shared" si="239"/>
        <v>916713.30999999982</v>
      </c>
      <c r="EU116" s="1891">
        <f t="shared" si="239"/>
        <v>347.40657000000022</v>
      </c>
      <c r="EV116" s="1891">
        <f t="shared" si="239"/>
        <v>47369.05</v>
      </c>
      <c r="EW116" s="1891">
        <f t="shared" si="239"/>
        <v>7819.8127500000001</v>
      </c>
      <c r="EX116" s="1891">
        <f t="shared" si="239"/>
        <v>964082.35999999987</v>
      </c>
      <c r="EY116" s="1891">
        <f t="shared" si="239"/>
        <v>1.8887199999999995</v>
      </c>
      <c r="EZ116" s="1891">
        <f t="shared" si="239"/>
        <v>1.53962</v>
      </c>
      <c r="FA116" s="1891">
        <f t="shared" si="239"/>
        <v>0.14961699999999994</v>
      </c>
      <c r="FB116" s="1891">
        <f t="shared" si="239"/>
        <v>0</v>
      </c>
      <c r="FC116" s="1891">
        <f t="shared" si="239"/>
        <v>0</v>
      </c>
      <c r="FD116" s="1891">
        <f t="shared" si="239"/>
        <v>0.6117100000000002</v>
      </c>
      <c r="FE116" s="1891">
        <f t="shared" si="239"/>
        <v>6206.3339199999973</v>
      </c>
      <c r="FF116" s="1891">
        <f t="shared" si="239"/>
        <v>909.91542000000027</v>
      </c>
      <c r="FG116" s="1891">
        <f t="shared" si="239"/>
        <v>0</v>
      </c>
      <c r="FH116" s="1891">
        <f t="shared" si="239"/>
        <v>0</v>
      </c>
      <c r="FI116" s="1891">
        <f t="shared" si="239"/>
        <v>857400.83000000019</v>
      </c>
      <c r="FJ116" s="1891">
        <f t="shared" si="239"/>
        <v>430.03212999999977</v>
      </c>
      <c r="FK116" s="1891">
        <f t="shared" si="239"/>
        <v>58643.130000000026</v>
      </c>
      <c r="FL116" s="1891">
        <f t="shared" si="239"/>
        <v>7546.281469999999</v>
      </c>
      <c r="FM116" s="1891">
        <f t="shared" si="239"/>
        <v>916043.95999999961</v>
      </c>
      <c r="FN116" s="1891">
        <f t="shared" si="239"/>
        <v>1.8887199999999995</v>
      </c>
      <c r="FO116" s="1891">
        <f t="shared" si="239"/>
        <v>1.5396199999999998</v>
      </c>
      <c r="FP116" s="1891">
        <f t="shared" si="239"/>
        <v>0.14961699999999994</v>
      </c>
      <c r="FQ116" s="1891">
        <f t="shared" si="239"/>
        <v>0</v>
      </c>
      <c r="FR116" s="1891">
        <f t="shared" si="239"/>
        <v>0</v>
      </c>
      <c r="FS116" s="1891">
        <f t="shared" si="239"/>
        <v>0.6127100000000002</v>
      </c>
      <c r="FT116" s="1891">
        <f t="shared" si="239"/>
        <v>6121.3415199999999</v>
      </c>
      <c r="FU116" s="1891">
        <f t="shared" si="239"/>
        <v>1002.2926199999998</v>
      </c>
      <c r="FV116" s="1891">
        <f t="shared" si="239"/>
        <v>0</v>
      </c>
      <c r="FW116" s="1891">
        <f t="shared" si="239"/>
        <v>0</v>
      </c>
      <c r="FX116" s="1891">
        <f t="shared" si="239"/>
        <v>865085.92</v>
      </c>
      <c r="FY116" s="1891">
        <f t="shared" si="239"/>
        <v>465.65959999999984</v>
      </c>
      <c r="FZ116" s="1891">
        <f t="shared" si="239"/>
        <v>63458.14999999998</v>
      </c>
      <c r="GA116" s="1891">
        <f t="shared" si="239"/>
        <v>7589.2937400000019</v>
      </c>
      <c r="GB116" s="1891">
        <f t="shared" si="239"/>
        <v>928544.07000000007</v>
      </c>
      <c r="GC116" s="1891">
        <f>SUM(GC15:GC115)</f>
        <v>45541.055389999994</v>
      </c>
      <c r="GD116" s="1891">
        <f t="shared" si="239"/>
        <v>5483998.6800000016</v>
      </c>
      <c r="GE116" s="1891">
        <f t="shared" si="239"/>
        <v>38146.473489999997</v>
      </c>
      <c r="GF116" s="1891">
        <f t="shared" si="239"/>
        <v>4733240.7499999991</v>
      </c>
      <c r="GG116" s="1891">
        <f t="shared" si="239"/>
        <v>83687.528880000042</v>
      </c>
      <c r="GH116" s="1892">
        <f t="shared" si="239"/>
        <v>10217239.430000005</v>
      </c>
      <c r="GI116" s="1893"/>
      <c r="GJ116" s="1894">
        <f t="shared" si="239"/>
        <v>79538.293220000036</v>
      </c>
      <c r="GK116" s="1895">
        <f t="shared" si="239"/>
        <v>9649876.9700000007</v>
      </c>
      <c r="GL116" s="1896">
        <f t="shared" si="239"/>
        <v>4149.2356599999985</v>
      </c>
      <c r="GM116" s="1895">
        <f t="shared" si="239"/>
        <v>567362.45999999961</v>
      </c>
    </row>
    <row r="117" spans="1:195" s="1556" customFormat="1">
      <c r="A117" s="1555"/>
      <c r="C117" s="1565"/>
      <c r="D117" s="1561"/>
      <c r="E117" s="1566"/>
      <c r="F117" s="1566"/>
      <c r="G117" s="1566"/>
      <c r="H117" s="1566"/>
      <c r="I117" s="1566"/>
      <c r="J117" s="1566"/>
      <c r="K117" s="1566"/>
      <c r="L117" s="1566"/>
      <c r="M117" s="1566"/>
      <c r="N117" s="1566"/>
      <c r="O117" s="1566"/>
      <c r="P117" s="1566"/>
      <c r="Q117" s="1566"/>
      <c r="R117" s="1566"/>
      <c r="S117" s="1566"/>
      <c r="T117" s="1566"/>
      <c r="U117" s="1566"/>
      <c r="V117" s="1566"/>
      <c r="W117" s="1566"/>
      <c r="X117" s="1566"/>
      <c r="Y117" s="1566"/>
      <c r="Z117" s="1566"/>
      <c r="AA117" s="1566"/>
      <c r="AB117" s="1566"/>
      <c r="AC117" s="1566"/>
      <c r="AD117" s="1566"/>
      <c r="AE117" s="1566"/>
      <c r="AF117" s="1566"/>
      <c r="AG117" s="1566"/>
      <c r="AH117" s="1566"/>
      <c r="AI117" s="1566"/>
      <c r="AJ117" s="1566"/>
      <c r="AK117" s="1566"/>
      <c r="AL117" s="1566"/>
      <c r="AM117" s="1566"/>
      <c r="AN117" s="1566"/>
      <c r="AO117" s="1566"/>
      <c r="AP117" s="1566"/>
      <c r="AQ117" s="1566"/>
      <c r="AR117" s="1566"/>
      <c r="AS117" s="1566"/>
      <c r="AT117" s="1566"/>
      <c r="AU117" s="1566"/>
      <c r="AV117" s="1566"/>
      <c r="AW117" s="1566"/>
      <c r="AX117" s="1566"/>
      <c r="AY117" s="1566"/>
      <c r="AZ117" s="1566"/>
      <c r="BA117" s="1566"/>
      <c r="BB117" s="1566"/>
      <c r="BC117" s="1566"/>
      <c r="BD117" s="1566"/>
      <c r="BE117" s="1566"/>
      <c r="BF117" s="1566"/>
      <c r="BG117" s="1566"/>
      <c r="BH117" s="1566"/>
      <c r="BI117" s="1566"/>
      <c r="BJ117" s="1566"/>
      <c r="BK117" s="1566"/>
      <c r="BL117" s="1566"/>
      <c r="BM117" s="1566"/>
      <c r="BN117" s="1566"/>
      <c r="BO117" s="1566"/>
      <c r="BP117" s="1566"/>
      <c r="BQ117" s="1566"/>
      <c r="BR117" s="1566"/>
      <c r="BS117" s="1566"/>
      <c r="BT117" s="1566"/>
      <c r="BU117" s="1566"/>
      <c r="BV117" s="1566"/>
      <c r="BW117" s="1566"/>
      <c r="BX117" s="1566"/>
      <c r="BY117" s="1566"/>
      <c r="BZ117" s="1566"/>
      <c r="CA117" s="1566"/>
      <c r="CB117" s="1566"/>
      <c r="CC117" s="1566"/>
      <c r="CD117" s="1566"/>
      <c r="CE117" s="1566"/>
      <c r="CF117" s="1566"/>
      <c r="CG117" s="1566"/>
      <c r="CH117" s="1566"/>
      <c r="CI117" s="1566"/>
      <c r="CJ117" s="1566"/>
      <c r="CK117" s="1566"/>
      <c r="CL117" s="1566"/>
      <c r="CM117" s="1566"/>
      <c r="CN117" s="1566"/>
      <c r="CO117" s="1566"/>
      <c r="CP117" s="1566"/>
      <c r="CQ117" s="1566"/>
      <c r="CR117" s="1566"/>
      <c r="CS117" s="1566"/>
      <c r="CT117" s="1566"/>
      <c r="CU117" s="1566"/>
      <c r="CV117" s="1566"/>
      <c r="CW117" s="1566"/>
      <c r="CX117" s="1566"/>
      <c r="CY117" s="1566"/>
      <c r="CZ117" s="1566"/>
      <c r="DA117" s="1566"/>
      <c r="DB117" s="1566"/>
      <c r="DC117" s="1566"/>
      <c r="DD117" s="1566">
        <f>SUBTOTAL(9,DD31:DD113)</f>
        <v>3732.5095600000013</v>
      </c>
      <c r="DE117" s="1566"/>
      <c r="DF117" s="1566"/>
      <c r="DG117" s="1566"/>
      <c r="DH117" s="1566"/>
      <c r="DI117" s="1566"/>
      <c r="DJ117" s="1566"/>
      <c r="DK117" s="1566"/>
      <c r="DL117" s="1566"/>
      <c r="DM117" s="1566"/>
      <c r="DN117" s="1566"/>
      <c r="DO117" s="1566"/>
      <c r="DP117" s="1566"/>
      <c r="DQ117" s="1566"/>
      <c r="DR117" s="1566"/>
      <c r="DS117" s="1566"/>
      <c r="DT117" s="1566"/>
      <c r="DU117" s="1566"/>
      <c r="DV117" s="1566"/>
      <c r="DW117" s="1566"/>
      <c r="DX117" s="1566"/>
      <c r="DY117" s="1566"/>
      <c r="DZ117" s="1566"/>
      <c r="EA117" s="1566"/>
      <c r="EB117" s="1566"/>
      <c r="EC117" s="1566"/>
      <c r="ED117" s="1566"/>
      <c r="EE117" s="1566"/>
      <c r="EF117" s="1566"/>
      <c r="EG117" s="1566"/>
      <c r="EH117" s="1566"/>
      <c r="EI117" s="1566"/>
      <c r="EJ117" s="1566"/>
      <c r="EK117" s="1566"/>
      <c r="EL117" s="1566"/>
      <c r="EM117" s="1566"/>
      <c r="EN117" s="1566"/>
      <c r="EO117" s="1566"/>
      <c r="EP117" s="1566"/>
      <c r="EQ117" s="1566"/>
      <c r="ER117" s="1566"/>
      <c r="ES117" s="1566"/>
      <c r="ET117" s="1566"/>
      <c r="EU117" s="1566"/>
      <c r="EV117" s="1566"/>
      <c r="EW117" s="1566"/>
      <c r="EX117" s="1566"/>
      <c r="EY117" s="1566"/>
      <c r="EZ117" s="1566"/>
      <c r="FA117" s="1566"/>
      <c r="FB117" s="1566"/>
      <c r="FC117" s="1566"/>
      <c r="FD117" s="1566"/>
      <c r="FE117" s="1566"/>
      <c r="FF117" s="1566"/>
      <c r="FG117" s="1566"/>
      <c r="FH117" s="1566"/>
      <c r="FI117" s="1566"/>
      <c r="FJ117" s="1566"/>
      <c r="FK117" s="1566"/>
      <c r="FL117" s="1566"/>
      <c r="FM117" s="1566"/>
      <c r="FN117" s="1566"/>
      <c r="FO117" s="1566"/>
      <c r="FP117" s="1566"/>
      <c r="FQ117" s="1566"/>
      <c r="FR117" s="1566"/>
      <c r="FS117" s="1566"/>
      <c r="FT117" s="1566"/>
      <c r="FU117" s="1566"/>
      <c r="FV117" s="1566"/>
      <c r="FW117" s="1566"/>
      <c r="FX117" s="1566"/>
      <c r="FY117" s="1566"/>
      <c r="FZ117" s="1566"/>
      <c r="GA117" s="1566"/>
      <c r="GB117" s="1566"/>
      <c r="GC117" s="1567"/>
      <c r="GD117" s="1561"/>
      <c r="GE117" s="1567">
        <f>SUBTOTAL(9,GE28:GE114)</f>
        <v>35667.609489999988</v>
      </c>
      <c r="GF117" s="1568"/>
      <c r="GG117" s="1567">
        <f>SUBTOTAL(9,GG28:GG114)</f>
        <v>78276.221880000041</v>
      </c>
      <c r="GH117" s="1567"/>
      <c r="GI117" s="1569"/>
      <c r="GJ117" s="1565"/>
      <c r="GK117" s="1565"/>
      <c r="GL117" s="1559"/>
      <c r="GM117" s="1560"/>
    </row>
    <row r="118" spans="1:195" s="1556" customFormat="1">
      <c r="A118" s="1555"/>
      <c r="C118" s="1565"/>
      <c r="D118" s="1561"/>
      <c r="E118" s="1566"/>
      <c r="F118" s="1566"/>
      <c r="G118" s="1566"/>
      <c r="H118" s="1566"/>
      <c r="I118" s="1566"/>
      <c r="J118" s="1566"/>
      <c r="K118" s="1566"/>
      <c r="L118" s="1566"/>
      <c r="M118" s="1566"/>
      <c r="N118" s="1566"/>
      <c r="O118" s="1566"/>
      <c r="P118" s="1566"/>
      <c r="Q118" s="1566"/>
      <c r="R118" s="1566"/>
      <c r="S118" s="1566"/>
      <c r="T118" s="1566"/>
      <c r="U118" s="1566"/>
      <c r="V118" s="1566"/>
      <c r="W118" s="1566"/>
      <c r="X118" s="1566"/>
      <c r="Y118" s="1566"/>
      <c r="Z118" s="1566"/>
      <c r="AA118" s="1566"/>
      <c r="AB118" s="1566"/>
      <c r="AC118" s="1566"/>
      <c r="AD118" s="1566"/>
      <c r="AE118" s="1566"/>
      <c r="AF118" s="1566"/>
      <c r="AG118" s="1566"/>
      <c r="AH118" s="1566"/>
      <c r="AI118" s="1566"/>
      <c r="AJ118" s="1566"/>
      <c r="AK118" s="1566"/>
      <c r="AL118" s="1566"/>
      <c r="AM118" s="1566"/>
      <c r="AN118" s="1566"/>
      <c r="AO118" s="1566"/>
      <c r="AP118" s="1566"/>
      <c r="AQ118" s="1566"/>
      <c r="AR118" s="1566"/>
      <c r="AS118" s="1566"/>
      <c r="AT118" s="1566"/>
      <c r="AU118" s="1566"/>
      <c r="AV118" s="1566"/>
      <c r="AW118" s="1566"/>
      <c r="AX118" s="1566"/>
      <c r="AY118" s="1566"/>
      <c r="AZ118" s="1566"/>
      <c r="BA118" s="1566"/>
      <c r="BB118" s="1566"/>
      <c r="BC118" s="1566"/>
      <c r="BD118" s="1566"/>
      <c r="BE118" s="1566"/>
      <c r="BF118" s="1566"/>
      <c r="BG118" s="1566"/>
      <c r="BH118" s="1566"/>
      <c r="BI118" s="1566"/>
      <c r="BJ118" s="1566"/>
      <c r="BK118" s="1566"/>
      <c r="BL118" s="1566"/>
      <c r="BM118" s="1566"/>
      <c r="BN118" s="1566"/>
      <c r="BO118" s="1566"/>
      <c r="BP118" s="1566"/>
      <c r="BQ118" s="1566"/>
      <c r="BR118" s="1566"/>
      <c r="BS118" s="1566"/>
      <c r="BT118" s="1566"/>
      <c r="BU118" s="1566"/>
      <c r="BV118" s="1566"/>
      <c r="BW118" s="1566"/>
      <c r="BX118" s="1566"/>
      <c r="BY118" s="1566"/>
      <c r="BZ118" s="1566"/>
      <c r="CA118" s="1566"/>
      <c r="CB118" s="1566"/>
      <c r="CC118" s="1566"/>
      <c r="CD118" s="1566"/>
      <c r="CE118" s="1566"/>
      <c r="CF118" s="1566"/>
      <c r="CG118" s="1566"/>
      <c r="CH118" s="1566"/>
      <c r="CI118" s="1566"/>
      <c r="CJ118" s="1566"/>
      <c r="CK118" s="1566"/>
      <c r="CL118" s="1566"/>
      <c r="CM118" s="1566"/>
      <c r="CN118" s="1566"/>
      <c r="CO118" s="1566"/>
      <c r="CP118" s="1566"/>
      <c r="CQ118" s="1566"/>
      <c r="CR118" s="1566"/>
      <c r="CS118" s="1566"/>
      <c r="CT118" s="1566"/>
      <c r="CU118" s="1566"/>
      <c r="CV118" s="1566"/>
      <c r="CW118" s="1566"/>
      <c r="CX118" s="1566"/>
      <c r="CY118" s="1566"/>
      <c r="CZ118" s="1566"/>
      <c r="DA118" s="1566"/>
      <c r="DB118" s="1566"/>
      <c r="DC118" s="1566"/>
      <c r="DD118" s="1566"/>
      <c r="DE118" s="1566"/>
      <c r="DF118" s="1566"/>
      <c r="DG118" s="1566"/>
      <c r="DH118" s="1566"/>
      <c r="DI118" s="1566"/>
      <c r="DJ118" s="1566"/>
      <c r="DK118" s="1566"/>
      <c r="DL118" s="1566"/>
      <c r="DM118" s="1566"/>
      <c r="DN118" s="1566"/>
      <c r="DO118" s="1566"/>
      <c r="DP118" s="1566"/>
      <c r="DQ118" s="1566"/>
      <c r="DR118" s="1566"/>
      <c r="DS118" s="1566"/>
      <c r="DT118" s="1566"/>
      <c r="DU118" s="1566"/>
      <c r="DV118" s="1566"/>
      <c r="DW118" s="1566"/>
      <c r="DX118" s="1566"/>
      <c r="DY118" s="1566"/>
      <c r="DZ118" s="1566"/>
      <c r="EA118" s="1566"/>
      <c r="EB118" s="1566"/>
      <c r="EC118" s="1566"/>
      <c r="ED118" s="1566"/>
      <c r="EE118" s="1566"/>
      <c r="EF118" s="1566"/>
      <c r="EG118" s="1566"/>
      <c r="EH118" s="1566"/>
      <c r="EI118" s="1566"/>
      <c r="EJ118" s="1566"/>
      <c r="EK118" s="1566"/>
      <c r="EL118" s="1566"/>
      <c r="EM118" s="1566"/>
      <c r="EN118" s="1566"/>
      <c r="EO118" s="1566"/>
      <c r="EP118" s="1566"/>
      <c r="EQ118" s="1566"/>
      <c r="ER118" s="1566"/>
      <c r="ES118" s="1566"/>
      <c r="ET118" s="1566"/>
      <c r="EU118" s="1566"/>
      <c r="EV118" s="1566"/>
      <c r="EW118" s="1566"/>
      <c r="EX118" s="1566"/>
      <c r="EY118" s="1566"/>
      <c r="EZ118" s="1566"/>
      <c r="FA118" s="1566"/>
      <c r="FB118" s="1566"/>
      <c r="FC118" s="1566"/>
      <c r="FD118" s="1566"/>
      <c r="FE118" s="1566"/>
      <c r="FF118" s="1566"/>
      <c r="FG118" s="1566"/>
      <c r="FH118" s="1566"/>
      <c r="FI118" s="1566"/>
      <c r="FJ118" s="1566"/>
      <c r="FK118" s="1566"/>
      <c r="FL118" s="1566"/>
      <c r="FM118" s="1566"/>
      <c r="FN118" s="1566"/>
      <c r="FO118" s="1566"/>
      <c r="FP118" s="1566"/>
      <c r="FQ118" s="1566"/>
      <c r="FR118" s="1566"/>
      <c r="FS118" s="1566"/>
      <c r="FT118" s="1566"/>
      <c r="FU118" s="1566"/>
      <c r="FV118" s="1566"/>
      <c r="FW118" s="1566"/>
      <c r="FX118" s="1566"/>
      <c r="FY118" s="1566"/>
      <c r="FZ118" s="1566"/>
      <c r="GA118" s="1566"/>
      <c r="GB118" s="1566"/>
      <c r="GC118" s="1567"/>
      <c r="GD118" s="1561"/>
      <c r="GE118" s="1567"/>
      <c r="GF118" s="1568"/>
      <c r="GG118" s="1567"/>
      <c r="GH118" s="1568"/>
      <c r="GI118" s="1569"/>
      <c r="GJ118" s="1565"/>
      <c r="GK118" s="1565"/>
      <c r="GL118" s="1559"/>
      <c r="GM118" s="1560"/>
    </row>
    <row r="119" spans="1:195" s="1556" customFormat="1">
      <c r="A119" s="1555"/>
      <c r="C119" s="1565"/>
      <c r="D119" s="1561"/>
      <c r="E119" s="1566"/>
      <c r="F119" s="1566"/>
      <c r="G119" s="1566"/>
      <c r="H119" s="1566"/>
      <c r="I119" s="1566"/>
      <c r="J119" s="1566"/>
      <c r="K119" s="1566"/>
      <c r="L119" s="1566"/>
      <c r="M119" s="1566"/>
      <c r="N119" s="1566"/>
      <c r="O119" s="1566"/>
      <c r="P119" s="1566"/>
      <c r="Q119" s="1566"/>
      <c r="R119" s="1566"/>
      <c r="S119" s="1566"/>
      <c r="T119" s="1566"/>
      <c r="U119" s="1566"/>
      <c r="V119" s="1566"/>
      <c r="W119" s="1566"/>
      <c r="X119" s="1566"/>
      <c r="Y119" s="1566"/>
      <c r="Z119" s="1566"/>
      <c r="AA119" s="1566"/>
      <c r="AB119" s="1566"/>
      <c r="AC119" s="1566"/>
      <c r="AD119" s="1566"/>
      <c r="AE119" s="1566"/>
      <c r="AF119" s="1566"/>
      <c r="AG119" s="1566"/>
      <c r="AH119" s="1566"/>
      <c r="AI119" s="1566"/>
      <c r="AJ119" s="1566"/>
      <c r="AK119" s="1566"/>
      <c r="AL119" s="1566"/>
      <c r="AM119" s="1566"/>
      <c r="AN119" s="1566"/>
      <c r="AO119" s="1566"/>
      <c r="AP119" s="1566"/>
      <c r="AQ119" s="1566"/>
      <c r="AR119" s="1566"/>
      <c r="AS119" s="1566"/>
      <c r="AT119" s="1566"/>
      <c r="AU119" s="1566"/>
      <c r="AV119" s="1566"/>
      <c r="AW119" s="1566"/>
      <c r="AX119" s="1566"/>
      <c r="AY119" s="1566"/>
      <c r="AZ119" s="1566"/>
      <c r="BA119" s="1566"/>
      <c r="BB119" s="1566"/>
      <c r="BC119" s="1566"/>
      <c r="BD119" s="1566"/>
      <c r="BE119" s="1566"/>
      <c r="BF119" s="1566"/>
      <c r="BG119" s="1566"/>
      <c r="BH119" s="1566"/>
      <c r="BI119" s="1566"/>
      <c r="BJ119" s="1566"/>
      <c r="BK119" s="1566"/>
      <c r="BL119" s="1566"/>
      <c r="BM119" s="1566"/>
      <c r="BN119" s="1566"/>
      <c r="BO119" s="1566"/>
      <c r="BP119" s="1566"/>
      <c r="BQ119" s="1566"/>
      <c r="BR119" s="1566"/>
      <c r="BS119" s="1566"/>
      <c r="BT119" s="1566"/>
      <c r="BU119" s="1566"/>
      <c r="BV119" s="1566"/>
      <c r="BW119" s="1566"/>
      <c r="BX119" s="1566"/>
      <c r="BY119" s="1566"/>
      <c r="BZ119" s="1566"/>
      <c r="CA119" s="1566"/>
      <c r="CB119" s="1566"/>
      <c r="CC119" s="1566"/>
      <c r="CD119" s="1566"/>
      <c r="CE119" s="1566"/>
      <c r="CF119" s="1566"/>
      <c r="CG119" s="1566"/>
      <c r="CH119" s="1566"/>
      <c r="CI119" s="1566"/>
      <c r="CJ119" s="1566"/>
      <c r="CK119" s="1566"/>
      <c r="CL119" s="1566"/>
      <c r="CM119" s="1566"/>
      <c r="CN119" s="1566"/>
      <c r="CO119" s="1566"/>
      <c r="CP119" s="1566"/>
      <c r="CQ119" s="1566"/>
      <c r="CR119" s="1566"/>
      <c r="CS119" s="1566"/>
      <c r="CT119" s="1566"/>
      <c r="CU119" s="1566"/>
      <c r="CV119" s="1566"/>
      <c r="CW119" s="1566"/>
      <c r="CX119" s="1566"/>
      <c r="CY119" s="1566"/>
      <c r="CZ119" s="1566"/>
      <c r="DA119" s="1566"/>
      <c r="DB119" s="1566"/>
      <c r="DC119" s="1566"/>
      <c r="DD119" s="1566"/>
      <c r="DE119" s="1566"/>
      <c r="DF119" s="1566"/>
      <c r="DG119" s="1566"/>
      <c r="DH119" s="1566"/>
      <c r="DI119" s="1566"/>
      <c r="DJ119" s="1566"/>
      <c r="DK119" s="1566"/>
      <c r="DL119" s="1566"/>
      <c r="DM119" s="1566"/>
      <c r="DN119" s="1566"/>
      <c r="DO119" s="1566"/>
      <c r="DP119" s="1566"/>
      <c r="DQ119" s="1566"/>
      <c r="DR119" s="1566"/>
      <c r="DS119" s="1566"/>
      <c r="DT119" s="1566"/>
      <c r="DU119" s="1566"/>
      <c r="DV119" s="1566"/>
      <c r="DW119" s="1566"/>
      <c r="DX119" s="1566"/>
      <c r="DY119" s="1566"/>
      <c r="DZ119" s="1566"/>
      <c r="EA119" s="1566"/>
      <c r="EB119" s="1566"/>
      <c r="EC119" s="1566"/>
      <c r="ED119" s="1566"/>
      <c r="EE119" s="1566"/>
      <c r="EF119" s="1566"/>
      <c r="EG119" s="1566"/>
      <c r="EH119" s="1566"/>
      <c r="EI119" s="1566"/>
      <c r="EJ119" s="1566"/>
      <c r="EK119" s="1566"/>
      <c r="EL119" s="1566"/>
      <c r="EM119" s="1566"/>
      <c r="EN119" s="1566"/>
      <c r="EO119" s="1566"/>
      <c r="EP119" s="1566"/>
      <c r="EQ119" s="1566"/>
      <c r="ER119" s="1566"/>
      <c r="ES119" s="1566"/>
      <c r="ET119" s="1566"/>
      <c r="EU119" s="1566"/>
      <c r="EV119" s="1566"/>
      <c r="EW119" s="1566"/>
      <c r="EX119" s="1566"/>
      <c r="EY119" s="1566"/>
      <c r="EZ119" s="1566"/>
      <c r="FA119" s="1566"/>
      <c r="FB119" s="1566"/>
      <c r="FC119" s="1566"/>
      <c r="FD119" s="1566"/>
      <c r="FE119" s="1566"/>
      <c r="FF119" s="1566"/>
      <c r="FG119" s="1566"/>
      <c r="FH119" s="1566"/>
      <c r="FI119" s="1566"/>
      <c r="FJ119" s="1566"/>
      <c r="FK119" s="1566"/>
      <c r="FL119" s="1566"/>
      <c r="FM119" s="1566"/>
      <c r="FN119" s="1566"/>
      <c r="FO119" s="1566"/>
      <c r="FP119" s="1566"/>
      <c r="FQ119" s="1566"/>
      <c r="FR119" s="1566"/>
      <c r="FS119" s="1566"/>
      <c r="FT119" s="1566"/>
      <c r="FU119" s="1566"/>
      <c r="FV119" s="1566"/>
      <c r="FW119" s="1566"/>
      <c r="FX119" s="1566"/>
      <c r="FY119" s="1566"/>
      <c r="FZ119" s="1566"/>
      <c r="GA119" s="1566"/>
      <c r="GB119" s="1566"/>
      <c r="GC119" s="1567"/>
      <c r="GD119" s="1561"/>
      <c r="GE119" s="1567"/>
      <c r="GF119" s="1568"/>
      <c r="GG119" s="1567"/>
      <c r="GH119" s="1568"/>
      <c r="GI119" s="1569"/>
      <c r="GJ119" s="1565"/>
      <c r="GK119" s="1565"/>
      <c r="GL119" s="1559"/>
      <c r="GM119" s="1560"/>
    </row>
    <row r="120" spans="1:195" s="1556" customFormat="1">
      <c r="A120" s="1555"/>
      <c r="B120" s="1563"/>
      <c r="C120" s="1563"/>
      <c r="D120" s="1570"/>
      <c r="E120" s="1571"/>
      <c r="F120" s="1571"/>
      <c r="G120" s="1571"/>
      <c r="H120" s="1571"/>
      <c r="I120" s="1571"/>
      <c r="J120" s="1571"/>
      <c r="K120" s="1571"/>
      <c r="L120" s="1571"/>
      <c r="M120" s="1571"/>
      <c r="N120" s="1571"/>
      <c r="O120" s="1571"/>
      <c r="P120" s="1571"/>
      <c r="Q120" s="1571"/>
      <c r="R120" s="1571"/>
      <c r="S120" s="1571"/>
      <c r="T120" s="1571"/>
      <c r="U120" s="1571"/>
      <c r="V120" s="1571"/>
      <c r="W120" s="1571"/>
      <c r="X120" s="1571"/>
      <c r="Y120" s="1571"/>
      <c r="Z120" s="1571"/>
      <c r="AA120" s="1571"/>
      <c r="AB120" s="1571"/>
      <c r="AC120" s="1571"/>
      <c r="AD120" s="1571"/>
      <c r="AE120" s="1571"/>
      <c r="AF120" s="1571"/>
      <c r="AG120" s="1571"/>
      <c r="AH120" s="1571"/>
      <c r="AI120" s="1571"/>
      <c r="AJ120" s="1571"/>
      <c r="AK120" s="1571"/>
      <c r="AL120" s="1571"/>
      <c r="AM120" s="1571"/>
      <c r="AN120" s="1571"/>
      <c r="AO120" s="1571"/>
      <c r="AP120" s="1571"/>
      <c r="AQ120" s="1571"/>
      <c r="AR120" s="1571"/>
      <c r="AS120" s="1571"/>
      <c r="AT120" s="1571"/>
      <c r="AU120" s="1571"/>
      <c r="AV120" s="1571"/>
      <c r="AW120" s="1571"/>
      <c r="AX120" s="1571"/>
      <c r="AY120" s="1571"/>
      <c r="AZ120" s="1571"/>
      <c r="BA120" s="1571"/>
      <c r="BB120" s="1571"/>
      <c r="BC120" s="1571"/>
      <c r="BD120" s="1571"/>
      <c r="BE120" s="1571"/>
      <c r="BF120" s="1571"/>
      <c r="BG120" s="1571"/>
      <c r="BH120" s="1571"/>
      <c r="BI120" s="1571"/>
      <c r="BJ120" s="1571"/>
      <c r="BK120" s="1571"/>
      <c r="BL120" s="1571"/>
      <c r="BM120" s="1571"/>
      <c r="BN120" s="1571"/>
      <c r="BO120" s="1571"/>
      <c r="BP120" s="1571"/>
      <c r="BQ120" s="1571"/>
      <c r="BR120" s="1571"/>
      <c r="BS120" s="1571"/>
      <c r="BT120" s="1571"/>
      <c r="BU120" s="1571"/>
      <c r="BV120" s="1571"/>
      <c r="BW120" s="1571"/>
      <c r="BX120" s="1571"/>
      <c r="BY120" s="1571"/>
      <c r="BZ120" s="1571"/>
      <c r="CA120" s="1571"/>
      <c r="CB120" s="1571"/>
      <c r="CC120" s="1571"/>
      <c r="CD120" s="1571"/>
      <c r="CE120" s="1571"/>
      <c r="CF120" s="1571"/>
      <c r="CG120" s="1571"/>
      <c r="CH120" s="1571"/>
      <c r="CI120" s="1571"/>
      <c r="CJ120" s="1571"/>
      <c r="CK120" s="1571"/>
      <c r="CL120" s="1571"/>
      <c r="CM120" s="1571"/>
      <c r="CN120" s="1571"/>
      <c r="CO120" s="1571"/>
      <c r="CP120" s="1571"/>
      <c r="CQ120" s="1571"/>
      <c r="CR120" s="1571"/>
      <c r="CS120" s="1571"/>
      <c r="CT120" s="1571"/>
      <c r="CU120" s="1571"/>
      <c r="CV120" s="1571"/>
      <c r="CW120" s="1571"/>
      <c r="CX120" s="1571"/>
      <c r="CY120" s="1571"/>
      <c r="CZ120" s="1571"/>
      <c r="DA120" s="1571"/>
      <c r="DB120" s="1571"/>
      <c r="DC120" s="1571"/>
      <c r="DD120" s="1571"/>
      <c r="DE120" s="1571"/>
      <c r="DF120" s="1571"/>
      <c r="DG120" s="1571"/>
      <c r="DH120" s="1571"/>
      <c r="DI120" s="1571"/>
      <c r="DJ120" s="1571"/>
      <c r="DK120" s="1571"/>
      <c r="DL120" s="1571"/>
      <c r="DM120" s="1571"/>
      <c r="DN120" s="1571"/>
      <c r="DO120" s="1571"/>
      <c r="DP120" s="1571"/>
      <c r="DQ120" s="1571"/>
      <c r="DR120" s="1571"/>
      <c r="DS120" s="1571"/>
      <c r="DT120" s="1571"/>
      <c r="DU120" s="1571"/>
      <c r="DV120" s="1571"/>
      <c r="DW120" s="1571"/>
      <c r="DX120" s="1571"/>
      <c r="DY120" s="1571"/>
      <c r="DZ120" s="1571"/>
      <c r="EA120" s="1571"/>
      <c r="EB120" s="1571"/>
      <c r="EC120" s="1571"/>
      <c r="ED120" s="1571"/>
      <c r="EE120" s="1571"/>
      <c r="EF120" s="1571"/>
      <c r="EG120" s="1571"/>
      <c r="EH120" s="1571"/>
      <c r="EI120" s="1571"/>
      <c r="EJ120" s="1571"/>
      <c r="EK120" s="1571"/>
      <c r="EL120" s="1571"/>
      <c r="EM120" s="1571"/>
      <c r="EN120" s="1571"/>
      <c r="EO120" s="1571"/>
      <c r="EP120" s="1571"/>
      <c r="EQ120" s="1571"/>
      <c r="ER120" s="1571"/>
      <c r="ES120" s="1571"/>
      <c r="ET120" s="1571"/>
      <c r="EU120" s="1571"/>
      <c r="EV120" s="1571"/>
      <c r="EW120" s="1571"/>
      <c r="EX120" s="1571"/>
      <c r="EY120" s="1571"/>
      <c r="EZ120" s="1571"/>
      <c r="FA120" s="1571"/>
      <c r="FB120" s="1571"/>
      <c r="FC120" s="1571"/>
      <c r="FD120" s="1571"/>
      <c r="FE120" s="1571"/>
      <c r="FF120" s="1571"/>
      <c r="FG120" s="1571"/>
      <c r="FH120" s="1571"/>
      <c r="FI120" s="1571"/>
      <c r="FJ120" s="1571"/>
      <c r="FK120" s="1571"/>
      <c r="FL120" s="1571"/>
      <c r="FM120" s="1571"/>
      <c r="FN120" s="1571"/>
      <c r="FO120" s="1571"/>
      <c r="FP120" s="1571"/>
      <c r="FQ120" s="1571"/>
      <c r="FR120" s="1571"/>
      <c r="FS120" s="1571"/>
      <c r="FT120" s="1571"/>
      <c r="FU120" s="1571"/>
      <c r="FV120" s="1571"/>
      <c r="FW120" s="1571"/>
      <c r="FX120" s="1571"/>
      <c r="FY120" s="1571"/>
      <c r="FZ120" s="1571"/>
      <c r="GA120" s="1571"/>
      <c r="GB120" s="1571"/>
      <c r="GC120" s="23"/>
      <c r="GD120" s="1570"/>
      <c r="GE120" s="1572"/>
      <c r="GF120" s="1561"/>
      <c r="GG120" s="1572"/>
      <c r="GH120" s="1561"/>
      <c r="GI120" s="1569"/>
      <c r="GJ120" s="1565"/>
      <c r="GK120" s="1565"/>
      <c r="GL120" s="1559"/>
      <c r="GM120" s="1560"/>
    </row>
    <row r="121" spans="1:195" s="1556" customFormat="1">
      <c r="A121" s="1565"/>
      <c r="D121" s="1561"/>
      <c r="GC121" s="1572"/>
      <c r="GD121" s="1570"/>
      <c r="GE121" s="1572"/>
      <c r="GF121" s="1561"/>
      <c r="GG121" s="1572"/>
      <c r="GH121" s="1561"/>
      <c r="GI121" s="1569"/>
      <c r="GJ121" s="1565"/>
      <c r="GK121" s="1565"/>
      <c r="GL121" s="1559"/>
      <c r="GM121" s="1560"/>
    </row>
    <row r="122" spans="1:195" s="1556" customFormat="1">
      <c r="A122" s="1565"/>
      <c r="B122" s="1573"/>
      <c r="D122" s="1561"/>
      <c r="BE122" s="1573"/>
      <c r="CN122" s="1572"/>
      <c r="CP122" s="1572"/>
      <c r="DC122" s="1572"/>
      <c r="DE122" s="1572"/>
      <c r="DR122" s="1574"/>
      <c r="DT122" s="1572"/>
      <c r="EG122" s="1572"/>
      <c r="EI122" s="1572"/>
      <c r="EV122" s="1575"/>
      <c r="EX122" s="1572"/>
      <c r="FK122" s="1574"/>
      <c r="FM122" s="1572"/>
      <c r="FZ122" s="1572"/>
      <c r="GB122" s="1572"/>
      <c r="GC122" s="1567"/>
      <c r="GD122" s="1568"/>
      <c r="GE122" s="1567"/>
      <c r="GF122" s="1568"/>
      <c r="GG122" s="1567"/>
      <c r="GH122" s="1568"/>
      <c r="GI122" s="1569"/>
      <c r="GJ122" s="1565"/>
      <c r="GK122" s="1565"/>
      <c r="GL122" s="1559"/>
      <c r="GM122" s="1560"/>
    </row>
    <row r="123" spans="1:195" s="1556" customFormat="1">
      <c r="A123" s="1565"/>
      <c r="B123" s="1573"/>
      <c r="D123" s="1561"/>
      <c r="CP123" s="1572"/>
      <c r="DE123" s="1572"/>
      <c r="DT123" s="1572"/>
      <c r="EI123" s="1572"/>
      <c r="EX123" s="1572"/>
      <c r="FM123" s="1572"/>
      <c r="GB123" s="1572"/>
      <c r="GC123" s="1572"/>
      <c r="GD123" s="1561"/>
      <c r="GE123" s="1572"/>
      <c r="GF123" s="1561"/>
      <c r="GG123" s="1572"/>
      <c r="GH123" s="1561"/>
      <c r="GI123" s="1569"/>
      <c r="GJ123" s="1565"/>
      <c r="GK123" s="1565"/>
      <c r="GL123" s="1559"/>
      <c r="GM123" s="1560"/>
    </row>
    <row r="124" spans="1:195" s="1556" customFormat="1">
      <c r="A124" s="1565"/>
      <c r="B124" s="1573"/>
      <c r="D124" s="1561"/>
      <c r="GC124" s="1572"/>
      <c r="GD124" s="1561"/>
      <c r="GE124" s="1572"/>
      <c r="GF124" s="1561"/>
      <c r="GG124" s="1572"/>
      <c r="GH124" s="1561"/>
      <c r="GI124" s="1569"/>
      <c r="GJ124" s="1565"/>
      <c r="GK124" s="1565"/>
      <c r="GL124" s="1559"/>
      <c r="GM124" s="1560"/>
    </row>
    <row r="125" spans="1:195">
      <c r="A125" s="1565"/>
      <c r="B125" s="1556"/>
      <c r="C125" s="1556"/>
      <c r="D125" s="1561"/>
      <c r="E125" s="1556"/>
      <c r="F125" s="1556"/>
      <c r="G125" s="1556"/>
      <c r="H125" s="1556"/>
      <c r="I125" s="1556"/>
      <c r="J125" s="1556"/>
      <c r="K125" s="1556"/>
      <c r="L125" s="1556"/>
      <c r="M125" s="1556"/>
      <c r="N125" s="1556"/>
      <c r="O125" s="1556"/>
      <c r="P125" s="1556"/>
      <c r="Q125" s="1556"/>
      <c r="R125" s="1556"/>
      <c r="S125" s="1556"/>
      <c r="T125" s="1556"/>
      <c r="U125" s="1556"/>
      <c r="V125" s="1556"/>
      <c r="W125" s="1556"/>
      <c r="X125" s="1556"/>
      <c r="Y125" s="1556"/>
      <c r="Z125" s="1556"/>
      <c r="AA125" s="1556"/>
      <c r="AB125" s="1556"/>
      <c r="AC125" s="1556"/>
      <c r="AD125" s="1556"/>
      <c r="AE125" s="1556"/>
      <c r="AF125" s="1556"/>
      <c r="AG125" s="1556"/>
      <c r="AH125" s="1556"/>
      <c r="AI125" s="1556"/>
      <c r="AJ125" s="1556"/>
      <c r="AK125" s="1556"/>
      <c r="AL125" s="1556"/>
      <c r="AM125" s="1556"/>
      <c r="AN125" s="1556"/>
      <c r="AO125" s="1556"/>
      <c r="AP125" s="1556"/>
      <c r="AQ125" s="1556"/>
      <c r="AR125" s="1556"/>
      <c r="AS125" s="1556"/>
      <c r="AT125" s="1556"/>
      <c r="AU125" s="1556"/>
      <c r="AV125" s="1556"/>
      <c r="AW125" s="1556"/>
      <c r="AX125" s="1556"/>
      <c r="AY125" s="1556"/>
      <c r="GC125" s="1564"/>
      <c r="GE125" s="1572"/>
      <c r="GF125" s="1561"/>
      <c r="GG125" s="1572"/>
      <c r="GH125" s="1561"/>
    </row>
    <row r="126" spans="1:195">
      <c r="A126" s="1565"/>
      <c r="B126" s="1556"/>
      <c r="C126" s="1556"/>
      <c r="D126" s="1561"/>
      <c r="E126" s="1556"/>
      <c r="F126" s="1556"/>
      <c r="G126" s="1556"/>
      <c r="H126" s="1556"/>
      <c r="I126" s="1556"/>
      <c r="J126" s="1556"/>
      <c r="K126" s="1556"/>
      <c r="L126" s="1556"/>
      <c r="M126" s="1556"/>
      <c r="N126" s="1556"/>
      <c r="O126" s="1556"/>
      <c r="P126" s="1556"/>
      <c r="Q126" s="1556"/>
      <c r="R126" s="1556"/>
      <c r="S126" s="1556"/>
      <c r="T126" s="1556"/>
      <c r="U126" s="1556"/>
      <c r="V126" s="1556"/>
      <c r="W126" s="1556"/>
      <c r="X126" s="1556"/>
      <c r="Y126" s="1556"/>
      <c r="Z126" s="1556"/>
      <c r="AA126" s="1556"/>
      <c r="AB126" s="1556"/>
      <c r="AC126" s="1556"/>
      <c r="AD126" s="1556"/>
      <c r="AE126" s="1556"/>
      <c r="AF126" s="1556"/>
      <c r="AG126" s="1556"/>
      <c r="AH126" s="1556"/>
      <c r="AI126" s="1556"/>
      <c r="AJ126" s="1556"/>
      <c r="AK126" s="1556"/>
      <c r="AL126" s="1556"/>
      <c r="AM126" s="1556"/>
      <c r="AN126" s="1556"/>
      <c r="AO126" s="1556"/>
      <c r="AP126" s="1556"/>
      <c r="AQ126" s="1556"/>
      <c r="AR126" s="1556"/>
      <c r="AS126" s="1556"/>
      <c r="AT126" s="1556"/>
      <c r="AU126" s="1556"/>
      <c r="AV126" s="1556"/>
      <c r="AW126" s="1556"/>
      <c r="AX126" s="1556"/>
      <c r="AY126" s="1556"/>
      <c r="GC126" s="1564"/>
      <c r="GE126" s="1576"/>
      <c r="GF126" s="1577"/>
      <c r="GG126" s="1576"/>
      <c r="GH126" s="1577"/>
    </row>
    <row r="127" spans="1:195">
      <c r="A127" s="1565"/>
      <c r="B127" s="1556"/>
      <c r="C127" s="1556"/>
      <c r="D127" s="1561"/>
      <c r="E127" s="1556"/>
      <c r="F127" s="1556"/>
      <c r="G127" s="1556"/>
      <c r="H127" s="1556"/>
      <c r="I127" s="1556"/>
      <c r="J127" s="1556"/>
      <c r="K127" s="1556"/>
      <c r="L127" s="1556"/>
      <c r="M127" s="1556"/>
      <c r="N127" s="1556"/>
      <c r="O127" s="1556"/>
      <c r="P127" s="1556"/>
      <c r="Q127" s="1556"/>
      <c r="R127" s="1556"/>
      <c r="S127" s="1556"/>
      <c r="T127" s="1556"/>
      <c r="U127" s="1556"/>
      <c r="V127" s="1556"/>
      <c r="W127" s="1556"/>
      <c r="X127" s="1556"/>
      <c r="Y127" s="1556"/>
      <c r="Z127" s="1556"/>
      <c r="AA127" s="1556"/>
      <c r="AB127" s="1556"/>
      <c r="AC127" s="1556"/>
      <c r="AD127" s="1556"/>
      <c r="AE127" s="1556"/>
      <c r="AF127" s="1556"/>
      <c r="AG127" s="1556"/>
      <c r="AH127" s="1556"/>
      <c r="AI127" s="1556"/>
      <c r="AJ127" s="1556"/>
      <c r="AK127" s="1556"/>
      <c r="AL127" s="1556"/>
      <c r="AM127" s="1556"/>
      <c r="AN127" s="1556"/>
      <c r="AO127" s="1556"/>
      <c r="AP127" s="1556"/>
      <c r="AQ127" s="1556"/>
      <c r="AR127" s="1556"/>
      <c r="AS127" s="1556"/>
      <c r="AT127" s="1556"/>
      <c r="AU127" s="1556"/>
      <c r="AV127" s="1556"/>
      <c r="AW127" s="1556"/>
      <c r="AX127" s="1556"/>
      <c r="AY127" s="1556"/>
      <c r="GC127" s="1564"/>
      <c r="GE127" s="1572"/>
      <c r="GF127" s="1561"/>
      <c r="GG127" s="1572"/>
      <c r="GH127" s="1561"/>
    </row>
    <row r="128" spans="1:195">
      <c r="A128" s="1565"/>
      <c r="B128" s="1556"/>
      <c r="C128" s="1556"/>
      <c r="D128" s="1561"/>
      <c r="E128" s="1556"/>
      <c r="F128" s="1556"/>
      <c r="G128" s="1556"/>
      <c r="H128" s="1556"/>
      <c r="I128" s="1556"/>
      <c r="J128" s="1556"/>
      <c r="K128" s="1556"/>
      <c r="L128" s="1556"/>
      <c r="M128" s="1556"/>
      <c r="N128" s="1556"/>
      <c r="O128" s="1556"/>
      <c r="P128" s="1556"/>
      <c r="Q128" s="1556"/>
      <c r="R128" s="1556"/>
      <c r="S128" s="1556"/>
      <c r="T128" s="1556"/>
      <c r="U128" s="1556"/>
      <c r="V128" s="1556"/>
      <c r="W128" s="1556"/>
      <c r="X128" s="1556"/>
      <c r="Y128" s="1556"/>
      <c r="Z128" s="1556"/>
      <c r="AA128" s="1556"/>
      <c r="AB128" s="1556"/>
      <c r="AC128" s="1556"/>
      <c r="AD128" s="1556"/>
      <c r="AE128" s="1556"/>
      <c r="AF128" s="1556"/>
      <c r="AG128" s="1556"/>
      <c r="AH128" s="1556"/>
      <c r="AI128" s="1556"/>
      <c r="AJ128" s="1556"/>
      <c r="AK128" s="1556"/>
      <c r="AL128" s="1556"/>
      <c r="AM128" s="1556"/>
      <c r="AN128" s="1556"/>
      <c r="AO128" s="1556"/>
      <c r="AP128" s="1556"/>
      <c r="AQ128" s="1556"/>
      <c r="AR128" s="1556"/>
      <c r="AS128" s="1556"/>
      <c r="AT128" s="1556"/>
      <c r="AU128" s="1556"/>
      <c r="AV128" s="1556"/>
      <c r="AW128" s="1556"/>
      <c r="AX128" s="1556"/>
      <c r="AY128" s="1556"/>
      <c r="GC128" s="1564"/>
      <c r="GE128" s="1572"/>
      <c r="GF128" s="1561"/>
      <c r="GG128" s="1572"/>
      <c r="GH128" s="1561"/>
    </row>
    <row r="129" spans="1:189">
      <c r="A129" s="1565"/>
      <c r="B129" s="1556"/>
      <c r="C129" s="1556"/>
      <c r="D129" s="1561"/>
      <c r="E129" s="1556"/>
      <c r="F129" s="1556"/>
      <c r="G129" s="1556"/>
      <c r="H129" s="1556"/>
      <c r="I129" s="1556"/>
      <c r="J129" s="1556"/>
      <c r="K129" s="1556"/>
      <c r="L129" s="1556"/>
      <c r="M129" s="1556"/>
      <c r="N129" s="1556"/>
      <c r="O129" s="1556"/>
      <c r="P129" s="1556"/>
      <c r="Q129" s="1556"/>
      <c r="R129" s="1556"/>
      <c r="S129" s="1556"/>
      <c r="T129" s="1556"/>
      <c r="U129" s="1556"/>
      <c r="V129" s="1556"/>
      <c r="W129" s="1556"/>
      <c r="X129" s="1556"/>
      <c r="Y129" s="1556"/>
      <c r="Z129" s="1556"/>
      <c r="AA129" s="1556"/>
      <c r="AB129" s="1556"/>
      <c r="AC129" s="1556"/>
      <c r="AD129" s="1556"/>
      <c r="AE129" s="1556"/>
      <c r="AF129" s="1556"/>
      <c r="AG129" s="1556"/>
      <c r="AH129" s="1556"/>
      <c r="AI129" s="1556"/>
      <c r="AJ129" s="1556"/>
      <c r="AK129" s="1556"/>
      <c r="AL129" s="1556"/>
      <c r="AM129" s="1556"/>
      <c r="AN129" s="1556"/>
      <c r="AO129" s="1556"/>
      <c r="AP129" s="1556"/>
      <c r="AQ129" s="1556"/>
      <c r="AR129" s="1556"/>
      <c r="AS129" s="1556"/>
      <c r="AT129" s="1556"/>
      <c r="AU129" s="1556"/>
      <c r="AV129" s="1556"/>
      <c r="AW129" s="1556"/>
      <c r="AX129" s="1556"/>
      <c r="AY129" s="1556"/>
      <c r="GC129" s="1564"/>
      <c r="GE129" s="1564"/>
      <c r="GG129" s="1564"/>
    </row>
    <row r="130" spans="1:189">
      <c r="A130" s="1565"/>
      <c r="B130" s="1556"/>
      <c r="C130" s="1556"/>
      <c r="D130" s="1561"/>
      <c r="E130" s="1556"/>
      <c r="F130" s="1556"/>
      <c r="G130" s="1556"/>
      <c r="H130" s="1556"/>
      <c r="I130" s="1556"/>
      <c r="J130" s="1556"/>
      <c r="K130" s="1556"/>
      <c r="L130" s="1556"/>
      <c r="M130" s="1556"/>
      <c r="N130" s="1556"/>
      <c r="O130" s="1556"/>
      <c r="P130" s="1556"/>
      <c r="Q130" s="1556"/>
      <c r="R130" s="1556"/>
      <c r="S130" s="1556"/>
      <c r="T130" s="1556"/>
      <c r="U130" s="1556"/>
      <c r="V130" s="1556"/>
      <c r="W130" s="1556"/>
      <c r="X130" s="1556"/>
      <c r="Y130" s="1556"/>
      <c r="Z130" s="1556"/>
      <c r="AA130" s="1556"/>
      <c r="AB130" s="1556"/>
      <c r="AC130" s="1556"/>
      <c r="AD130" s="1556"/>
      <c r="AE130" s="1556"/>
      <c r="AF130" s="1556"/>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GC130" s="1564"/>
      <c r="GE130" s="1564"/>
      <c r="GG130" s="1564"/>
    </row>
    <row r="131" spans="1:189">
      <c r="A131" s="1565"/>
      <c r="B131" s="1556"/>
      <c r="C131" s="1556"/>
      <c r="D131" s="1561"/>
      <c r="E131" s="1556"/>
      <c r="F131" s="1556"/>
      <c r="G131" s="1556"/>
      <c r="H131" s="1556"/>
      <c r="I131" s="1556"/>
      <c r="J131" s="1556"/>
      <c r="K131" s="1556"/>
      <c r="L131" s="1556"/>
      <c r="M131" s="1556"/>
      <c r="N131" s="1556"/>
      <c r="O131" s="1556"/>
      <c r="P131" s="1556"/>
      <c r="Q131" s="1556"/>
      <c r="R131" s="1556"/>
      <c r="S131" s="1556"/>
      <c r="T131" s="1556"/>
      <c r="U131" s="1556"/>
      <c r="V131" s="1556"/>
      <c r="W131" s="1556"/>
      <c r="X131" s="1556"/>
      <c r="Y131" s="1556"/>
      <c r="Z131" s="1556"/>
      <c r="AA131" s="1556"/>
      <c r="AB131" s="1556"/>
      <c r="AC131" s="1556"/>
      <c r="AD131" s="1556"/>
      <c r="AE131" s="1556"/>
      <c r="AF131" s="1556"/>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GC131" s="1564"/>
      <c r="GE131" s="1564"/>
      <c r="GG131" s="1564"/>
    </row>
    <row r="132" spans="1:189">
      <c r="A132" s="1565"/>
      <c r="B132" s="1556"/>
      <c r="C132" s="1556"/>
      <c r="D132" s="1561"/>
      <c r="E132" s="1556"/>
      <c r="F132" s="1556"/>
      <c r="G132" s="1556"/>
      <c r="H132" s="1556"/>
      <c r="I132" s="1556"/>
      <c r="J132" s="1556"/>
      <c r="K132" s="1556"/>
      <c r="L132" s="1556"/>
      <c r="M132" s="1556"/>
      <c r="N132" s="1556"/>
      <c r="O132" s="1556"/>
      <c r="P132" s="1556"/>
      <c r="Q132" s="1556"/>
      <c r="R132" s="1556"/>
      <c r="S132" s="1556"/>
      <c r="T132" s="1556"/>
      <c r="U132" s="1556"/>
      <c r="V132" s="1556"/>
      <c r="W132" s="1556"/>
      <c r="X132" s="1556"/>
      <c r="Y132" s="1556"/>
      <c r="Z132" s="1556"/>
      <c r="AA132" s="1556"/>
      <c r="AB132" s="1556"/>
      <c r="AC132" s="1556"/>
      <c r="AD132" s="1556"/>
      <c r="AE132" s="1556"/>
      <c r="AF132" s="1556"/>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GC132" s="1564"/>
      <c r="GE132" s="1564"/>
      <c r="GG132" s="1564"/>
    </row>
    <row r="133" spans="1:189">
      <c r="A133" s="1565"/>
      <c r="B133" s="1556"/>
      <c r="C133" s="1556"/>
      <c r="D133" s="1561"/>
      <c r="E133" s="1556"/>
      <c r="F133" s="1556"/>
      <c r="G133" s="1556"/>
      <c r="H133" s="1556"/>
      <c r="I133" s="1556"/>
      <c r="J133" s="1556"/>
      <c r="K133" s="1556"/>
      <c r="L133" s="1556"/>
      <c r="M133" s="1556"/>
      <c r="N133" s="1556"/>
      <c r="O133" s="1556"/>
      <c r="P133" s="1556"/>
      <c r="Q133" s="1556"/>
      <c r="R133" s="1556"/>
      <c r="S133" s="1556"/>
      <c r="T133" s="1556"/>
      <c r="U133" s="1556"/>
      <c r="V133" s="1556"/>
      <c r="W133" s="1556"/>
      <c r="X133" s="1556"/>
      <c r="Y133" s="1556"/>
      <c r="Z133" s="1556"/>
      <c r="AA133" s="1556"/>
      <c r="AB133" s="1556"/>
      <c r="AC133" s="1556"/>
      <c r="AD133" s="1556"/>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GC133" s="1564"/>
      <c r="GE133" s="1564"/>
      <c r="GG133" s="1564"/>
    </row>
    <row r="134" spans="1:189">
      <c r="A134" s="1565"/>
      <c r="B134" s="1556"/>
      <c r="C134" s="1556"/>
      <c r="D134" s="1561"/>
      <c r="E134" s="1556"/>
      <c r="F134" s="1556"/>
      <c r="G134" s="1556"/>
      <c r="H134" s="1556"/>
      <c r="I134" s="1556"/>
      <c r="J134" s="1556"/>
      <c r="K134" s="1556"/>
      <c r="L134" s="1556"/>
      <c r="M134" s="1556"/>
      <c r="N134" s="1556"/>
      <c r="O134" s="1556"/>
      <c r="P134" s="1556"/>
      <c r="Q134" s="1556"/>
      <c r="R134" s="1556"/>
      <c r="S134" s="1556"/>
      <c r="T134" s="1556"/>
      <c r="U134" s="1556"/>
      <c r="V134" s="1556"/>
      <c r="W134" s="1556"/>
      <c r="X134" s="1556"/>
      <c r="Y134" s="1556"/>
      <c r="Z134" s="1556"/>
      <c r="AA134" s="1556"/>
      <c r="AB134" s="1556"/>
      <c r="AC134" s="1556"/>
      <c r="AD134" s="1556"/>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GC134" s="1564"/>
      <c r="GE134" s="1564"/>
      <c r="GG134" s="1564"/>
    </row>
    <row r="135" spans="1:189">
      <c r="A135" s="1565"/>
      <c r="B135" s="1556"/>
      <c r="C135" s="1556"/>
      <c r="D135" s="1561"/>
      <c r="E135" s="1556"/>
      <c r="F135" s="1556"/>
      <c r="G135" s="1556"/>
      <c r="H135" s="1556"/>
      <c r="I135" s="1556"/>
      <c r="J135" s="1556"/>
      <c r="K135" s="1556"/>
      <c r="L135" s="1556"/>
      <c r="M135" s="1556"/>
      <c r="N135" s="1556"/>
      <c r="O135" s="1556"/>
      <c r="P135" s="1556"/>
      <c r="Q135" s="1556"/>
      <c r="R135" s="1556"/>
      <c r="S135" s="1556"/>
      <c r="T135" s="1556"/>
      <c r="U135" s="1556"/>
      <c r="V135" s="1556"/>
      <c r="W135" s="1556"/>
      <c r="X135" s="1556"/>
      <c r="Y135" s="1556"/>
      <c r="Z135" s="1556"/>
      <c r="AA135" s="1556"/>
      <c r="AB135" s="1556"/>
      <c r="AC135" s="1556"/>
      <c r="AD135" s="1556"/>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GC135" s="1564"/>
      <c r="GE135" s="1564"/>
      <c r="GG135" s="1564"/>
    </row>
    <row r="136" spans="1:189">
      <c r="A136" s="1565"/>
      <c r="B136" s="1556"/>
      <c r="C136" s="1556"/>
      <c r="D136" s="1561"/>
      <c r="E136" s="1556"/>
      <c r="F136" s="1556"/>
      <c r="G136" s="1556"/>
      <c r="H136" s="1556"/>
      <c r="I136" s="1556"/>
      <c r="J136" s="1556"/>
      <c r="K136" s="1556"/>
      <c r="L136" s="1556"/>
      <c r="M136" s="1556"/>
      <c r="N136" s="1556"/>
      <c r="O136" s="1556"/>
      <c r="P136" s="1556"/>
      <c r="Q136" s="1556"/>
      <c r="R136" s="1556"/>
      <c r="S136" s="1556"/>
      <c r="T136" s="1556"/>
      <c r="U136" s="1556"/>
      <c r="V136" s="1556"/>
      <c r="W136" s="1556"/>
      <c r="X136" s="1556"/>
      <c r="Y136" s="1556"/>
      <c r="Z136" s="1556"/>
      <c r="AA136" s="1556"/>
      <c r="AB136" s="1556"/>
      <c r="AC136" s="1556"/>
      <c r="AD136" s="1556"/>
      <c r="AE136" s="1556"/>
      <c r="AF136" s="1556"/>
      <c r="AG136" s="1556"/>
      <c r="AH136" s="1556"/>
      <c r="AI136" s="1556"/>
      <c r="AJ136" s="1556"/>
      <c r="AK136" s="1556"/>
      <c r="AL136" s="1556"/>
      <c r="AM136" s="1556"/>
      <c r="AN136" s="1556"/>
      <c r="AO136" s="1556"/>
      <c r="AP136" s="1556"/>
      <c r="AQ136" s="1556"/>
      <c r="AR136" s="1556"/>
      <c r="AS136" s="1556"/>
      <c r="AT136" s="1556"/>
      <c r="AU136" s="1556"/>
      <c r="AV136" s="1556"/>
      <c r="AW136" s="1556"/>
      <c r="AX136" s="1556"/>
      <c r="AY136" s="1556"/>
      <c r="GC136" s="1564"/>
      <c r="GE136" s="1564"/>
      <c r="GG136" s="1564"/>
    </row>
    <row r="137" spans="1:189">
      <c r="A137" s="1565"/>
      <c r="B137" s="1556"/>
      <c r="C137" s="1556"/>
      <c r="D137" s="1561"/>
      <c r="E137" s="1556"/>
      <c r="F137" s="1556"/>
      <c r="G137" s="1556"/>
      <c r="H137" s="1556"/>
      <c r="I137" s="1556"/>
      <c r="J137" s="1556"/>
      <c r="K137" s="1556"/>
      <c r="L137" s="1556"/>
      <c r="M137" s="1556"/>
      <c r="N137" s="1556"/>
      <c r="O137" s="1556"/>
      <c r="P137" s="1556"/>
      <c r="Q137" s="1556"/>
      <c r="R137" s="1556"/>
      <c r="S137" s="1556"/>
      <c r="T137" s="1556"/>
      <c r="U137" s="1556"/>
      <c r="V137" s="1556"/>
      <c r="W137" s="1556"/>
      <c r="X137" s="1556"/>
      <c r="Y137" s="1556"/>
      <c r="Z137" s="1556"/>
      <c r="AA137" s="1556"/>
      <c r="AB137" s="1556"/>
      <c r="AC137" s="1556"/>
      <c r="AD137" s="1556"/>
      <c r="AE137" s="1556"/>
      <c r="AF137" s="1556"/>
      <c r="AG137" s="1556"/>
      <c r="AH137" s="1556"/>
      <c r="AI137" s="1556"/>
      <c r="AJ137" s="1556"/>
      <c r="AK137" s="1556"/>
      <c r="AL137" s="1556"/>
      <c r="AM137" s="1556"/>
      <c r="AN137" s="1556"/>
      <c r="AO137" s="1556"/>
      <c r="AP137" s="1556"/>
      <c r="AQ137" s="1556"/>
      <c r="AR137" s="1556"/>
      <c r="AS137" s="1556"/>
      <c r="AT137" s="1556"/>
      <c r="AU137" s="1556"/>
      <c r="AV137" s="1556"/>
      <c r="AW137" s="1556"/>
      <c r="AX137" s="1556"/>
      <c r="AY137" s="1556"/>
      <c r="GC137" s="1564"/>
      <c r="GE137" s="1564"/>
      <c r="GG137" s="1564"/>
    </row>
    <row r="138" spans="1:189">
      <c r="A138" s="1565"/>
      <c r="B138" s="1556"/>
      <c r="C138" s="1556"/>
      <c r="D138" s="1561"/>
      <c r="E138" s="1556"/>
      <c r="F138" s="1556"/>
      <c r="G138" s="1556"/>
      <c r="H138" s="1556"/>
      <c r="I138" s="1556"/>
      <c r="J138" s="1556"/>
      <c r="K138" s="1556"/>
      <c r="L138" s="1556"/>
      <c r="M138" s="1556"/>
      <c r="N138" s="1556"/>
      <c r="O138" s="1556"/>
      <c r="P138" s="1556"/>
      <c r="Q138" s="1556"/>
      <c r="R138" s="1556"/>
      <c r="S138" s="1556"/>
      <c r="T138" s="1556"/>
      <c r="U138" s="1556"/>
      <c r="V138" s="1556"/>
      <c r="W138" s="1556"/>
      <c r="X138" s="1556"/>
      <c r="Y138" s="1556"/>
      <c r="Z138" s="1556"/>
      <c r="AA138" s="1556"/>
      <c r="AB138" s="1556"/>
      <c r="AC138" s="1556"/>
      <c r="AD138" s="1556"/>
      <c r="AE138" s="1556"/>
      <c r="AF138" s="1556"/>
      <c r="AG138" s="1556"/>
      <c r="AH138" s="1556"/>
      <c r="AI138" s="1556"/>
      <c r="AJ138" s="1556"/>
      <c r="AK138" s="1556"/>
      <c r="AL138" s="1556"/>
      <c r="AM138" s="1556"/>
      <c r="AN138" s="1556"/>
      <c r="AO138" s="1556"/>
      <c r="AP138" s="1556"/>
      <c r="AQ138" s="1556"/>
      <c r="AR138" s="1556"/>
      <c r="AS138" s="1556"/>
      <c r="AT138" s="1556"/>
      <c r="AU138" s="1556"/>
      <c r="AV138" s="1556"/>
      <c r="AW138" s="1556"/>
      <c r="AX138" s="1556"/>
      <c r="AY138" s="1556"/>
      <c r="GC138" s="1564"/>
      <c r="GE138" s="1564"/>
      <c r="GG138" s="1564"/>
    </row>
    <row r="139" spans="1:189">
      <c r="A139" s="1565"/>
      <c r="B139" s="1556"/>
      <c r="C139" s="1556"/>
      <c r="D139" s="1561"/>
      <c r="E139" s="1556"/>
      <c r="F139" s="1556"/>
      <c r="G139" s="1556"/>
      <c r="H139" s="1556"/>
      <c r="I139" s="1556"/>
      <c r="J139" s="1556"/>
      <c r="K139" s="1556"/>
      <c r="L139" s="1556"/>
      <c r="M139" s="1556"/>
      <c r="N139" s="1556"/>
      <c r="O139" s="1556"/>
      <c r="P139" s="1556"/>
      <c r="Q139" s="1556"/>
      <c r="R139" s="1556"/>
      <c r="S139" s="1556"/>
      <c r="T139" s="1556"/>
      <c r="U139" s="1556"/>
      <c r="V139" s="1556"/>
      <c r="W139" s="1556"/>
      <c r="X139" s="1556"/>
      <c r="Y139" s="1556"/>
      <c r="Z139" s="1556"/>
      <c r="AA139" s="1556"/>
      <c r="AB139" s="1556"/>
      <c r="AC139" s="1556"/>
      <c r="AD139" s="1556"/>
      <c r="AE139" s="1556"/>
      <c r="AF139" s="1556"/>
      <c r="AG139" s="1556"/>
      <c r="AH139" s="1556"/>
      <c r="AI139" s="1556"/>
      <c r="AJ139" s="1556"/>
      <c r="AK139" s="1556"/>
      <c r="AL139" s="1556"/>
      <c r="AM139" s="1556"/>
      <c r="AN139" s="1556"/>
      <c r="AO139" s="1556"/>
      <c r="AP139" s="1556"/>
      <c r="AQ139" s="1556"/>
      <c r="AR139" s="1556"/>
      <c r="AS139" s="1556"/>
      <c r="AT139" s="1556"/>
      <c r="AU139" s="1556"/>
      <c r="AV139" s="1556"/>
      <c r="AW139" s="1556"/>
      <c r="AX139" s="1556"/>
      <c r="AY139" s="1556"/>
      <c r="GC139" s="1564"/>
      <c r="GE139" s="1564"/>
      <c r="GG139" s="1564"/>
    </row>
    <row r="140" spans="1:189">
      <c r="A140" s="1565"/>
      <c r="B140" s="1556"/>
      <c r="C140" s="1556"/>
      <c r="D140" s="1561"/>
      <c r="E140" s="1556"/>
      <c r="F140" s="1556"/>
      <c r="G140" s="1556"/>
      <c r="H140" s="1556"/>
      <c r="I140" s="1556"/>
      <c r="J140" s="1556"/>
      <c r="K140" s="1556"/>
      <c r="L140" s="1556"/>
      <c r="M140" s="1556"/>
      <c r="N140" s="1556"/>
      <c r="O140" s="1556"/>
      <c r="P140" s="1556"/>
      <c r="Q140" s="1556"/>
      <c r="R140" s="1556"/>
      <c r="S140" s="1556"/>
      <c r="T140" s="1556"/>
      <c r="U140" s="1556"/>
      <c r="V140" s="1556"/>
      <c r="W140" s="1556"/>
      <c r="X140" s="1556"/>
      <c r="Y140" s="1556"/>
      <c r="Z140" s="1556"/>
      <c r="AA140" s="1556"/>
      <c r="AB140" s="1556"/>
      <c r="AC140" s="1556"/>
      <c r="AD140" s="1556"/>
      <c r="AE140" s="1556"/>
      <c r="AF140" s="1556"/>
      <c r="AG140" s="1556"/>
      <c r="AH140" s="1556"/>
      <c r="AI140" s="1556"/>
      <c r="AJ140" s="1556"/>
      <c r="AK140" s="1556"/>
      <c r="AL140" s="1556"/>
      <c r="AM140" s="1556"/>
      <c r="AN140" s="1556"/>
      <c r="AO140" s="1556"/>
      <c r="AP140" s="1556"/>
      <c r="AQ140" s="1556"/>
      <c r="AR140" s="1556"/>
      <c r="AS140" s="1556"/>
      <c r="AT140" s="1556"/>
      <c r="AU140" s="1556"/>
      <c r="AV140" s="1556"/>
      <c r="AW140" s="1556"/>
      <c r="AX140" s="1556"/>
      <c r="AY140" s="1556"/>
      <c r="GC140" s="1564"/>
      <c r="GE140" s="1564"/>
      <c r="GG140" s="1564"/>
    </row>
    <row r="141" spans="1:189">
      <c r="A141" s="1565"/>
      <c r="B141" s="1556"/>
      <c r="C141" s="1556"/>
      <c r="D141" s="1561"/>
      <c r="E141" s="1556"/>
      <c r="F141" s="1556"/>
      <c r="G141" s="1556"/>
      <c r="H141" s="1556"/>
      <c r="I141" s="1556"/>
      <c r="J141" s="1556"/>
      <c r="K141" s="1556"/>
      <c r="L141" s="1556"/>
      <c r="M141" s="1556"/>
      <c r="N141" s="1556"/>
      <c r="O141" s="1556"/>
      <c r="P141" s="1556"/>
      <c r="Q141" s="1556"/>
      <c r="R141" s="1556"/>
      <c r="S141" s="1556"/>
      <c r="T141" s="1556"/>
      <c r="U141" s="1556"/>
      <c r="V141" s="1556"/>
      <c r="W141" s="1556"/>
      <c r="X141" s="1556"/>
      <c r="Y141" s="1556"/>
      <c r="Z141" s="1556"/>
      <c r="AA141" s="1556"/>
      <c r="AB141" s="1556"/>
      <c r="AC141" s="1556"/>
      <c r="AD141" s="1556"/>
      <c r="AE141" s="1556"/>
      <c r="AF141" s="1556"/>
      <c r="AG141" s="1556"/>
      <c r="AH141" s="1556"/>
      <c r="AI141" s="1556"/>
      <c r="AJ141" s="1556"/>
      <c r="AK141" s="1556"/>
      <c r="AL141" s="1556"/>
      <c r="AM141" s="1556"/>
      <c r="AN141" s="1556"/>
      <c r="AO141" s="1556"/>
      <c r="AP141" s="1556"/>
      <c r="AQ141" s="1556"/>
      <c r="AR141" s="1556"/>
      <c r="AS141" s="1556"/>
      <c r="AT141" s="1556"/>
      <c r="AU141" s="1556"/>
      <c r="AV141" s="1556"/>
      <c r="AW141" s="1556"/>
      <c r="AX141" s="1556"/>
      <c r="AY141" s="1556"/>
      <c r="GC141" s="1564"/>
      <c r="GE141" s="1564"/>
      <c r="GG141" s="1564"/>
    </row>
    <row r="142" spans="1:189">
      <c r="A142" s="1565"/>
      <c r="B142" s="1556"/>
      <c r="C142" s="1556"/>
      <c r="D142" s="1561"/>
      <c r="E142" s="1556"/>
      <c r="F142" s="1556"/>
      <c r="G142" s="1556"/>
      <c r="H142" s="1556"/>
      <c r="I142" s="1556"/>
      <c r="J142" s="1556"/>
      <c r="K142" s="1556"/>
      <c r="L142" s="1556"/>
      <c r="M142" s="1556"/>
      <c r="N142" s="1556"/>
      <c r="O142" s="1556"/>
      <c r="P142" s="1556"/>
      <c r="Q142" s="1556"/>
      <c r="R142" s="1556"/>
      <c r="S142" s="1556"/>
      <c r="T142" s="1556"/>
      <c r="U142" s="1556"/>
      <c r="V142" s="1556"/>
      <c r="W142" s="1556"/>
      <c r="X142" s="1556"/>
      <c r="Y142" s="1556"/>
      <c r="Z142" s="1556"/>
      <c r="AA142" s="1556"/>
      <c r="AB142" s="1556"/>
      <c r="AC142" s="1556"/>
      <c r="AD142" s="1556"/>
      <c r="AE142" s="1556"/>
      <c r="AF142" s="1556"/>
      <c r="AG142" s="1556"/>
      <c r="AH142" s="1556"/>
      <c r="AI142" s="1556"/>
      <c r="AJ142" s="1556"/>
      <c r="AK142" s="1556"/>
      <c r="AL142" s="1556"/>
      <c r="AM142" s="1556"/>
      <c r="AN142" s="1556"/>
      <c r="AO142" s="1556"/>
      <c r="AP142" s="1556"/>
      <c r="AQ142" s="1556"/>
      <c r="AR142" s="1556"/>
      <c r="AS142" s="1556"/>
      <c r="AT142" s="1556"/>
      <c r="AU142" s="1556"/>
      <c r="AV142" s="1556"/>
      <c r="AW142" s="1556"/>
      <c r="AX142" s="1556"/>
      <c r="AY142" s="1556"/>
      <c r="GC142" s="1564"/>
      <c r="GE142" s="1564"/>
      <c r="GG142" s="1564"/>
    </row>
    <row r="143" spans="1:189">
      <c r="A143" s="1565"/>
      <c r="B143" s="1556"/>
      <c r="C143" s="1556"/>
      <c r="D143" s="1561"/>
      <c r="E143" s="1556"/>
      <c r="F143" s="1556"/>
      <c r="G143" s="1556"/>
      <c r="H143" s="1556"/>
      <c r="I143" s="1556"/>
      <c r="J143" s="1556"/>
      <c r="K143" s="1556"/>
      <c r="L143" s="1556"/>
      <c r="M143" s="1556"/>
      <c r="N143" s="1556"/>
      <c r="O143" s="1556"/>
      <c r="P143" s="1556"/>
      <c r="Q143" s="1556"/>
      <c r="R143" s="1556"/>
      <c r="S143" s="1556"/>
      <c r="T143" s="1556"/>
      <c r="U143" s="1556"/>
      <c r="V143" s="1556"/>
      <c r="W143" s="1556"/>
      <c r="X143" s="1556"/>
      <c r="Y143" s="1556"/>
      <c r="Z143" s="1556"/>
      <c r="AA143" s="1556"/>
      <c r="AB143" s="1556"/>
      <c r="AC143" s="1556"/>
      <c r="AD143" s="1556"/>
      <c r="AE143" s="1556"/>
      <c r="AF143" s="1556"/>
      <c r="AG143" s="1556"/>
      <c r="AH143" s="1556"/>
      <c r="AI143" s="1556"/>
      <c r="AJ143" s="1556"/>
      <c r="AK143" s="1556"/>
      <c r="AL143" s="1556"/>
      <c r="AM143" s="1556"/>
      <c r="AN143" s="1556"/>
      <c r="AO143" s="1556"/>
      <c r="AP143" s="1556"/>
      <c r="AQ143" s="1556"/>
      <c r="AR143" s="1556"/>
      <c r="AS143" s="1556"/>
      <c r="AT143" s="1556"/>
      <c r="AU143" s="1556"/>
      <c r="AV143" s="1556"/>
      <c r="AW143" s="1556"/>
      <c r="AX143" s="1556"/>
      <c r="AY143" s="1556"/>
      <c r="GC143" s="1564"/>
      <c r="GE143" s="1564"/>
      <c r="GG143" s="1564"/>
    </row>
    <row r="144" spans="1:189">
      <c r="A144" s="1565"/>
      <c r="B144" s="1556"/>
      <c r="C144" s="1556"/>
      <c r="D144" s="1561"/>
      <c r="E144" s="1556"/>
      <c r="F144" s="1556"/>
      <c r="G144" s="1556"/>
      <c r="H144" s="1556"/>
      <c r="I144" s="1556"/>
      <c r="J144" s="1556"/>
      <c r="K144" s="1556"/>
      <c r="L144" s="1556"/>
      <c r="M144" s="1556"/>
      <c r="N144" s="1556"/>
      <c r="O144" s="1556"/>
      <c r="P144" s="1556"/>
      <c r="Q144" s="1556"/>
      <c r="R144" s="1556"/>
      <c r="S144" s="1556"/>
      <c r="T144" s="1556"/>
      <c r="U144" s="1556"/>
      <c r="V144" s="1556"/>
      <c r="W144" s="1556"/>
      <c r="X144" s="1556"/>
      <c r="Y144" s="1556"/>
      <c r="Z144" s="1556"/>
      <c r="AA144" s="1556"/>
      <c r="AB144" s="1556"/>
      <c r="AC144" s="1556"/>
      <c r="AD144" s="1556"/>
      <c r="AE144" s="1556"/>
      <c r="AF144" s="1556"/>
      <c r="AG144" s="1556"/>
      <c r="AH144" s="1556"/>
      <c r="AI144" s="1556"/>
      <c r="AJ144" s="1556"/>
      <c r="AK144" s="1556"/>
      <c r="AL144" s="1556"/>
      <c r="AM144" s="1556"/>
      <c r="AN144" s="1556"/>
      <c r="AO144" s="1556"/>
      <c r="AP144" s="1556"/>
      <c r="AQ144" s="1556"/>
      <c r="AR144" s="1556"/>
      <c r="AS144" s="1556"/>
      <c r="AT144" s="1556"/>
      <c r="AU144" s="1556"/>
      <c r="AV144" s="1556"/>
      <c r="AW144" s="1556"/>
      <c r="AX144" s="1556"/>
      <c r="AY144" s="1556"/>
      <c r="GC144" s="1564"/>
      <c r="GE144" s="1564"/>
      <c r="GG144" s="1564"/>
    </row>
    <row r="145" spans="1:189">
      <c r="A145" s="1565"/>
      <c r="B145" s="1556"/>
      <c r="C145" s="1556"/>
      <c r="D145" s="1561"/>
      <c r="E145" s="1556"/>
      <c r="F145" s="1556"/>
      <c r="G145" s="1556"/>
      <c r="H145" s="1556"/>
      <c r="I145" s="1556"/>
      <c r="J145" s="1556"/>
      <c r="K145" s="1556"/>
      <c r="L145" s="1556"/>
      <c r="M145" s="1556"/>
      <c r="N145" s="1556"/>
      <c r="O145" s="1556"/>
      <c r="P145" s="1556"/>
      <c r="Q145" s="1556"/>
      <c r="R145" s="1556"/>
      <c r="S145" s="1556"/>
      <c r="T145" s="1556"/>
      <c r="U145" s="1556"/>
      <c r="V145" s="1556"/>
      <c r="W145" s="1556"/>
      <c r="X145" s="1556"/>
      <c r="Y145" s="1556"/>
      <c r="Z145" s="1556"/>
      <c r="AA145" s="1556"/>
      <c r="AB145" s="1556"/>
      <c r="AC145" s="1556"/>
      <c r="AD145" s="1556"/>
      <c r="AE145" s="1556"/>
      <c r="AF145" s="1556"/>
      <c r="AG145" s="1556"/>
      <c r="AH145" s="1556"/>
      <c r="AI145" s="1556"/>
      <c r="AJ145" s="1556"/>
      <c r="AK145" s="1556"/>
      <c r="AL145" s="1556"/>
      <c r="AM145" s="1556"/>
      <c r="AN145" s="1556"/>
      <c r="AO145" s="1556"/>
      <c r="AP145" s="1556"/>
      <c r="AQ145" s="1556"/>
      <c r="AR145" s="1556"/>
      <c r="AS145" s="1556"/>
      <c r="AT145" s="1556"/>
      <c r="AU145" s="1556"/>
      <c r="AV145" s="1556"/>
      <c r="AW145" s="1556"/>
      <c r="AX145" s="1556"/>
      <c r="AY145" s="1556"/>
      <c r="GC145" s="1564"/>
      <c r="GE145" s="1564"/>
      <c r="GG145" s="1564"/>
    </row>
    <row r="146" spans="1:189">
      <c r="A146" s="1565"/>
      <c r="B146" s="1556"/>
      <c r="C146" s="1556"/>
      <c r="D146" s="1561"/>
      <c r="E146" s="1556"/>
      <c r="F146" s="1556"/>
      <c r="G146" s="1556"/>
      <c r="H146" s="1556"/>
      <c r="I146" s="1556"/>
      <c r="J146" s="1556"/>
      <c r="K146" s="1556"/>
      <c r="L146" s="1556"/>
      <c r="M146" s="1556"/>
      <c r="N146" s="1556"/>
      <c r="O146" s="1556"/>
      <c r="P146" s="1556"/>
      <c r="Q146" s="1556"/>
      <c r="R146" s="1556"/>
      <c r="S146" s="1556"/>
      <c r="T146" s="1556"/>
      <c r="U146" s="1556"/>
      <c r="V146" s="1556"/>
      <c r="W146" s="1556"/>
      <c r="X146" s="1556"/>
      <c r="Y146" s="1556"/>
      <c r="Z146" s="1556"/>
      <c r="AA146" s="1556"/>
      <c r="AB146" s="1556"/>
      <c r="AC146" s="1556"/>
      <c r="AD146" s="1556"/>
      <c r="AE146" s="1556"/>
      <c r="AF146" s="1556"/>
      <c r="AG146" s="1556"/>
      <c r="AH146" s="1556"/>
      <c r="AI146" s="1556"/>
      <c r="AJ146" s="1556"/>
      <c r="AK146" s="1556"/>
      <c r="AL146" s="1556"/>
      <c r="AM146" s="1556"/>
      <c r="AN146" s="1556"/>
      <c r="AO146" s="1556"/>
      <c r="AP146" s="1556"/>
      <c r="AQ146" s="1556"/>
      <c r="AR146" s="1556"/>
      <c r="AS146" s="1556"/>
      <c r="AT146" s="1556"/>
      <c r="AU146" s="1556"/>
      <c r="AV146" s="1556"/>
      <c r="AW146" s="1556"/>
      <c r="AX146" s="1556"/>
      <c r="AY146" s="1556"/>
    </row>
    <row r="147" spans="1:189">
      <c r="A147" s="1565"/>
      <c r="B147" s="1556"/>
      <c r="C147" s="1556"/>
      <c r="D147" s="1561"/>
      <c r="E147" s="1556"/>
      <c r="F147" s="1556"/>
      <c r="G147" s="1556"/>
      <c r="H147" s="1556"/>
      <c r="I147" s="1556"/>
      <c r="J147" s="1556"/>
      <c r="K147" s="1556"/>
      <c r="L147" s="1556"/>
      <c r="M147" s="1556"/>
      <c r="N147" s="1556"/>
      <c r="O147" s="1556"/>
      <c r="P147" s="1556"/>
      <c r="Q147" s="1556"/>
      <c r="R147" s="1556"/>
      <c r="S147" s="1556"/>
      <c r="T147" s="1556"/>
      <c r="U147" s="1556"/>
      <c r="V147" s="1556"/>
      <c r="W147" s="1556"/>
      <c r="X147" s="1556"/>
      <c r="Y147" s="1556"/>
      <c r="Z147" s="1556"/>
      <c r="AA147" s="1556"/>
      <c r="AB147" s="1556"/>
      <c r="AC147" s="1556"/>
      <c r="AD147" s="1556"/>
      <c r="AE147" s="1556"/>
      <c r="AF147" s="1556"/>
      <c r="AG147" s="1556"/>
      <c r="AH147" s="1556"/>
      <c r="AI147" s="1556"/>
      <c r="AJ147" s="1556"/>
      <c r="AK147" s="1556"/>
      <c r="AL147" s="1556"/>
      <c r="AM147" s="1556"/>
      <c r="AN147" s="1556"/>
      <c r="AO147" s="1556"/>
      <c r="AP147" s="1556"/>
      <c r="AQ147" s="1556"/>
      <c r="AR147" s="1556"/>
      <c r="AS147" s="1556"/>
      <c r="AT147" s="1556"/>
      <c r="AU147" s="1556"/>
      <c r="AV147" s="1556"/>
      <c r="AW147" s="1556"/>
      <c r="AX147" s="1556"/>
      <c r="AY147" s="1556"/>
    </row>
    <row r="148" spans="1:189">
      <c r="A148" s="1565"/>
      <c r="B148" s="1556"/>
      <c r="C148" s="1556"/>
      <c r="D148" s="1561"/>
      <c r="E148" s="1556"/>
      <c r="F148" s="1556"/>
      <c r="G148" s="1556"/>
      <c r="H148" s="1556"/>
      <c r="I148" s="1556"/>
      <c r="J148" s="1556"/>
      <c r="K148" s="1556"/>
      <c r="L148" s="1556"/>
      <c r="M148" s="1556"/>
      <c r="N148" s="1556"/>
      <c r="O148" s="1556"/>
      <c r="P148" s="1556"/>
      <c r="Q148" s="1556"/>
      <c r="R148" s="1556"/>
      <c r="S148" s="1556"/>
      <c r="T148" s="1556"/>
      <c r="U148" s="1556"/>
      <c r="V148" s="1556"/>
      <c r="W148" s="1556"/>
      <c r="X148" s="1556"/>
      <c r="Y148" s="1556"/>
      <c r="Z148" s="1556"/>
      <c r="AA148" s="1556"/>
      <c r="AB148" s="1556"/>
      <c r="AC148" s="1556"/>
      <c r="AD148" s="1556"/>
      <c r="AE148" s="1556"/>
      <c r="AF148" s="1556"/>
      <c r="AG148" s="1556"/>
      <c r="AH148" s="1556"/>
      <c r="AI148" s="1556"/>
      <c r="AJ148" s="1556"/>
      <c r="AK148" s="1556"/>
      <c r="AL148" s="1556"/>
      <c r="AM148" s="1556"/>
      <c r="AN148" s="1556"/>
      <c r="AO148" s="1556"/>
      <c r="AP148" s="1556"/>
      <c r="AQ148" s="1556"/>
      <c r="AR148" s="1556"/>
      <c r="AS148" s="1556"/>
      <c r="AT148" s="1556"/>
      <c r="AU148" s="1556"/>
      <c r="AV148" s="1556"/>
      <c r="AW148" s="1556"/>
      <c r="AX148" s="1556"/>
      <c r="AY148" s="1556"/>
    </row>
    <row r="149" spans="1:189">
      <c r="A149" s="1565"/>
      <c r="B149" s="1556"/>
      <c r="C149" s="1556"/>
      <c r="D149" s="1561"/>
      <c r="E149" s="1556"/>
      <c r="F149" s="1556"/>
      <c r="G149" s="1556"/>
      <c r="H149" s="1556"/>
      <c r="I149" s="1556"/>
      <c r="J149" s="1556"/>
      <c r="K149" s="1556"/>
      <c r="L149" s="1556"/>
      <c r="M149" s="1556"/>
      <c r="N149" s="1556"/>
      <c r="O149" s="1556"/>
      <c r="P149" s="1556"/>
      <c r="Q149" s="1556"/>
      <c r="R149" s="1556"/>
      <c r="S149" s="1556"/>
      <c r="T149" s="1556"/>
      <c r="U149" s="1556"/>
      <c r="V149" s="1556"/>
      <c r="W149" s="1556"/>
      <c r="X149" s="1556"/>
      <c r="Y149" s="1556"/>
      <c r="Z149" s="1556"/>
      <c r="AA149" s="1556"/>
      <c r="AB149" s="1556"/>
      <c r="AC149" s="1556"/>
      <c r="AD149" s="1556"/>
      <c r="AE149" s="1556"/>
      <c r="AF149" s="1556"/>
      <c r="AG149" s="1556"/>
      <c r="AH149" s="1556"/>
      <c r="AI149" s="1556"/>
      <c r="AJ149" s="1556"/>
      <c r="AK149" s="1556"/>
      <c r="AL149" s="1556"/>
      <c r="AM149" s="1556"/>
      <c r="AN149" s="1556"/>
      <c r="AO149" s="1556"/>
      <c r="AP149" s="1556"/>
      <c r="AQ149" s="1556"/>
      <c r="AR149" s="1556"/>
      <c r="AS149" s="1556"/>
      <c r="AT149" s="1556"/>
      <c r="AU149" s="1556"/>
      <c r="AV149" s="1556"/>
      <c r="AW149" s="1556"/>
      <c r="AX149" s="1556"/>
      <c r="AY149" s="1556"/>
    </row>
    <row r="150" spans="1:189">
      <c r="A150" s="1565"/>
      <c r="B150" s="1556"/>
      <c r="C150" s="1556"/>
      <c r="D150" s="1561"/>
      <c r="E150" s="1556"/>
      <c r="F150" s="1556"/>
      <c r="G150" s="1556"/>
      <c r="H150" s="1556"/>
      <c r="I150" s="1556"/>
      <c r="J150" s="1556"/>
      <c r="K150" s="1556"/>
      <c r="L150" s="1556"/>
      <c r="M150" s="1556"/>
      <c r="N150" s="1556"/>
      <c r="O150" s="1556"/>
      <c r="P150" s="1556"/>
      <c r="Q150" s="1556"/>
      <c r="R150" s="1556"/>
      <c r="S150" s="1556"/>
      <c r="T150" s="1556"/>
      <c r="U150" s="1556"/>
      <c r="V150" s="1556"/>
      <c r="W150" s="1556"/>
      <c r="X150" s="1556"/>
      <c r="Y150" s="1556"/>
      <c r="Z150" s="1556"/>
      <c r="AA150" s="1556"/>
      <c r="AB150" s="1556"/>
      <c r="AC150" s="1556"/>
      <c r="AD150" s="1556"/>
      <c r="AE150" s="1556"/>
      <c r="AF150" s="1556"/>
      <c r="AG150" s="1556"/>
      <c r="AH150" s="1556"/>
      <c r="AI150" s="1556"/>
      <c r="AJ150" s="1556"/>
      <c r="AK150" s="1556"/>
      <c r="AL150" s="1556"/>
      <c r="AM150" s="1556"/>
      <c r="AN150" s="1556"/>
      <c r="AO150" s="1556"/>
      <c r="AP150" s="1556"/>
      <c r="AQ150" s="1556"/>
      <c r="AR150" s="1556"/>
      <c r="AS150" s="1556"/>
      <c r="AT150" s="1556"/>
      <c r="AU150" s="1556"/>
      <c r="AV150" s="1556"/>
      <c r="AW150" s="1556"/>
      <c r="AX150" s="1556"/>
      <c r="AY150" s="1556"/>
    </row>
    <row r="151" spans="1:189">
      <c r="A151" s="1565"/>
      <c r="B151" s="1556"/>
      <c r="C151" s="1556"/>
      <c r="D151" s="1561"/>
      <c r="E151" s="1556"/>
      <c r="F151" s="1556"/>
      <c r="G151" s="1556"/>
      <c r="H151" s="1556"/>
      <c r="I151" s="1556"/>
      <c r="J151" s="1556"/>
      <c r="K151" s="1556"/>
      <c r="L151" s="1556"/>
      <c r="M151" s="1556"/>
      <c r="N151" s="1556"/>
      <c r="O151" s="1556"/>
      <c r="P151" s="1556"/>
      <c r="Q151" s="1556"/>
      <c r="R151" s="1556"/>
      <c r="S151" s="1556"/>
      <c r="T151" s="1556"/>
      <c r="U151" s="1556"/>
      <c r="V151" s="1556"/>
      <c r="W151" s="1556"/>
      <c r="X151" s="1556"/>
      <c r="Y151" s="1556"/>
      <c r="Z151" s="1556"/>
      <c r="AA151" s="1556"/>
      <c r="AB151" s="1556"/>
      <c r="AC151" s="1556"/>
      <c r="AD151" s="1556"/>
      <c r="AE151" s="1556"/>
      <c r="AF151" s="1556"/>
      <c r="AG151" s="1556"/>
      <c r="AH151" s="1556"/>
      <c r="AI151" s="1556"/>
      <c r="AJ151" s="1556"/>
      <c r="AK151" s="1556"/>
      <c r="AL151" s="1556"/>
      <c r="AM151" s="1556"/>
      <c r="AN151" s="1556"/>
      <c r="AO151" s="1556"/>
      <c r="AP151" s="1556"/>
      <c r="AQ151" s="1556"/>
      <c r="AR151" s="1556"/>
      <c r="AS151" s="1556"/>
      <c r="AT151" s="1556"/>
      <c r="AU151" s="1556"/>
      <c r="AV151" s="1556"/>
      <c r="AW151" s="1556"/>
      <c r="AX151" s="1556"/>
      <c r="AY151" s="1556"/>
    </row>
    <row r="152" spans="1:189">
      <c r="A152" s="1565"/>
      <c r="B152" s="1556"/>
      <c r="C152" s="1556"/>
      <c r="D152" s="1561"/>
      <c r="E152" s="1556"/>
      <c r="F152" s="1556"/>
      <c r="G152" s="1556"/>
      <c r="H152" s="1556"/>
      <c r="I152" s="1556"/>
      <c r="J152" s="1556"/>
      <c r="K152" s="1556"/>
      <c r="L152" s="1556"/>
      <c r="M152" s="1556"/>
      <c r="N152" s="1556"/>
      <c r="O152" s="1556"/>
      <c r="P152" s="1556"/>
      <c r="Q152" s="1556"/>
      <c r="R152" s="1556"/>
      <c r="S152" s="1556"/>
      <c r="T152" s="1556"/>
      <c r="U152" s="1556"/>
      <c r="V152" s="1556"/>
      <c r="W152" s="1556"/>
      <c r="X152" s="1556"/>
      <c r="Y152" s="1556"/>
      <c r="Z152" s="1556"/>
      <c r="AA152" s="1556"/>
      <c r="AB152" s="1556"/>
      <c r="AC152" s="1556"/>
      <c r="AD152" s="1556"/>
      <c r="AE152" s="1556"/>
      <c r="AF152" s="1556"/>
      <c r="AG152" s="1556"/>
      <c r="AH152" s="1556"/>
      <c r="AI152" s="1556"/>
      <c r="AJ152" s="1556"/>
      <c r="AK152" s="1556"/>
      <c r="AL152" s="1556"/>
      <c r="AM152" s="1556"/>
      <c r="AN152" s="1556"/>
      <c r="AO152" s="1556"/>
      <c r="AP152" s="1556"/>
      <c r="AQ152" s="1556"/>
      <c r="AR152" s="1556"/>
      <c r="AS152" s="1556"/>
      <c r="AT152" s="1556"/>
      <c r="AU152" s="1556"/>
      <c r="AV152" s="1556"/>
      <c r="AW152" s="1556"/>
      <c r="AX152" s="1556"/>
      <c r="AY152" s="1556"/>
    </row>
    <row r="153" spans="1:189">
      <c r="A153" s="1565"/>
      <c r="B153" s="1556"/>
      <c r="C153" s="1556"/>
      <c r="D153" s="1561"/>
      <c r="E153" s="1556"/>
      <c r="F153" s="1556"/>
      <c r="G153" s="1556"/>
      <c r="H153" s="1556"/>
      <c r="I153" s="1556"/>
      <c r="J153" s="1556"/>
      <c r="K153" s="1556"/>
      <c r="L153" s="1556"/>
      <c r="M153" s="1556"/>
      <c r="N153" s="1556"/>
      <c r="O153" s="1556"/>
      <c r="P153" s="1556"/>
      <c r="Q153" s="1556"/>
      <c r="R153" s="1556"/>
      <c r="S153" s="1556"/>
      <c r="T153" s="1556"/>
      <c r="U153" s="1556"/>
      <c r="V153" s="1556"/>
      <c r="W153" s="1556"/>
      <c r="X153" s="1556"/>
      <c r="Y153" s="1556"/>
      <c r="Z153" s="1556"/>
      <c r="AA153" s="1556"/>
      <c r="AB153" s="1556"/>
      <c r="AC153" s="1556"/>
      <c r="AD153" s="1556"/>
      <c r="AE153" s="1556"/>
      <c r="AF153" s="1556"/>
      <c r="AG153" s="1556"/>
      <c r="AH153" s="1556"/>
      <c r="AI153" s="1556"/>
      <c r="AJ153" s="1556"/>
      <c r="AK153" s="1556"/>
      <c r="AL153" s="1556"/>
      <c r="AM153" s="1556"/>
      <c r="AN153" s="1556"/>
      <c r="AO153" s="1556"/>
      <c r="AP153" s="1556"/>
      <c r="AQ153" s="1556"/>
      <c r="AR153" s="1556"/>
      <c r="AS153" s="1556"/>
      <c r="AT153" s="1556"/>
      <c r="AU153" s="1556"/>
      <c r="AV153" s="1556"/>
      <c r="AW153" s="1556"/>
      <c r="AX153" s="1556"/>
      <c r="AY153" s="1556"/>
    </row>
    <row r="154" spans="1:189">
      <c r="A154" s="1565"/>
      <c r="B154" s="1556"/>
      <c r="C154" s="1556"/>
      <c r="D154" s="1561"/>
      <c r="E154" s="1556"/>
      <c r="F154" s="1556"/>
      <c r="G154" s="1556"/>
      <c r="H154" s="1556"/>
      <c r="I154" s="1556"/>
      <c r="J154" s="1556"/>
      <c r="K154" s="1556"/>
      <c r="L154" s="1556"/>
      <c r="M154" s="1556"/>
      <c r="N154" s="1556"/>
      <c r="O154" s="1556"/>
      <c r="P154" s="1556"/>
      <c r="Q154" s="1556"/>
      <c r="R154" s="1556"/>
      <c r="S154" s="1556"/>
      <c r="T154" s="1556"/>
      <c r="U154" s="1556"/>
      <c r="V154" s="1556"/>
      <c r="W154" s="1556"/>
      <c r="X154" s="1556"/>
      <c r="Y154" s="1556"/>
      <c r="Z154" s="1556"/>
      <c r="AA154" s="1556"/>
      <c r="AB154" s="1556"/>
      <c r="AC154" s="1556"/>
      <c r="AD154" s="1556"/>
      <c r="AE154" s="1556"/>
      <c r="AF154" s="1556"/>
      <c r="AG154" s="1556"/>
      <c r="AH154" s="1556"/>
      <c r="AI154" s="1556"/>
      <c r="AJ154" s="1556"/>
      <c r="AK154" s="1556"/>
      <c r="AL154" s="1556"/>
      <c r="AM154" s="1556"/>
      <c r="AN154" s="1556"/>
      <c r="AO154" s="1556"/>
      <c r="AP154" s="1556"/>
      <c r="AQ154" s="1556"/>
      <c r="AR154" s="1556"/>
      <c r="AS154" s="1556"/>
      <c r="AT154" s="1556"/>
      <c r="AU154" s="1556"/>
      <c r="AV154" s="1556"/>
      <c r="AW154" s="1556"/>
      <c r="AX154" s="1556"/>
      <c r="AY154" s="1556"/>
    </row>
    <row r="155" spans="1:189">
      <c r="A155" s="1565"/>
      <c r="B155" s="1556"/>
      <c r="C155" s="1556"/>
      <c r="D155" s="1561"/>
      <c r="E155" s="1556"/>
      <c r="F155" s="1556"/>
      <c r="G155" s="1556"/>
      <c r="H155" s="1556"/>
      <c r="I155" s="1556"/>
      <c r="J155" s="1556"/>
      <c r="K155" s="1556"/>
      <c r="L155" s="1556"/>
      <c r="M155" s="1556"/>
      <c r="N155" s="1556"/>
      <c r="O155" s="1556"/>
      <c r="P155" s="1556"/>
      <c r="Q155" s="1556"/>
      <c r="R155" s="1556"/>
      <c r="S155" s="1556"/>
      <c r="T155" s="1556"/>
      <c r="U155" s="1556"/>
      <c r="V155" s="1556"/>
      <c r="W155" s="1556"/>
      <c r="X155" s="1556"/>
      <c r="Y155" s="1556"/>
      <c r="Z155" s="1556"/>
      <c r="AA155" s="1556"/>
      <c r="AB155" s="1556"/>
      <c r="AC155" s="1556"/>
      <c r="AD155" s="1556"/>
      <c r="AE155" s="1556"/>
      <c r="AF155" s="1556"/>
      <c r="AG155" s="1556"/>
      <c r="AH155" s="1556"/>
      <c r="AI155" s="1556"/>
      <c r="AJ155" s="1556"/>
      <c r="AK155" s="1556"/>
      <c r="AL155" s="1556"/>
      <c r="AM155" s="1556"/>
      <c r="AN155" s="1556"/>
      <c r="AO155" s="1556"/>
      <c r="AP155" s="1556"/>
      <c r="AQ155" s="1556"/>
      <c r="AR155" s="1556"/>
      <c r="AS155" s="1556"/>
      <c r="AT155" s="1556"/>
      <c r="AU155" s="1556"/>
      <c r="AV155" s="1556"/>
      <c r="AW155" s="1556"/>
      <c r="AX155" s="1556"/>
      <c r="AY155" s="1556"/>
    </row>
    <row r="156" spans="1:189">
      <c r="A156" s="1565"/>
      <c r="B156" s="1556"/>
      <c r="C156" s="1556"/>
      <c r="D156" s="1561"/>
      <c r="E156" s="1556"/>
      <c r="F156" s="1556"/>
      <c r="G156" s="1556"/>
      <c r="H156" s="1556"/>
      <c r="I156" s="1556"/>
      <c r="J156" s="1556"/>
      <c r="K156" s="1556"/>
      <c r="L156" s="1556"/>
      <c r="M156" s="1556"/>
      <c r="N156" s="1556"/>
      <c r="O156" s="1556"/>
      <c r="P156" s="1556"/>
      <c r="Q156" s="1556"/>
      <c r="R156" s="1556"/>
      <c r="S156" s="1556"/>
      <c r="T156" s="1556"/>
      <c r="U156" s="1556"/>
      <c r="V156" s="1556"/>
      <c r="W156" s="1556"/>
      <c r="X156" s="1556"/>
      <c r="Y156" s="1556"/>
      <c r="Z156" s="1556"/>
      <c r="AA156" s="1556"/>
      <c r="AB156" s="1556"/>
      <c r="AC156" s="1556"/>
      <c r="AD156" s="1556"/>
      <c r="AE156" s="1556"/>
      <c r="AF156" s="1556"/>
      <c r="AG156" s="1556"/>
      <c r="AH156" s="1556"/>
      <c r="AI156" s="1556"/>
      <c r="AJ156" s="1556"/>
      <c r="AK156" s="1556"/>
      <c r="AL156" s="1556"/>
      <c r="AM156" s="1556"/>
      <c r="AN156" s="1556"/>
      <c r="AO156" s="1556"/>
      <c r="AP156" s="1556"/>
      <c r="AQ156" s="1556"/>
      <c r="AR156" s="1556"/>
      <c r="AS156" s="1556"/>
      <c r="AT156" s="1556"/>
      <c r="AU156" s="1556"/>
      <c r="AV156" s="1556"/>
      <c r="AW156" s="1556"/>
      <c r="AX156" s="1556"/>
      <c r="AY156" s="1556"/>
    </row>
    <row r="157" spans="1:189">
      <c r="A157" s="1565"/>
      <c r="B157" s="1556"/>
      <c r="C157" s="1556"/>
      <c r="D157" s="1561"/>
      <c r="E157" s="1556"/>
      <c r="F157" s="1556"/>
      <c r="G157" s="1556"/>
      <c r="H157" s="1556"/>
      <c r="I157" s="1556"/>
      <c r="J157" s="1556"/>
      <c r="K157" s="1556"/>
      <c r="L157" s="1556"/>
      <c r="M157" s="1556"/>
      <c r="N157" s="1556"/>
      <c r="O157" s="1556"/>
      <c r="P157" s="1556"/>
      <c r="Q157" s="1556"/>
      <c r="R157" s="1556"/>
      <c r="S157" s="1556"/>
      <c r="T157" s="1556"/>
      <c r="U157" s="1556"/>
      <c r="V157" s="1556"/>
      <c r="W157" s="1556"/>
      <c r="X157" s="1556"/>
      <c r="Y157" s="1556"/>
      <c r="Z157" s="1556"/>
      <c r="AA157" s="1556"/>
      <c r="AB157" s="1556"/>
      <c r="AC157" s="1556"/>
      <c r="AD157" s="1556"/>
      <c r="AE157" s="1556"/>
      <c r="AF157" s="1556"/>
      <c r="AG157" s="1556"/>
      <c r="AH157" s="1556"/>
      <c r="AI157" s="1556"/>
      <c r="AJ157" s="1556"/>
      <c r="AK157" s="1556"/>
      <c r="AL157" s="1556"/>
      <c r="AM157" s="1556"/>
      <c r="AN157" s="1556"/>
      <c r="AO157" s="1556"/>
      <c r="AP157" s="1556"/>
      <c r="AQ157" s="1556"/>
      <c r="AR157" s="1556"/>
      <c r="AS157" s="1556"/>
      <c r="AT157" s="1556"/>
      <c r="AU157" s="1556"/>
      <c r="AV157" s="1556"/>
      <c r="AW157" s="1556"/>
      <c r="AX157" s="1556"/>
      <c r="AY157" s="1556"/>
    </row>
    <row r="158" spans="1:189">
      <c r="A158" s="1565"/>
      <c r="B158" s="1556"/>
      <c r="C158" s="1556"/>
      <c r="D158" s="1561"/>
      <c r="E158" s="1556"/>
      <c r="F158" s="1556"/>
      <c r="G158" s="1556"/>
      <c r="H158" s="1556"/>
      <c r="I158" s="1556"/>
      <c r="J158" s="1556"/>
      <c r="K158" s="1556"/>
      <c r="L158" s="1556"/>
      <c r="M158" s="1556"/>
      <c r="N158" s="1556"/>
      <c r="O158" s="1556"/>
      <c r="P158" s="1556"/>
      <c r="Q158" s="1556"/>
      <c r="R158" s="1556"/>
      <c r="S158" s="1556"/>
      <c r="T158" s="1556"/>
      <c r="U158" s="1556"/>
      <c r="V158" s="1556"/>
      <c r="W158" s="1556"/>
      <c r="X158" s="1556"/>
      <c r="Y158" s="1556"/>
      <c r="Z158" s="1556"/>
      <c r="AA158" s="1556"/>
      <c r="AB158" s="1556"/>
      <c r="AC158" s="1556"/>
      <c r="AD158" s="1556"/>
      <c r="AE158" s="1556"/>
      <c r="AF158" s="1556"/>
      <c r="AG158" s="1556"/>
      <c r="AH158" s="1556"/>
      <c r="AI158" s="1556"/>
      <c r="AJ158" s="1556"/>
      <c r="AK158" s="1556"/>
      <c r="AL158" s="1556"/>
      <c r="AM158" s="1556"/>
      <c r="AN158" s="1556"/>
      <c r="AO158" s="1556"/>
      <c r="AP158" s="1556"/>
      <c r="AQ158" s="1556"/>
      <c r="AR158" s="1556"/>
      <c r="AS158" s="1556"/>
      <c r="AT158" s="1556"/>
      <c r="AU158" s="1556"/>
      <c r="AV158" s="1556"/>
      <c r="AW158" s="1556"/>
      <c r="AX158" s="1556"/>
      <c r="AY158" s="1556"/>
    </row>
    <row r="159" spans="1:189">
      <c r="A159" s="1565"/>
      <c r="B159" s="1556"/>
      <c r="C159" s="1556"/>
      <c r="D159" s="1561"/>
      <c r="E159" s="1556"/>
      <c r="F159" s="1556"/>
      <c r="G159" s="1556"/>
      <c r="H159" s="1556"/>
      <c r="I159" s="1556"/>
      <c r="J159" s="1556"/>
      <c r="K159" s="1556"/>
      <c r="L159" s="1556"/>
      <c r="M159" s="1556"/>
      <c r="N159" s="1556"/>
      <c r="O159" s="1556"/>
      <c r="P159" s="1556"/>
      <c r="Q159" s="1556"/>
      <c r="R159" s="1556"/>
      <c r="S159" s="1556"/>
      <c r="T159" s="1556"/>
      <c r="U159" s="1556"/>
      <c r="V159" s="1556"/>
      <c r="W159" s="1556"/>
      <c r="X159" s="1556"/>
      <c r="Y159" s="1556"/>
      <c r="Z159" s="1556"/>
      <c r="AA159" s="1556"/>
      <c r="AB159" s="1556"/>
      <c r="AC159" s="1556"/>
      <c r="AD159" s="1556"/>
      <c r="AE159" s="1556"/>
      <c r="AF159" s="1556"/>
      <c r="AG159" s="1556"/>
      <c r="AH159" s="1556"/>
      <c r="AI159" s="1556"/>
      <c r="AJ159" s="1556"/>
      <c r="AK159" s="1556"/>
      <c r="AL159" s="1556"/>
      <c r="AM159" s="1556"/>
      <c r="AN159" s="1556"/>
      <c r="AO159" s="1556"/>
      <c r="AP159" s="1556"/>
      <c r="AQ159" s="1556"/>
      <c r="AR159" s="1556"/>
      <c r="AS159" s="1556"/>
      <c r="AT159" s="1556"/>
      <c r="AU159" s="1556"/>
      <c r="AV159" s="1556"/>
      <c r="AW159" s="1556"/>
      <c r="AX159" s="1556"/>
      <c r="AY159" s="1556"/>
    </row>
    <row r="160" spans="1:189">
      <c r="A160" s="1565"/>
      <c r="B160" s="1556"/>
      <c r="C160" s="1556"/>
      <c r="D160" s="1561"/>
      <c r="E160" s="1556"/>
      <c r="F160" s="1556"/>
      <c r="G160" s="1556"/>
      <c r="H160" s="1556"/>
      <c r="I160" s="1556"/>
      <c r="J160" s="1556"/>
      <c r="K160" s="1556"/>
      <c r="L160" s="1556"/>
      <c r="M160" s="1556"/>
      <c r="N160" s="1556"/>
      <c r="O160" s="1556"/>
      <c r="P160" s="1556"/>
      <c r="Q160" s="1556"/>
      <c r="R160" s="1556"/>
      <c r="S160" s="1556"/>
      <c r="T160" s="1556"/>
      <c r="U160" s="1556"/>
      <c r="V160" s="1556"/>
      <c r="W160" s="1556"/>
      <c r="X160" s="1556"/>
      <c r="Y160" s="1556"/>
      <c r="Z160" s="1556"/>
      <c r="AA160" s="1556"/>
      <c r="AB160" s="1556"/>
      <c r="AC160" s="1556"/>
      <c r="AD160" s="1556"/>
      <c r="AE160" s="1556"/>
      <c r="AF160" s="1556"/>
      <c r="AG160" s="1556"/>
      <c r="AH160" s="1556"/>
      <c r="AI160" s="1556"/>
      <c r="AJ160" s="1556"/>
      <c r="AK160" s="1556"/>
      <c r="AL160" s="1556"/>
      <c r="AM160" s="1556"/>
      <c r="AN160" s="1556"/>
      <c r="AO160" s="1556"/>
      <c r="AP160" s="1556"/>
      <c r="AQ160" s="1556"/>
      <c r="AR160" s="1556"/>
      <c r="AS160" s="1556"/>
      <c r="AT160" s="1556"/>
      <c r="AU160" s="1556"/>
      <c r="AV160" s="1556"/>
      <c r="AW160" s="1556"/>
      <c r="AX160" s="1556"/>
      <c r="AY160" s="1556"/>
    </row>
    <row r="161" spans="1:195">
      <c r="A161" s="1565"/>
      <c r="B161" s="1556"/>
      <c r="C161" s="1556"/>
      <c r="D161" s="1561"/>
      <c r="E161" s="1556"/>
      <c r="F161" s="1556"/>
      <c r="G161" s="1556"/>
      <c r="H161" s="1556"/>
      <c r="I161" s="1556"/>
      <c r="J161" s="1556"/>
      <c r="K161" s="1556"/>
      <c r="L161" s="1556"/>
      <c r="M161" s="1556"/>
      <c r="N161" s="1556"/>
      <c r="O161" s="1556"/>
      <c r="P161" s="1556"/>
      <c r="Q161" s="1556"/>
      <c r="R161" s="1556"/>
      <c r="S161" s="1556"/>
      <c r="T161" s="1556"/>
      <c r="U161" s="1556"/>
      <c r="V161" s="1556"/>
      <c r="W161" s="1556"/>
      <c r="X161" s="1556"/>
      <c r="Y161" s="1556"/>
      <c r="Z161" s="1556"/>
      <c r="AA161" s="1556"/>
      <c r="AB161" s="1556"/>
      <c r="AC161" s="1556"/>
      <c r="AD161" s="1556"/>
      <c r="AE161" s="1556"/>
      <c r="AF161" s="1556"/>
      <c r="AG161" s="1556"/>
      <c r="AH161" s="1556"/>
      <c r="AI161" s="1556"/>
      <c r="AJ161" s="1556"/>
      <c r="AK161" s="1556"/>
      <c r="AL161" s="1556"/>
      <c r="AM161" s="1556"/>
      <c r="AN161" s="1556"/>
      <c r="AO161" s="1556"/>
      <c r="AP161" s="1556"/>
      <c r="AQ161" s="1556"/>
      <c r="AR161" s="1556"/>
      <c r="AS161" s="1556"/>
      <c r="AT161" s="1556"/>
      <c r="AU161" s="1556"/>
      <c r="AV161" s="1556"/>
      <c r="AW161" s="1556"/>
      <c r="AX161" s="1556"/>
      <c r="AY161" s="1556"/>
    </row>
    <row r="162" spans="1:195">
      <c r="A162" s="1565"/>
      <c r="B162" s="1556"/>
      <c r="C162" s="1556"/>
      <c r="D162" s="1561"/>
      <c r="E162" s="1556"/>
      <c r="F162" s="1556"/>
      <c r="G162" s="1556"/>
      <c r="H162" s="1556"/>
      <c r="I162" s="1556"/>
      <c r="J162" s="1556"/>
      <c r="K162" s="1556"/>
      <c r="L162" s="1556"/>
      <c r="M162" s="1556"/>
      <c r="N162" s="1556"/>
      <c r="O162" s="1556"/>
      <c r="P162" s="1556"/>
      <c r="Q162" s="1556"/>
      <c r="R162" s="1556"/>
      <c r="S162" s="1556"/>
      <c r="T162" s="1556"/>
      <c r="U162" s="1556"/>
      <c r="V162" s="1556"/>
      <c r="W162" s="1556"/>
      <c r="X162" s="1556"/>
      <c r="Y162" s="1556"/>
      <c r="Z162" s="1556"/>
      <c r="AA162" s="1556"/>
      <c r="AB162" s="1556"/>
      <c r="AC162" s="1556"/>
      <c r="AD162" s="1556"/>
      <c r="AE162" s="1556"/>
      <c r="AF162" s="1556"/>
      <c r="AG162" s="1556"/>
      <c r="AH162" s="1556"/>
      <c r="AI162" s="1556"/>
      <c r="AJ162" s="1556"/>
      <c r="AK162" s="1556"/>
      <c r="AL162" s="1556"/>
      <c r="AM162" s="1556"/>
      <c r="AN162" s="1556"/>
      <c r="AO162" s="1556"/>
      <c r="AP162" s="1556"/>
      <c r="AQ162" s="1556"/>
      <c r="AR162" s="1556"/>
      <c r="AS162" s="1556"/>
      <c r="AT162" s="1556"/>
      <c r="AU162" s="1556"/>
      <c r="AV162" s="1556"/>
      <c r="AW162" s="1556"/>
      <c r="AX162" s="1556"/>
      <c r="AY162" s="1556"/>
    </row>
    <row r="163" spans="1:195">
      <c r="A163" s="1565"/>
      <c r="B163" s="1556"/>
      <c r="C163" s="1556"/>
      <c r="D163" s="1561"/>
      <c r="E163" s="1556"/>
      <c r="F163" s="1556"/>
      <c r="G163" s="1556"/>
      <c r="H163" s="1556"/>
      <c r="I163" s="1556"/>
      <c r="J163" s="1556"/>
      <c r="K163" s="1556"/>
      <c r="L163" s="1556"/>
      <c r="M163" s="1556"/>
      <c r="N163" s="1556"/>
      <c r="O163" s="1556"/>
      <c r="P163" s="1556"/>
      <c r="Q163" s="1556"/>
      <c r="R163" s="1556"/>
      <c r="S163" s="1556"/>
      <c r="T163" s="1556"/>
      <c r="U163" s="1556"/>
      <c r="V163" s="1556"/>
      <c r="W163" s="1556"/>
      <c r="X163" s="1556"/>
      <c r="Y163" s="1556"/>
      <c r="Z163" s="1556"/>
      <c r="AA163" s="1556"/>
      <c r="AB163" s="1556"/>
      <c r="AC163" s="1556"/>
      <c r="AD163" s="1556"/>
      <c r="AE163" s="1556"/>
      <c r="AF163" s="1556"/>
      <c r="AG163" s="1556"/>
      <c r="AH163" s="1556"/>
      <c r="AI163" s="1556"/>
      <c r="AJ163" s="1556"/>
      <c r="AK163" s="1556"/>
      <c r="AL163" s="1556"/>
      <c r="AM163" s="1556"/>
      <c r="AN163" s="1556"/>
      <c r="AO163" s="1556"/>
      <c r="AP163" s="1556"/>
      <c r="AQ163" s="1556"/>
      <c r="AR163" s="1556"/>
      <c r="AS163" s="1556"/>
      <c r="AT163" s="1556"/>
      <c r="AU163" s="1556"/>
      <c r="AV163" s="1556"/>
      <c r="AW163" s="1556"/>
      <c r="AX163" s="1556"/>
      <c r="AY163" s="1556"/>
    </row>
    <row r="164" spans="1:195">
      <c r="A164" s="1565"/>
      <c r="B164" s="1556"/>
      <c r="C164" s="1556"/>
      <c r="D164" s="1561"/>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AI164" s="1556"/>
      <c r="AJ164" s="1556"/>
      <c r="AK164" s="1556"/>
      <c r="AL164" s="1556"/>
      <c r="AM164" s="1556"/>
      <c r="AN164" s="1556"/>
      <c r="AO164" s="1556"/>
      <c r="AP164" s="1556"/>
      <c r="AQ164" s="1556"/>
      <c r="AR164" s="1556"/>
      <c r="AS164" s="1556"/>
      <c r="AT164" s="1556"/>
      <c r="AU164" s="1556"/>
      <c r="AV164" s="1556"/>
      <c r="AW164" s="1556"/>
      <c r="AX164" s="1556"/>
      <c r="AY164" s="1556"/>
    </row>
    <row r="165" spans="1:195">
      <c r="A165" s="1565"/>
      <c r="B165" s="1556"/>
      <c r="C165" s="1556"/>
      <c r="D165" s="1561"/>
      <c r="E165" s="1556"/>
      <c r="F165" s="1556"/>
      <c r="G165" s="1556"/>
      <c r="H165" s="1556"/>
      <c r="I165" s="1556"/>
      <c r="J165" s="1556"/>
      <c r="K165" s="1556"/>
      <c r="L165" s="1556"/>
      <c r="M165" s="1556"/>
      <c r="N165" s="1556"/>
      <c r="O165" s="1556"/>
      <c r="P165" s="1556"/>
      <c r="Q165" s="1556"/>
      <c r="R165" s="1556"/>
      <c r="S165" s="1556"/>
      <c r="T165" s="1556"/>
      <c r="U165" s="1556"/>
      <c r="V165" s="1556"/>
      <c r="W165" s="1556"/>
      <c r="X165" s="1556"/>
      <c r="Y165" s="1556"/>
      <c r="Z165" s="1556"/>
      <c r="AA165" s="1556"/>
      <c r="AB165" s="1556"/>
      <c r="AC165" s="1556"/>
      <c r="AD165" s="1556"/>
      <c r="AE165" s="1556"/>
      <c r="AF165" s="1556"/>
      <c r="AG165" s="1556"/>
      <c r="AH165" s="1556"/>
      <c r="AI165" s="1556"/>
      <c r="AJ165" s="1556"/>
      <c r="AK165" s="1556"/>
      <c r="AL165" s="1556"/>
      <c r="AM165" s="1556"/>
      <c r="AN165" s="1556"/>
      <c r="AO165" s="1556"/>
      <c r="AP165" s="1556"/>
      <c r="AQ165" s="1556"/>
      <c r="AR165" s="1556"/>
      <c r="AS165" s="1556"/>
      <c r="AT165" s="1556"/>
      <c r="AU165" s="1556"/>
      <c r="AV165" s="1556"/>
      <c r="AW165" s="1556"/>
      <c r="AX165" s="1556"/>
      <c r="AY165" s="1556"/>
    </row>
    <row r="166" spans="1:195">
      <c r="A166" s="1565"/>
      <c r="B166" s="1556"/>
      <c r="C166" s="1556"/>
      <c r="D166" s="1561"/>
      <c r="E166" s="1556"/>
      <c r="F166" s="1556"/>
      <c r="G166" s="1556"/>
      <c r="H166" s="1556"/>
      <c r="I166" s="1556"/>
      <c r="J166" s="1556"/>
      <c r="K166" s="1556"/>
      <c r="L166" s="1556"/>
      <c r="M166" s="1556"/>
      <c r="N166" s="1556"/>
      <c r="O166" s="1556"/>
      <c r="P166" s="1556"/>
      <c r="Q166" s="1556"/>
      <c r="R166" s="1556"/>
      <c r="S166" s="1556"/>
      <c r="T166" s="1556"/>
      <c r="U166" s="1556"/>
      <c r="V166" s="1556"/>
      <c r="W166" s="1556"/>
      <c r="X166" s="1556"/>
      <c r="Y166" s="1556"/>
      <c r="Z166" s="1556"/>
      <c r="AA166" s="1556"/>
      <c r="AB166" s="1556"/>
      <c r="AC166" s="1556"/>
      <c r="AD166" s="1556"/>
      <c r="AE166" s="1556"/>
      <c r="AF166" s="1556"/>
      <c r="AG166" s="1556"/>
      <c r="AH166" s="1556"/>
      <c r="AI166" s="1556"/>
      <c r="AJ166" s="1556"/>
      <c r="AK166" s="1556"/>
      <c r="AL166" s="1556"/>
      <c r="AM166" s="1556"/>
      <c r="AN166" s="1556"/>
      <c r="AO166" s="1556"/>
      <c r="AP166" s="1556"/>
      <c r="AQ166" s="1556"/>
      <c r="AR166" s="1556"/>
      <c r="AS166" s="1556"/>
      <c r="AT166" s="1556"/>
      <c r="AU166" s="1556"/>
      <c r="AV166" s="1556"/>
      <c r="AW166" s="1556"/>
      <c r="AX166" s="1556"/>
      <c r="AY166" s="1556"/>
    </row>
    <row r="167" spans="1:195">
      <c r="A167" s="1565"/>
      <c r="B167" s="1556"/>
      <c r="C167" s="1556"/>
      <c r="D167" s="1561"/>
      <c r="E167" s="1556"/>
      <c r="F167" s="1556"/>
      <c r="G167" s="1556"/>
      <c r="H167" s="1556"/>
      <c r="I167" s="1556"/>
      <c r="J167" s="1556"/>
      <c r="K167" s="1556"/>
      <c r="L167" s="1556"/>
      <c r="M167" s="1556"/>
      <c r="N167" s="1556"/>
      <c r="O167" s="1556"/>
      <c r="P167" s="1556"/>
      <c r="Q167" s="1556"/>
      <c r="R167" s="1556"/>
      <c r="S167" s="1556"/>
      <c r="T167" s="1556"/>
      <c r="U167" s="1556"/>
      <c r="V167" s="1556"/>
      <c r="W167" s="1556"/>
      <c r="X167" s="1556"/>
      <c r="Y167" s="1556"/>
      <c r="Z167" s="1556"/>
      <c r="AA167" s="1556"/>
      <c r="AB167" s="1556"/>
      <c r="AC167" s="1556"/>
      <c r="AD167" s="1556"/>
      <c r="AE167" s="1556"/>
      <c r="AF167" s="1556"/>
      <c r="AG167" s="1556"/>
      <c r="AH167" s="1556"/>
      <c r="AI167" s="1556"/>
      <c r="AJ167" s="1556"/>
      <c r="AK167" s="1556"/>
      <c r="AL167" s="1556"/>
      <c r="AM167" s="1556"/>
      <c r="AN167" s="1556"/>
      <c r="AO167" s="1556"/>
      <c r="AP167" s="1556"/>
      <c r="AQ167" s="1556"/>
      <c r="AR167" s="1556"/>
      <c r="AS167" s="1556"/>
      <c r="AT167" s="1556"/>
      <c r="AU167" s="1556"/>
      <c r="AV167" s="1556"/>
      <c r="AW167" s="1556"/>
      <c r="AX167" s="1556"/>
      <c r="AY167" s="1556"/>
    </row>
    <row r="168" spans="1:195" s="1556" customFormat="1">
      <c r="A168" s="1565"/>
      <c r="D168" s="1561"/>
      <c r="GD168" s="1561"/>
      <c r="GF168" s="1561"/>
      <c r="GH168" s="1561"/>
      <c r="GI168" s="1569"/>
      <c r="GJ168" s="1565"/>
      <c r="GK168" s="1565"/>
      <c r="GL168" s="1559"/>
      <c r="GM168" s="1560"/>
    </row>
    <row r="169" spans="1:195" s="1556" customFormat="1">
      <c r="A169" s="1565"/>
      <c r="D169" s="1561"/>
      <c r="GD169" s="1561"/>
      <c r="GF169" s="1561"/>
      <c r="GH169" s="1561"/>
      <c r="GI169" s="1569"/>
      <c r="GJ169" s="1565"/>
      <c r="GK169" s="1565"/>
      <c r="GL169" s="1559"/>
      <c r="GM169" s="1560"/>
    </row>
    <row r="170" spans="1:195" s="1556" customFormat="1">
      <c r="A170" s="1565"/>
      <c r="D170" s="1561"/>
      <c r="GD170" s="1561"/>
      <c r="GF170" s="1561"/>
      <c r="GH170" s="1561"/>
      <c r="GI170" s="1569"/>
      <c r="GJ170" s="1565"/>
      <c r="GK170" s="1565"/>
      <c r="GL170" s="1559"/>
      <c r="GM170" s="1560"/>
    </row>
    <row r="171" spans="1:195" s="1556" customFormat="1">
      <c r="A171" s="1565"/>
      <c r="D171" s="1561"/>
      <c r="GD171" s="1561"/>
      <c r="GF171" s="1561"/>
      <c r="GH171" s="1561"/>
      <c r="GI171" s="1569"/>
      <c r="GJ171" s="1565"/>
      <c r="GK171" s="1565"/>
      <c r="GL171" s="1559"/>
      <c r="GM171" s="1560"/>
    </row>
    <row r="172" spans="1:195" s="1556" customFormat="1">
      <c r="A172" s="1565"/>
      <c r="D172" s="1561"/>
      <c r="GD172" s="1561"/>
      <c r="GF172" s="1561"/>
      <c r="GH172" s="1561"/>
      <c r="GI172" s="1569"/>
      <c r="GJ172" s="1565"/>
      <c r="GK172" s="1565"/>
      <c r="GL172" s="1559"/>
      <c r="GM172" s="1560"/>
    </row>
    <row r="173" spans="1:195" s="1556" customFormat="1">
      <c r="A173" s="1565"/>
      <c r="D173" s="1561"/>
      <c r="GD173" s="1561"/>
      <c r="GF173" s="1561"/>
      <c r="GH173" s="1561"/>
      <c r="GI173" s="1569"/>
      <c r="GJ173" s="1565"/>
      <c r="GK173" s="1565"/>
      <c r="GL173" s="1559"/>
      <c r="GM173" s="1560"/>
    </row>
    <row r="174" spans="1:195" s="1556" customFormat="1">
      <c r="A174" s="1565"/>
      <c r="D174" s="1561"/>
      <c r="GD174" s="1561"/>
      <c r="GF174" s="1561"/>
      <c r="GH174" s="1561"/>
      <c r="GI174" s="1569"/>
      <c r="GJ174" s="1565"/>
      <c r="GK174" s="1565"/>
      <c r="GL174" s="1559"/>
      <c r="GM174" s="1560"/>
    </row>
    <row r="175" spans="1:195" s="1556" customFormat="1">
      <c r="A175" s="1565"/>
      <c r="D175" s="1561"/>
      <c r="GD175" s="1561"/>
      <c r="GF175" s="1561"/>
      <c r="GH175" s="1561"/>
      <c r="GI175" s="1569"/>
      <c r="GJ175" s="1565"/>
      <c r="GK175" s="1565"/>
      <c r="GL175" s="1559"/>
      <c r="GM175" s="1560"/>
    </row>
    <row r="176" spans="1:195" s="1556" customFormat="1">
      <c r="A176" s="1565"/>
      <c r="D176" s="1561"/>
      <c r="GD176" s="1561"/>
      <c r="GF176" s="1561"/>
      <c r="GH176" s="1561"/>
      <c r="GI176" s="1569"/>
      <c r="GJ176" s="1565"/>
      <c r="GK176" s="1565"/>
      <c r="GL176" s="1559"/>
      <c r="GM176" s="1560"/>
    </row>
    <row r="177" spans="1:195" s="1556" customFormat="1">
      <c r="A177" s="1565"/>
      <c r="D177" s="1561"/>
      <c r="GD177" s="1561"/>
      <c r="GF177" s="1561"/>
      <c r="GH177" s="1561"/>
      <c r="GI177" s="1569"/>
      <c r="GJ177" s="1565"/>
      <c r="GK177" s="1565"/>
      <c r="GL177" s="1559"/>
      <c r="GM177" s="1560"/>
    </row>
    <row r="178" spans="1:195" s="1556" customFormat="1">
      <c r="A178" s="1565"/>
      <c r="D178" s="1561"/>
      <c r="GD178" s="1561"/>
      <c r="GF178" s="1561"/>
      <c r="GH178" s="1561"/>
      <c r="GI178" s="1569"/>
      <c r="GJ178" s="1565"/>
      <c r="GK178" s="1565"/>
      <c r="GL178" s="1559"/>
      <c r="GM178" s="1560"/>
    </row>
    <row r="179" spans="1:195" s="1556" customFormat="1">
      <c r="A179" s="1565"/>
      <c r="D179" s="1561"/>
      <c r="GD179" s="1561"/>
      <c r="GF179" s="1561"/>
      <c r="GH179" s="1561"/>
      <c r="GI179" s="1569"/>
      <c r="GJ179" s="1565"/>
      <c r="GK179" s="1565"/>
      <c r="GL179" s="1559"/>
      <c r="GM179" s="1560"/>
    </row>
    <row r="180" spans="1:195" s="1556" customFormat="1">
      <c r="A180" s="1565"/>
      <c r="D180" s="1561"/>
      <c r="GD180" s="1561"/>
      <c r="GF180" s="1561"/>
      <c r="GH180" s="1561"/>
      <c r="GI180" s="1569"/>
      <c r="GJ180" s="1565"/>
      <c r="GK180" s="1565"/>
      <c r="GL180" s="1559"/>
      <c r="GM180" s="1560"/>
    </row>
    <row r="181" spans="1:195" s="1556" customFormat="1">
      <c r="A181" s="1565"/>
      <c r="D181" s="1561"/>
      <c r="GD181" s="1561"/>
      <c r="GF181" s="1561"/>
      <c r="GH181" s="1561"/>
      <c r="GI181" s="1569"/>
      <c r="GJ181" s="1565"/>
      <c r="GK181" s="1565"/>
      <c r="GL181" s="1559"/>
      <c r="GM181" s="1560"/>
    </row>
    <row r="182" spans="1:195" s="1556" customFormat="1">
      <c r="A182" s="1565"/>
      <c r="D182" s="1561"/>
      <c r="GD182" s="1561"/>
      <c r="GF182" s="1561"/>
      <c r="GH182" s="1561"/>
      <c r="GI182" s="1569"/>
      <c r="GJ182" s="1565"/>
      <c r="GK182" s="1565"/>
      <c r="GL182" s="1559"/>
      <c r="GM182" s="1560"/>
    </row>
    <row r="183" spans="1:195" s="1556" customFormat="1">
      <c r="A183" s="1565"/>
      <c r="D183" s="1561"/>
      <c r="GD183" s="1561"/>
      <c r="GF183" s="1561"/>
      <c r="GH183" s="1561"/>
      <c r="GI183" s="1569"/>
      <c r="GJ183" s="1565"/>
      <c r="GK183" s="1565"/>
      <c r="GL183" s="1559"/>
      <c r="GM183" s="1560"/>
    </row>
    <row r="184" spans="1:195" s="1556" customFormat="1">
      <c r="A184" s="1565"/>
      <c r="D184" s="1561"/>
      <c r="GD184" s="1561"/>
      <c r="GF184" s="1561"/>
      <c r="GH184" s="1561"/>
      <c r="GI184" s="1569"/>
      <c r="GJ184" s="1565"/>
      <c r="GK184" s="1565"/>
      <c r="GL184" s="1559"/>
      <c r="GM184" s="1560"/>
    </row>
    <row r="185" spans="1:195" s="1556" customFormat="1">
      <c r="A185" s="1565"/>
      <c r="D185" s="1561"/>
      <c r="GD185" s="1561"/>
      <c r="GF185" s="1561"/>
      <c r="GH185" s="1561"/>
      <c r="GI185" s="1569"/>
      <c r="GJ185" s="1565"/>
      <c r="GK185" s="1565"/>
      <c r="GL185" s="1559"/>
      <c r="GM185" s="1560"/>
    </row>
    <row r="186" spans="1:195" s="1556" customFormat="1">
      <c r="A186" s="1565"/>
      <c r="D186" s="1561"/>
      <c r="GD186" s="1561"/>
      <c r="GF186" s="1561"/>
      <c r="GH186" s="1561"/>
      <c r="GI186" s="1569"/>
      <c r="GJ186" s="1565"/>
      <c r="GK186" s="1565"/>
      <c r="GL186" s="1559"/>
      <c r="GM186" s="1560"/>
    </row>
    <row r="187" spans="1:195" s="1556" customFormat="1">
      <c r="A187" s="1565"/>
      <c r="D187" s="1561"/>
      <c r="GD187" s="1561"/>
      <c r="GF187" s="1561"/>
      <c r="GH187" s="1561"/>
      <c r="GI187" s="1569"/>
      <c r="GJ187" s="1565"/>
      <c r="GK187" s="1565"/>
      <c r="GL187" s="1559"/>
      <c r="GM187" s="1560"/>
    </row>
    <row r="188" spans="1:195" s="1556" customFormat="1">
      <c r="A188" s="1565"/>
      <c r="D188" s="1561"/>
      <c r="GD188" s="1561"/>
      <c r="GF188" s="1561"/>
      <c r="GH188" s="1561"/>
      <c r="GI188" s="1569"/>
      <c r="GJ188" s="1565"/>
      <c r="GK188" s="1565"/>
      <c r="GL188" s="1559"/>
      <c r="GM188" s="1560"/>
    </row>
    <row r="189" spans="1:195" s="1556" customFormat="1">
      <c r="A189" s="1565"/>
      <c r="D189" s="1561"/>
      <c r="GD189" s="1561"/>
      <c r="GF189" s="1561"/>
      <c r="GH189" s="1561"/>
      <c r="GI189" s="1569"/>
      <c r="GJ189" s="1565"/>
      <c r="GK189" s="1565"/>
      <c r="GL189" s="1559"/>
      <c r="GM189" s="1560"/>
    </row>
    <row r="190" spans="1:195" s="1556" customFormat="1">
      <c r="A190" s="1565"/>
      <c r="D190" s="1561"/>
      <c r="GD190" s="1561"/>
      <c r="GF190" s="1561"/>
      <c r="GH190" s="1561"/>
      <c r="GI190" s="1569"/>
      <c r="GJ190" s="1565"/>
      <c r="GK190" s="1565"/>
      <c r="GL190" s="1559"/>
      <c r="GM190" s="1560"/>
    </row>
    <row r="191" spans="1:195" s="1556" customFormat="1">
      <c r="A191" s="1565"/>
      <c r="D191" s="1561"/>
      <c r="GD191" s="1561"/>
      <c r="GF191" s="1561"/>
      <c r="GH191" s="1561"/>
      <c r="GI191" s="1569"/>
      <c r="GJ191" s="1565"/>
      <c r="GK191" s="1565"/>
      <c r="GL191" s="1559"/>
      <c r="GM191" s="1560"/>
    </row>
    <row r="192" spans="1:195" s="1556" customFormat="1">
      <c r="A192" s="1565"/>
      <c r="D192" s="1561"/>
      <c r="GD192" s="1561"/>
      <c r="GF192" s="1561"/>
      <c r="GH192" s="1561"/>
      <c r="GI192" s="1569"/>
      <c r="GJ192" s="1565"/>
      <c r="GK192" s="1565"/>
      <c r="GL192" s="1559"/>
      <c r="GM192" s="1560"/>
    </row>
    <row r="193" spans="1:195" s="1556" customFormat="1">
      <c r="A193" s="1565"/>
      <c r="D193" s="1561"/>
      <c r="GD193" s="1561"/>
      <c r="GF193" s="1561"/>
      <c r="GH193" s="1561"/>
      <c r="GI193" s="1569"/>
      <c r="GJ193" s="1565"/>
      <c r="GK193" s="1565"/>
      <c r="GL193" s="1559"/>
      <c r="GM193" s="1560"/>
    </row>
    <row r="194" spans="1:195" s="1556" customFormat="1">
      <c r="A194" s="1565"/>
      <c r="D194" s="1561"/>
      <c r="GD194" s="1561"/>
      <c r="GF194" s="1561"/>
      <c r="GH194" s="1561"/>
      <c r="GI194" s="1569"/>
      <c r="GJ194" s="1565"/>
      <c r="GK194" s="1565"/>
      <c r="GL194" s="1559"/>
      <c r="GM194" s="1560"/>
    </row>
    <row r="195" spans="1:195" s="1556" customFormat="1">
      <c r="A195" s="1565"/>
      <c r="D195" s="1561"/>
      <c r="GD195" s="1561"/>
      <c r="GF195" s="1561"/>
      <c r="GH195" s="1561"/>
      <c r="GI195" s="1569"/>
      <c r="GJ195" s="1565"/>
      <c r="GK195" s="1565"/>
      <c r="GL195" s="1559"/>
      <c r="GM195" s="1560"/>
    </row>
    <row r="196" spans="1:195" s="1556" customFormat="1">
      <c r="A196" s="1565"/>
      <c r="D196" s="1561"/>
      <c r="GD196" s="1561"/>
      <c r="GF196" s="1561"/>
      <c r="GH196" s="1561"/>
      <c r="GI196" s="1569"/>
      <c r="GJ196" s="1565"/>
      <c r="GK196" s="1565"/>
      <c r="GL196" s="1555"/>
      <c r="GM196" s="1578"/>
    </row>
    <row r="197" spans="1:195" s="1556" customFormat="1">
      <c r="A197" s="1565"/>
      <c r="D197" s="1561"/>
      <c r="GD197" s="1561"/>
      <c r="GF197" s="1561"/>
      <c r="GH197" s="1561"/>
      <c r="GI197" s="1569"/>
      <c r="GJ197" s="1565"/>
      <c r="GK197" s="1565"/>
      <c r="GL197" s="1559"/>
      <c r="GM197" s="1560"/>
    </row>
    <row r="198" spans="1:195" s="1556" customFormat="1">
      <c r="A198" s="1565"/>
      <c r="D198" s="1561"/>
      <c r="GD198" s="1561"/>
      <c r="GF198" s="1561"/>
      <c r="GH198" s="1561"/>
      <c r="GI198" s="1569"/>
      <c r="GJ198" s="1565"/>
      <c r="GK198" s="1565"/>
      <c r="GL198" s="1559"/>
      <c r="GM198" s="1560"/>
    </row>
    <row r="199" spans="1:195" s="1556" customFormat="1">
      <c r="A199" s="1565"/>
      <c r="D199" s="1561"/>
      <c r="GD199" s="1561"/>
      <c r="GF199" s="1561"/>
      <c r="GH199" s="1561"/>
      <c r="GI199" s="1569"/>
      <c r="GJ199" s="1565"/>
      <c r="GK199" s="1565"/>
      <c r="GL199" s="1559"/>
      <c r="GM199" s="1560"/>
    </row>
    <row r="200" spans="1:195" s="1556" customFormat="1">
      <c r="A200" s="1565"/>
      <c r="D200" s="1561"/>
      <c r="GD200" s="1561"/>
      <c r="GF200" s="1561"/>
      <c r="GH200" s="1561"/>
      <c r="GI200" s="1569"/>
      <c r="GJ200" s="1565"/>
      <c r="GK200" s="1565"/>
      <c r="GL200" s="1559"/>
      <c r="GM200" s="1560"/>
    </row>
    <row r="201" spans="1:195" s="1556" customFormat="1">
      <c r="A201" s="1565"/>
      <c r="D201" s="1561"/>
      <c r="GD201" s="1561"/>
      <c r="GF201" s="1561"/>
      <c r="GH201" s="1561"/>
      <c r="GI201" s="1569"/>
      <c r="GJ201" s="1565"/>
      <c r="GK201" s="1565"/>
      <c r="GL201" s="1559"/>
      <c r="GM201" s="1560"/>
    </row>
    <row r="202" spans="1:195" s="1556" customFormat="1">
      <c r="A202" s="1565"/>
      <c r="D202" s="1561"/>
      <c r="GD202" s="1561"/>
      <c r="GF202" s="1561"/>
      <c r="GH202" s="1561"/>
      <c r="GI202" s="1569"/>
      <c r="GJ202" s="1565"/>
      <c r="GK202" s="1565"/>
      <c r="GL202" s="1559"/>
      <c r="GM202" s="1560"/>
    </row>
    <row r="203" spans="1:195" s="1556" customFormat="1">
      <c r="A203" s="1565"/>
      <c r="D203" s="1561"/>
      <c r="GD203" s="1561"/>
      <c r="GF203" s="1561"/>
      <c r="GH203" s="1561"/>
      <c r="GI203" s="1569"/>
      <c r="GJ203" s="1565"/>
      <c r="GK203" s="1565"/>
      <c r="GL203" s="1559"/>
      <c r="GM203" s="1560"/>
    </row>
    <row r="204" spans="1:195" s="1556" customFormat="1">
      <c r="A204" s="1565"/>
      <c r="D204" s="1561"/>
      <c r="GD204" s="1561"/>
      <c r="GF204" s="1561"/>
      <c r="GH204" s="1561"/>
      <c r="GI204" s="1569"/>
      <c r="GJ204" s="1565"/>
      <c r="GK204" s="1565"/>
      <c r="GL204" s="39"/>
      <c r="GM204" s="1579"/>
    </row>
    <row r="205" spans="1:195" s="1556" customFormat="1">
      <c r="A205" s="1565"/>
      <c r="D205" s="1561"/>
      <c r="GD205" s="1561"/>
      <c r="GF205" s="1561"/>
      <c r="GH205" s="1561"/>
      <c r="GI205" s="1569"/>
      <c r="GJ205" s="1565"/>
      <c r="GK205" s="1565"/>
      <c r="GL205" s="1559"/>
      <c r="GM205" s="1560"/>
    </row>
    <row r="206" spans="1:195" s="1556" customFormat="1">
      <c r="A206" s="1565"/>
      <c r="D206" s="1561"/>
      <c r="GD206" s="1561"/>
      <c r="GF206" s="1561"/>
      <c r="GH206" s="1561"/>
      <c r="GI206" s="1569"/>
      <c r="GJ206" s="1565"/>
      <c r="GK206" s="1565"/>
      <c r="GL206" s="1559"/>
      <c r="GM206" s="1560"/>
    </row>
    <row r="207" spans="1:195" s="1556" customFormat="1">
      <c r="A207" s="1565"/>
      <c r="D207" s="1561"/>
      <c r="GD207" s="1561"/>
      <c r="GF207" s="1561"/>
      <c r="GH207" s="1561"/>
      <c r="GI207" s="1569"/>
      <c r="GJ207" s="1565"/>
      <c r="GK207" s="1565"/>
      <c r="GL207" s="1559"/>
      <c r="GM207" s="1560"/>
    </row>
    <row r="208" spans="1:195" s="1556" customFormat="1">
      <c r="A208" s="1565"/>
      <c r="D208" s="1561"/>
      <c r="GD208" s="1561"/>
      <c r="GF208" s="1561"/>
      <c r="GH208" s="1561"/>
      <c r="GI208" s="1569"/>
      <c r="GJ208" s="1565"/>
      <c r="GK208" s="1565"/>
      <c r="GL208" s="1559"/>
      <c r="GM208" s="1560"/>
    </row>
    <row r="209" spans="1:195" s="1556" customFormat="1">
      <c r="A209" s="1565"/>
      <c r="D209" s="1561"/>
      <c r="GD209" s="1561"/>
      <c r="GF209" s="1561"/>
      <c r="GH209" s="1561"/>
      <c r="GI209" s="1569"/>
      <c r="GJ209" s="1565"/>
      <c r="GK209" s="1565"/>
      <c r="GL209" s="1559"/>
      <c r="GM209" s="1560"/>
    </row>
    <row r="210" spans="1:195" s="1556" customFormat="1">
      <c r="A210" s="1565"/>
      <c r="D210" s="1561"/>
      <c r="GD210" s="1561"/>
      <c r="GF210" s="1561"/>
      <c r="GH210" s="1561"/>
      <c r="GI210" s="1569"/>
      <c r="GJ210" s="1565"/>
      <c r="GK210" s="1565"/>
      <c r="GL210" s="39"/>
      <c r="GM210" s="1579"/>
    </row>
    <row r="211" spans="1:195" s="1556" customFormat="1">
      <c r="A211" s="1565"/>
      <c r="D211" s="1561"/>
      <c r="GD211" s="1561"/>
      <c r="GF211" s="1561"/>
      <c r="GH211" s="1561"/>
      <c r="GI211" s="1569"/>
      <c r="GJ211" s="1565"/>
      <c r="GK211" s="1565"/>
      <c r="GL211" s="1559"/>
      <c r="GM211" s="1560"/>
    </row>
    <row r="212" spans="1:195" s="1556" customFormat="1">
      <c r="A212" s="1565"/>
      <c r="D212" s="1561"/>
      <c r="GD212" s="1561"/>
      <c r="GF212" s="1561"/>
      <c r="GH212" s="1561"/>
      <c r="GI212" s="1569"/>
      <c r="GJ212" s="1565"/>
      <c r="GK212" s="1565"/>
      <c r="GL212" s="1559"/>
      <c r="GM212" s="1560"/>
    </row>
    <row r="213" spans="1:195" s="1556" customFormat="1">
      <c r="A213" s="1565"/>
      <c r="D213" s="1561"/>
      <c r="GD213" s="1561"/>
      <c r="GF213" s="1561"/>
      <c r="GH213" s="1561"/>
      <c r="GI213" s="1569"/>
      <c r="GJ213" s="1565"/>
      <c r="GK213" s="1565"/>
      <c r="GL213" s="1559"/>
      <c r="GM213" s="1560"/>
    </row>
    <row r="214" spans="1:195" s="1556" customFormat="1">
      <c r="A214" s="1565"/>
      <c r="D214" s="1561"/>
      <c r="GD214" s="1561"/>
      <c r="GF214" s="1561"/>
      <c r="GH214" s="1561"/>
      <c r="GI214" s="1569"/>
      <c r="GJ214" s="1565"/>
      <c r="GK214" s="1565"/>
      <c r="GL214" s="39"/>
      <c r="GM214" s="1579"/>
    </row>
    <row r="215" spans="1:195" s="1556" customFormat="1">
      <c r="A215" s="1565"/>
      <c r="D215" s="1561"/>
      <c r="GD215" s="1561"/>
      <c r="GF215" s="1561"/>
      <c r="GH215" s="1561"/>
      <c r="GI215" s="1569"/>
      <c r="GJ215" s="1565"/>
      <c r="GK215" s="1565"/>
      <c r="GL215" s="1559"/>
      <c r="GM215" s="1560"/>
    </row>
    <row r="216" spans="1:195" s="1556" customFormat="1">
      <c r="A216" s="1565"/>
      <c r="D216" s="1561"/>
      <c r="GD216" s="1561"/>
      <c r="GF216" s="1561"/>
      <c r="GH216" s="1561"/>
      <c r="GI216" s="1569"/>
      <c r="GJ216" s="1565"/>
      <c r="GK216" s="1565"/>
      <c r="GL216" s="1559"/>
      <c r="GM216" s="1560"/>
    </row>
    <row r="217" spans="1:195" s="1556" customFormat="1">
      <c r="A217" s="1565"/>
      <c r="D217" s="1561"/>
      <c r="GD217" s="1561"/>
      <c r="GF217" s="1561"/>
      <c r="GH217" s="1561"/>
      <c r="GI217" s="1569"/>
      <c r="GJ217" s="1565"/>
      <c r="GK217" s="1565"/>
      <c r="GL217" s="1559"/>
      <c r="GM217" s="1560"/>
    </row>
    <row r="218" spans="1:195" s="1556" customFormat="1">
      <c r="A218" s="1565"/>
      <c r="D218" s="1561"/>
      <c r="GD218" s="1561"/>
      <c r="GF218" s="1561"/>
      <c r="GH218" s="1561"/>
      <c r="GI218" s="1569"/>
      <c r="GJ218" s="1565"/>
      <c r="GK218" s="1565"/>
      <c r="GL218" s="1559"/>
      <c r="GM218" s="1560"/>
    </row>
    <row r="219" spans="1:195" s="1556" customFormat="1">
      <c r="A219" s="1565"/>
      <c r="D219" s="1561"/>
      <c r="GD219" s="1561"/>
      <c r="GF219" s="1561"/>
      <c r="GH219" s="1561"/>
      <c r="GI219" s="1569"/>
      <c r="GJ219" s="1565"/>
      <c r="GK219" s="1565"/>
      <c r="GL219" s="1559"/>
      <c r="GM219" s="1560"/>
    </row>
    <row r="220" spans="1:195" s="1556" customFormat="1">
      <c r="A220" s="1565"/>
      <c r="D220" s="1561"/>
      <c r="GD220" s="1561"/>
      <c r="GF220" s="1561"/>
      <c r="GH220" s="1561"/>
      <c r="GI220" s="1569"/>
      <c r="GJ220" s="1565"/>
      <c r="GK220" s="1565"/>
      <c r="GL220" s="1559"/>
      <c r="GM220" s="1560"/>
    </row>
    <row r="221" spans="1:195" s="1556" customFormat="1">
      <c r="A221" s="1565"/>
      <c r="D221" s="1561"/>
      <c r="GD221" s="1561"/>
      <c r="GF221" s="1561"/>
      <c r="GH221" s="1561"/>
      <c r="GI221" s="1569"/>
      <c r="GJ221" s="1565"/>
      <c r="GK221" s="1565"/>
      <c r="GL221" s="39"/>
      <c r="GM221" s="1579"/>
    </row>
    <row r="222" spans="1:195" s="1556" customFormat="1">
      <c r="A222" s="1565"/>
      <c r="D222" s="1561"/>
      <c r="GD222" s="1561"/>
      <c r="GF222" s="1561"/>
      <c r="GH222" s="1561"/>
      <c r="GI222" s="1569"/>
      <c r="GJ222" s="1565"/>
      <c r="GK222" s="1565"/>
      <c r="GL222" s="1559"/>
      <c r="GM222" s="1560"/>
    </row>
    <row r="223" spans="1:195" s="1556" customFormat="1">
      <c r="A223" s="1565"/>
      <c r="D223" s="1561"/>
      <c r="GD223" s="1561"/>
      <c r="GF223" s="1561"/>
      <c r="GH223" s="1561"/>
      <c r="GI223" s="1569"/>
      <c r="GJ223" s="1565"/>
      <c r="GK223" s="1565"/>
      <c r="GL223" s="1565"/>
      <c r="GM223" s="1562"/>
    </row>
    <row r="224" spans="1:195" s="1556" customFormat="1">
      <c r="A224" s="1565"/>
      <c r="D224" s="1561"/>
      <c r="GD224" s="1561"/>
      <c r="GF224" s="1561"/>
      <c r="GH224" s="1561"/>
      <c r="GI224" s="1569"/>
      <c r="GJ224" s="1565"/>
      <c r="GK224" s="1565"/>
      <c r="GL224" s="1565"/>
      <c r="GM224" s="1562"/>
    </row>
    <row r="225" spans="1:195" s="1556" customFormat="1">
      <c r="A225" s="1565"/>
      <c r="D225" s="1561"/>
      <c r="GD225" s="1561"/>
      <c r="GF225" s="1561"/>
      <c r="GH225" s="1561"/>
      <c r="GI225" s="1569"/>
      <c r="GJ225" s="1565"/>
      <c r="GK225" s="1565"/>
      <c r="GL225" s="1565"/>
      <c r="GM225" s="1562"/>
    </row>
    <row r="226" spans="1:195" s="1556" customFormat="1">
      <c r="A226" s="1565"/>
      <c r="D226" s="1561"/>
      <c r="GD226" s="1561"/>
      <c r="GF226" s="1561"/>
      <c r="GH226" s="1561"/>
      <c r="GI226" s="1569"/>
      <c r="GJ226" s="1565"/>
      <c r="GK226" s="1565"/>
      <c r="GL226" s="1565"/>
      <c r="GM226" s="1562"/>
    </row>
    <row r="227" spans="1:195" s="1556" customFormat="1">
      <c r="A227" s="1565"/>
      <c r="D227" s="1561"/>
      <c r="GD227" s="1561"/>
      <c r="GF227" s="1561"/>
      <c r="GH227" s="1561"/>
      <c r="GI227" s="1569"/>
      <c r="GJ227" s="1565"/>
      <c r="GK227" s="1565"/>
      <c r="GL227" s="1565"/>
      <c r="GM227" s="1562"/>
    </row>
    <row r="228" spans="1:195" s="1556" customFormat="1">
      <c r="A228" s="1565"/>
      <c r="D228" s="1561"/>
      <c r="GD228" s="1561"/>
      <c r="GF228" s="1561"/>
      <c r="GH228" s="1561"/>
      <c r="GI228" s="1569"/>
      <c r="GJ228" s="1565"/>
      <c r="GK228" s="1565"/>
      <c r="GL228" s="1565"/>
      <c r="GM228" s="1562"/>
    </row>
    <row r="229" spans="1:195" s="1556" customFormat="1">
      <c r="A229" s="1565"/>
      <c r="D229" s="1561"/>
      <c r="GD229" s="1561"/>
      <c r="GF229" s="1561"/>
      <c r="GH229" s="1561"/>
      <c r="GI229" s="1569"/>
      <c r="GJ229" s="1565"/>
      <c r="GK229" s="1565"/>
      <c r="GL229" s="1565"/>
      <c r="GM229" s="1562"/>
    </row>
    <row r="230" spans="1:195" s="1556" customFormat="1">
      <c r="A230" s="1565"/>
      <c r="D230" s="1561"/>
      <c r="GD230" s="1561"/>
      <c r="GF230" s="1561"/>
      <c r="GH230" s="1561"/>
      <c r="GI230" s="1569"/>
      <c r="GJ230" s="1565"/>
      <c r="GK230" s="1565"/>
      <c r="GL230" s="1565"/>
      <c r="GM230" s="1562"/>
    </row>
    <row r="231" spans="1:195" s="1556" customFormat="1">
      <c r="A231" s="1565"/>
      <c r="D231" s="1561"/>
      <c r="GD231" s="1561"/>
      <c r="GF231" s="1561"/>
      <c r="GH231" s="1561"/>
      <c r="GI231" s="1569"/>
      <c r="GJ231" s="1565"/>
      <c r="GK231" s="1565"/>
      <c r="GL231" s="1559"/>
      <c r="GM231" s="1560"/>
    </row>
    <row r="232" spans="1:195" s="1556" customFormat="1">
      <c r="A232" s="1565"/>
      <c r="D232" s="1561"/>
      <c r="GD232" s="1561"/>
      <c r="GF232" s="1561"/>
      <c r="GH232" s="1561"/>
      <c r="GI232" s="1569"/>
      <c r="GJ232" s="1565"/>
      <c r="GK232" s="1565"/>
      <c r="GL232" s="1559"/>
      <c r="GM232" s="1560"/>
    </row>
    <row r="233" spans="1:195" s="1556" customFormat="1">
      <c r="A233" s="1565"/>
      <c r="D233" s="1561"/>
      <c r="GD233" s="1561"/>
      <c r="GF233" s="1561"/>
      <c r="GH233" s="1561"/>
      <c r="GI233" s="1569"/>
      <c r="GJ233" s="1565"/>
      <c r="GK233" s="1565"/>
      <c r="GL233" s="1559"/>
      <c r="GM233" s="1560"/>
    </row>
    <row r="234" spans="1:195" s="1556" customFormat="1">
      <c r="A234" s="1565"/>
      <c r="D234" s="1561"/>
      <c r="GD234" s="1561"/>
      <c r="GF234" s="1561"/>
      <c r="GH234" s="1561"/>
      <c r="GI234" s="1569"/>
      <c r="GJ234" s="1565"/>
      <c r="GK234" s="1565"/>
      <c r="GL234" s="1559"/>
      <c r="GM234" s="1560"/>
    </row>
    <row r="235" spans="1:195" s="1556" customFormat="1">
      <c r="A235" s="1565"/>
      <c r="D235" s="1561"/>
      <c r="GD235" s="1561"/>
      <c r="GF235" s="1561"/>
      <c r="GH235" s="1561"/>
      <c r="GI235" s="1569"/>
      <c r="GJ235" s="1565"/>
      <c r="GK235" s="1565"/>
      <c r="GL235" s="1559"/>
      <c r="GM235" s="1560"/>
    </row>
    <row r="236" spans="1:195" s="1556" customFormat="1">
      <c r="A236" s="1565"/>
      <c r="D236" s="1561"/>
      <c r="GD236" s="1561"/>
      <c r="GF236" s="1561"/>
      <c r="GH236" s="1561"/>
      <c r="GI236" s="1569"/>
      <c r="GJ236" s="1565"/>
      <c r="GK236" s="1565"/>
      <c r="GL236" s="1559"/>
      <c r="GM236" s="1560"/>
    </row>
    <row r="237" spans="1:195" s="1556" customFormat="1">
      <c r="A237" s="1565"/>
      <c r="D237" s="1561"/>
      <c r="GD237" s="1561"/>
      <c r="GF237" s="1561"/>
      <c r="GH237" s="1561"/>
      <c r="GI237" s="1569"/>
      <c r="GJ237" s="1565"/>
      <c r="GK237" s="1565"/>
      <c r="GL237" s="1559"/>
      <c r="GM237" s="1560"/>
    </row>
    <row r="238" spans="1:195" s="1556" customFormat="1">
      <c r="A238" s="1565"/>
      <c r="D238" s="1561"/>
      <c r="GD238" s="1561"/>
      <c r="GF238" s="1561"/>
      <c r="GH238" s="1561"/>
      <c r="GI238" s="1569"/>
      <c r="GJ238" s="1565"/>
      <c r="GK238" s="1565"/>
      <c r="GL238" s="1559"/>
      <c r="GM238" s="1560"/>
    </row>
    <row r="239" spans="1:195" s="1556" customFormat="1">
      <c r="A239" s="1565"/>
      <c r="D239" s="1561"/>
      <c r="GD239" s="1561"/>
      <c r="GF239" s="1561"/>
      <c r="GH239" s="1561"/>
      <c r="GI239" s="1569"/>
      <c r="GJ239" s="1565"/>
      <c r="GK239" s="1565"/>
      <c r="GL239" s="1559"/>
      <c r="GM239" s="1560"/>
    </row>
    <row r="240" spans="1:195" s="1556" customFormat="1">
      <c r="A240" s="1565"/>
      <c r="D240" s="1561"/>
      <c r="GD240" s="1561"/>
      <c r="GF240" s="1561"/>
      <c r="GH240" s="1561"/>
      <c r="GI240" s="1569"/>
      <c r="GJ240" s="1565"/>
      <c r="GK240" s="1565"/>
      <c r="GL240" s="1559"/>
      <c r="GM240" s="1560"/>
    </row>
    <row r="241" spans="1:195" s="1556" customFormat="1">
      <c r="A241" s="1565"/>
      <c r="D241" s="1561"/>
      <c r="GD241" s="1561"/>
      <c r="GF241" s="1561"/>
      <c r="GH241" s="1561"/>
      <c r="GI241" s="1569"/>
      <c r="GJ241" s="1565"/>
      <c r="GK241" s="1565"/>
      <c r="GL241" s="1559"/>
      <c r="GM241" s="1560"/>
    </row>
    <row r="242" spans="1:195" s="1556" customFormat="1">
      <c r="A242" s="1565"/>
      <c r="D242" s="1561"/>
      <c r="GD242" s="1561"/>
      <c r="GF242" s="1561"/>
      <c r="GH242" s="1561"/>
      <c r="GI242" s="1569"/>
      <c r="GJ242" s="1565"/>
      <c r="GK242" s="1565"/>
      <c r="GL242" s="1559"/>
      <c r="GM242" s="1560"/>
    </row>
    <row r="243" spans="1:195" s="1556" customFormat="1">
      <c r="A243" s="1565"/>
      <c r="D243" s="1561"/>
      <c r="GD243" s="1561"/>
      <c r="GF243" s="1561"/>
      <c r="GH243" s="1561"/>
      <c r="GI243" s="1569"/>
      <c r="GJ243" s="1565"/>
      <c r="GK243" s="1565"/>
      <c r="GL243" s="1559"/>
      <c r="GM243" s="1560"/>
    </row>
    <row r="244" spans="1:195" s="1556" customFormat="1">
      <c r="A244" s="1565"/>
      <c r="D244" s="1561"/>
      <c r="GD244" s="1561"/>
      <c r="GF244" s="1561"/>
      <c r="GH244" s="1561"/>
      <c r="GI244" s="1569"/>
      <c r="GJ244" s="1565"/>
      <c r="GK244" s="1565"/>
      <c r="GL244" s="1559"/>
      <c r="GM244" s="1560"/>
    </row>
    <row r="245" spans="1:195" s="1556" customFormat="1">
      <c r="A245" s="1565"/>
      <c r="D245" s="1561"/>
      <c r="GD245" s="1561"/>
      <c r="GF245" s="1561"/>
      <c r="GH245" s="1561"/>
      <c r="GI245" s="1569"/>
      <c r="GJ245" s="1565"/>
      <c r="GK245" s="1565"/>
      <c r="GL245" s="1559"/>
      <c r="GM245" s="1560"/>
    </row>
    <row r="246" spans="1:195" s="1556" customFormat="1">
      <c r="A246" s="1565"/>
      <c r="D246" s="1561"/>
      <c r="GD246" s="1561"/>
      <c r="GF246" s="1561"/>
      <c r="GH246" s="1561"/>
      <c r="GI246" s="1569"/>
      <c r="GJ246" s="1565"/>
      <c r="GK246" s="1565"/>
      <c r="GL246" s="1559"/>
      <c r="GM246" s="1560"/>
    </row>
    <row r="247" spans="1:195" s="1556" customFormat="1">
      <c r="A247" s="1565"/>
      <c r="D247" s="1561"/>
      <c r="GD247" s="1561"/>
      <c r="GF247" s="1561"/>
      <c r="GH247" s="1561"/>
      <c r="GI247" s="1569"/>
      <c r="GJ247" s="1565"/>
      <c r="GK247" s="1565"/>
      <c r="GL247" s="1559"/>
      <c r="GM247" s="1560"/>
    </row>
    <row r="248" spans="1:195" s="1556" customFormat="1">
      <c r="A248" s="1565"/>
      <c r="D248" s="1561"/>
      <c r="GD248" s="1561"/>
      <c r="GF248" s="1561"/>
      <c r="GH248" s="1561"/>
      <c r="GI248" s="1569"/>
      <c r="GJ248" s="1565"/>
      <c r="GK248" s="1565"/>
      <c r="GL248" s="1559"/>
      <c r="GM248" s="1560"/>
    </row>
    <row r="249" spans="1:195" s="1556" customFormat="1">
      <c r="A249" s="1565"/>
      <c r="D249" s="1561"/>
      <c r="GD249" s="1561"/>
      <c r="GF249" s="1561"/>
      <c r="GH249" s="1561"/>
      <c r="GI249" s="1569"/>
      <c r="GJ249" s="1565"/>
      <c r="GK249" s="1565"/>
      <c r="GL249" s="1559"/>
      <c r="GM249" s="1560"/>
    </row>
    <row r="250" spans="1:195" s="1556" customFormat="1">
      <c r="A250" s="1565"/>
      <c r="D250" s="1561"/>
      <c r="GD250" s="1561"/>
      <c r="GF250" s="1561"/>
      <c r="GH250" s="1561"/>
      <c r="GI250" s="1569"/>
      <c r="GJ250" s="1565"/>
      <c r="GK250" s="1565"/>
      <c r="GL250" s="1559"/>
      <c r="GM250" s="1560"/>
    </row>
    <row r="251" spans="1:195" s="1556" customFormat="1">
      <c r="A251" s="1565"/>
      <c r="D251" s="1561"/>
      <c r="GD251" s="1561"/>
      <c r="GF251" s="1561"/>
      <c r="GH251" s="1561"/>
      <c r="GI251" s="1569"/>
      <c r="GJ251" s="1565"/>
      <c r="GK251" s="1565"/>
      <c r="GL251" s="1559"/>
      <c r="GM251" s="1560"/>
    </row>
    <row r="252" spans="1:195" s="1556" customFormat="1">
      <c r="A252" s="1565"/>
      <c r="D252" s="1561"/>
      <c r="GD252" s="1561"/>
      <c r="GF252" s="1561"/>
      <c r="GH252" s="1561"/>
      <c r="GI252" s="1569"/>
      <c r="GJ252" s="1565"/>
      <c r="GK252" s="1565"/>
      <c r="GL252" s="1559"/>
      <c r="GM252" s="1560"/>
    </row>
    <row r="253" spans="1:195" s="1556" customFormat="1">
      <c r="A253" s="1565"/>
      <c r="D253" s="1561"/>
      <c r="GD253" s="1561"/>
      <c r="GF253" s="1561"/>
      <c r="GH253" s="1561"/>
      <c r="GI253" s="1569"/>
      <c r="GJ253" s="1565"/>
      <c r="GK253" s="1565"/>
      <c r="GL253" s="1559"/>
      <c r="GM253" s="1560"/>
    </row>
    <row r="254" spans="1:195" s="1556" customFormat="1">
      <c r="A254" s="1565"/>
      <c r="D254" s="1561"/>
      <c r="GD254" s="1561"/>
      <c r="GF254" s="1561"/>
      <c r="GH254" s="1561"/>
      <c r="GI254" s="1569"/>
      <c r="GJ254" s="1565"/>
      <c r="GK254" s="1565"/>
      <c r="GL254" s="1559"/>
      <c r="GM254" s="1560"/>
    </row>
    <row r="255" spans="1:195" s="1556" customFormat="1">
      <c r="A255" s="1565"/>
      <c r="D255" s="1561"/>
      <c r="GD255" s="1561"/>
      <c r="GF255" s="1561"/>
      <c r="GH255" s="1561"/>
      <c r="GI255" s="1569"/>
      <c r="GJ255" s="1565"/>
      <c r="GK255" s="1565"/>
      <c r="GL255" s="1559"/>
      <c r="GM255" s="1560"/>
    </row>
    <row r="256" spans="1:195" s="1556" customFormat="1">
      <c r="A256" s="1565"/>
      <c r="D256" s="1561"/>
      <c r="GD256" s="1561"/>
      <c r="GF256" s="1561"/>
      <c r="GH256" s="1561"/>
      <c r="GI256" s="1569"/>
      <c r="GJ256" s="1565"/>
      <c r="GK256" s="1565"/>
      <c r="GL256" s="1559"/>
      <c r="GM256" s="1560"/>
    </row>
    <row r="257" spans="1:195" s="1556" customFormat="1">
      <c r="A257" s="1565"/>
      <c r="D257" s="1561"/>
      <c r="GD257" s="1561"/>
      <c r="GF257" s="1561"/>
      <c r="GH257" s="1561"/>
      <c r="GI257" s="1569"/>
      <c r="GJ257" s="1565"/>
      <c r="GK257" s="1565"/>
      <c r="GL257" s="1559"/>
      <c r="GM257" s="1560"/>
    </row>
    <row r="258" spans="1:195" s="1556" customFormat="1">
      <c r="A258" s="1565"/>
      <c r="D258" s="1561"/>
      <c r="GD258" s="1561"/>
      <c r="GF258" s="1561"/>
      <c r="GH258" s="1561"/>
      <c r="GI258" s="1569"/>
      <c r="GJ258" s="1565"/>
      <c r="GK258" s="1565"/>
      <c r="GL258" s="1559"/>
      <c r="GM258" s="1560"/>
    </row>
    <row r="259" spans="1:195" s="1556" customFormat="1">
      <c r="A259" s="1565"/>
      <c r="D259" s="1561"/>
      <c r="GD259" s="1561"/>
      <c r="GF259" s="1561"/>
      <c r="GH259" s="1561"/>
      <c r="GI259" s="1569"/>
      <c r="GJ259" s="1565"/>
      <c r="GK259" s="1565"/>
      <c r="GL259" s="1559"/>
      <c r="GM259" s="1560"/>
    </row>
    <row r="260" spans="1:195" s="1556" customFormat="1">
      <c r="A260" s="1565"/>
      <c r="D260" s="1561"/>
      <c r="GD260" s="1561"/>
      <c r="GF260" s="1561"/>
      <c r="GH260" s="1561"/>
      <c r="GI260" s="1569"/>
      <c r="GJ260" s="1565"/>
      <c r="GK260" s="1565"/>
      <c r="GL260" s="1559"/>
      <c r="GM260" s="1560"/>
    </row>
    <row r="261" spans="1:195" s="1556" customFormat="1">
      <c r="A261" s="1565"/>
      <c r="D261" s="1561"/>
      <c r="GD261" s="1561"/>
      <c r="GF261" s="1561"/>
      <c r="GH261" s="1561"/>
      <c r="GI261" s="1569"/>
      <c r="GJ261" s="1565"/>
      <c r="GK261" s="1565"/>
      <c r="GL261" s="1559"/>
      <c r="GM261" s="1560"/>
    </row>
    <row r="262" spans="1:195" s="1556" customFormat="1">
      <c r="A262" s="1565"/>
      <c r="D262" s="1561"/>
      <c r="GD262" s="1561"/>
      <c r="GF262" s="1561"/>
      <c r="GH262" s="1561"/>
      <c r="GI262" s="1569"/>
      <c r="GJ262" s="1565"/>
      <c r="GK262" s="1565"/>
      <c r="GL262" s="1559"/>
      <c r="GM262" s="1560"/>
    </row>
    <row r="263" spans="1:195" s="1556" customFormat="1">
      <c r="A263" s="1565"/>
      <c r="D263" s="1561"/>
      <c r="GD263" s="1561"/>
      <c r="GF263" s="1561"/>
      <c r="GH263" s="1561"/>
      <c r="GI263" s="1569"/>
      <c r="GJ263" s="1565"/>
      <c r="GK263" s="1565"/>
      <c r="GL263" s="1559"/>
      <c r="GM263" s="1560"/>
    </row>
    <row r="264" spans="1:195" s="1556" customFormat="1">
      <c r="A264" s="1565"/>
      <c r="D264" s="1561"/>
      <c r="GD264" s="1561"/>
      <c r="GF264" s="1561"/>
      <c r="GH264" s="1561"/>
      <c r="GI264" s="1569"/>
      <c r="GJ264" s="1565"/>
      <c r="GK264" s="1565"/>
      <c r="GL264" s="1559"/>
      <c r="GM264" s="1560"/>
    </row>
    <row r="265" spans="1:195" s="1556" customFormat="1">
      <c r="A265" s="1565"/>
      <c r="D265" s="1561"/>
      <c r="GD265" s="1561"/>
      <c r="GF265" s="1561"/>
      <c r="GH265" s="1561"/>
      <c r="GI265" s="1569"/>
      <c r="GJ265" s="1565"/>
      <c r="GK265" s="1565"/>
      <c r="GL265" s="1559"/>
      <c r="GM265" s="1560"/>
    </row>
    <row r="266" spans="1:195" s="1556" customFormat="1">
      <c r="A266" s="1565"/>
      <c r="D266" s="1561"/>
      <c r="GD266" s="1561"/>
      <c r="GF266" s="1561"/>
      <c r="GH266" s="1561"/>
      <c r="GI266" s="1569"/>
      <c r="GJ266" s="1565"/>
      <c r="GK266" s="1565"/>
      <c r="GL266" s="1559"/>
      <c r="GM266" s="1560"/>
    </row>
    <row r="267" spans="1:195" s="1556" customFormat="1">
      <c r="A267" s="1565"/>
      <c r="D267" s="1561"/>
      <c r="GD267" s="1561"/>
      <c r="GF267" s="1561"/>
      <c r="GH267" s="1561"/>
      <c r="GI267" s="1569"/>
      <c r="GJ267" s="1565"/>
      <c r="GK267" s="1565"/>
      <c r="GL267" s="1559"/>
      <c r="GM267" s="1560"/>
    </row>
    <row r="268" spans="1:195" s="1556" customFormat="1">
      <c r="A268" s="1565"/>
      <c r="D268" s="1561"/>
      <c r="GD268" s="1561"/>
      <c r="GF268" s="1561"/>
      <c r="GH268" s="1561"/>
      <c r="GI268" s="1569"/>
      <c r="GJ268" s="1565"/>
      <c r="GK268" s="1565"/>
      <c r="GL268" s="1559"/>
      <c r="GM268" s="1560"/>
    </row>
    <row r="269" spans="1:195" s="1556" customFormat="1">
      <c r="A269" s="1565"/>
      <c r="D269" s="1561"/>
      <c r="GD269" s="1561"/>
      <c r="GF269" s="1561"/>
      <c r="GH269" s="1561"/>
      <c r="GI269" s="1569"/>
      <c r="GJ269" s="1565"/>
      <c r="GK269" s="1565"/>
      <c r="GL269" s="1559"/>
      <c r="GM269" s="1560"/>
    </row>
    <row r="270" spans="1:195" s="1556" customFormat="1">
      <c r="A270" s="1565"/>
      <c r="D270" s="1561"/>
      <c r="GD270" s="1561"/>
      <c r="GF270" s="1561"/>
      <c r="GH270" s="1561"/>
      <c r="GI270" s="1569"/>
      <c r="GJ270" s="1565"/>
      <c r="GK270" s="1565"/>
      <c r="GL270" s="1559"/>
      <c r="GM270" s="1560"/>
    </row>
    <row r="271" spans="1:195" s="1556" customFormat="1">
      <c r="A271" s="1565"/>
      <c r="D271" s="1561"/>
      <c r="GD271" s="1561"/>
      <c r="GF271" s="1561"/>
      <c r="GH271" s="1561"/>
      <c r="GI271" s="1569"/>
      <c r="GJ271" s="1565"/>
      <c r="GK271" s="1565"/>
      <c r="GL271" s="1559"/>
      <c r="GM271" s="1560"/>
    </row>
    <row r="272" spans="1:195" s="1556" customFormat="1">
      <c r="A272" s="1565"/>
      <c r="D272" s="1561"/>
      <c r="GD272" s="1561"/>
      <c r="GF272" s="1561"/>
      <c r="GH272" s="1561"/>
      <c r="GI272" s="1569"/>
      <c r="GJ272" s="1565"/>
      <c r="GK272" s="1565"/>
      <c r="GL272" s="1559"/>
      <c r="GM272" s="1560"/>
    </row>
    <row r="273" spans="1:195" s="1556" customFormat="1">
      <c r="A273" s="1565"/>
      <c r="D273" s="1561"/>
      <c r="GD273" s="1561"/>
      <c r="GF273" s="1561"/>
      <c r="GH273" s="1561"/>
      <c r="GI273" s="1569"/>
      <c r="GJ273" s="1565"/>
      <c r="GK273" s="1565"/>
      <c r="GL273" s="1559"/>
      <c r="GM273" s="1560"/>
    </row>
    <row r="274" spans="1:195" s="1556" customFormat="1">
      <c r="A274" s="1565"/>
      <c r="D274" s="1561"/>
      <c r="GD274" s="1561"/>
      <c r="GF274" s="1561"/>
      <c r="GH274" s="1561"/>
      <c r="GI274" s="1569"/>
      <c r="GJ274" s="1565"/>
      <c r="GK274" s="1565"/>
      <c r="GL274" s="1565"/>
      <c r="GM274" s="1562"/>
    </row>
    <row r="275" spans="1:195" s="1556" customFormat="1">
      <c r="A275" s="1565"/>
      <c r="D275" s="1561"/>
      <c r="GD275" s="1561"/>
      <c r="GF275" s="1561"/>
      <c r="GH275" s="1561"/>
      <c r="GI275" s="1569"/>
      <c r="GJ275" s="1565"/>
      <c r="GK275" s="1565"/>
      <c r="GL275" s="1565"/>
      <c r="GM275" s="1562"/>
    </row>
    <row r="276" spans="1:195" s="1556" customFormat="1">
      <c r="A276" s="1565"/>
      <c r="D276" s="1561"/>
      <c r="GD276" s="1561"/>
      <c r="GF276" s="1561"/>
      <c r="GH276" s="1561"/>
      <c r="GI276" s="1569"/>
      <c r="GJ276" s="1565"/>
      <c r="GK276" s="1565"/>
      <c r="GL276" s="1565"/>
      <c r="GM276" s="1562"/>
    </row>
    <row r="277" spans="1:195" s="1556" customFormat="1">
      <c r="A277" s="1565"/>
      <c r="D277" s="1561"/>
      <c r="GD277" s="1561"/>
      <c r="GF277" s="1561"/>
      <c r="GH277" s="1561"/>
      <c r="GI277" s="1569"/>
      <c r="GJ277" s="1565"/>
      <c r="GK277" s="1565"/>
      <c r="GL277" s="1565"/>
      <c r="GM277" s="1562"/>
    </row>
    <row r="278" spans="1:195" s="1556" customFormat="1">
      <c r="A278" s="1565"/>
      <c r="D278" s="1561"/>
      <c r="GD278" s="1561"/>
      <c r="GF278" s="1561"/>
      <c r="GH278" s="1561"/>
      <c r="GI278" s="1569"/>
      <c r="GJ278" s="1565"/>
      <c r="GK278" s="1565"/>
      <c r="GL278" s="1565"/>
      <c r="GM278" s="1562"/>
    </row>
    <row r="279" spans="1:195" s="1556" customFormat="1">
      <c r="A279" s="1565"/>
      <c r="D279" s="1561"/>
      <c r="GD279" s="1561"/>
      <c r="GF279" s="1561"/>
      <c r="GH279" s="1561"/>
      <c r="GI279" s="1569"/>
      <c r="GJ279" s="1565"/>
      <c r="GK279" s="1565"/>
      <c r="GL279" s="1565"/>
      <c r="GM279" s="1562"/>
    </row>
    <row r="280" spans="1:195" s="1556" customFormat="1">
      <c r="A280" s="1565"/>
      <c r="D280" s="1561"/>
      <c r="GD280" s="1561"/>
      <c r="GF280" s="1561"/>
      <c r="GH280" s="1561"/>
      <c r="GI280" s="1569"/>
      <c r="GJ280" s="1565"/>
      <c r="GK280" s="1565"/>
      <c r="GL280" s="1565"/>
      <c r="GM280" s="1562"/>
    </row>
    <row r="281" spans="1:195" s="1556" customFormat="1">
      <c r="A281" s="1565"/>
      <c r="D281" s="1561"/>
      <c r="GD281" s="1561"/>
      <c r="GF281" s="1561"/>
      <c r="GH281" s="1561"/>
      <c r="GI281" s="1569"/>
      <c r="GJ281" s="1565"/>
      <c r="GK281" s="1565"/>
      <c r="GL281" s="1565"/>
      <c r="GM281" s="1562"/>
    </row>
    <row r="282" spans="1:195" s="1556" customFormat="1">
      <c r="A282" s="1565"/>
      <c r="D282" s="1561"/>
      <c r="GD282" s="1561"/>
      <c r="GF282" s="1561"/>
      <c r="GH282" s="1561"/>
      <c r="GI282" s="1569"/>
      <c r="GJ282" s="1565"/>
      <c r="GK282" s="1565"/>
      <c r="GL282" s="1565"/>
      <c r="GM282" s="1562"/>
    </row>
    <row r="283" spans="1:195" s="1556" customFormat="1">
      <c r="A283" s="1565"/>
      <c r="D283" s="1561"/>
      <c r="GD283" s="1561"/>
      <c r="GF283" s="1561"/>
      <c r="GH283" s="1561"/>
      <c r="GI283" s="1569"/>
      <c r="GJ283" s="1565"/>
      <c r="GK283" s="1565"/>
      <c r="GL283" s="1565"/>
      <c r="GM283" s="1562"/>
    </row>
    <row r="284" spans="1:195" s="1556" customFormat="1">
      <c r="A284" s="1565"/>
      <c r="D284" s="1561"/>
      <c r="GD284" s="1561"/>
      <c r="GF284" s="1561"/>
      <c r="GH284" s="1561"/>
      <c r="GI284" s="1569"/>
      <c r="GJ284" s="1565"/>
      <c r="GK284" s="1565"/>
      <c r="GL284" s="1565"/>
      <c r="GM284" s="1562"/>
    </row>
    <row r="285" spans="1:195" s="1556" customFormat="1">
      <c r="A285" s="1565"/>
      <c r="D285" s="1561"/>
      <c r="GD285" s="1561"/>
      <c r="GF285" s="1561"/>
      <c r="GH285" s="1561"/>
      <c r="GI285" s="1569"/>
      <c r="GJ285" s="1565"/>
      <c r="GK285" s="1565"/>
      <c r="GL285" s="1565"/>
      <c r="GM285" s="1562"/>
    </row>
    <row r="286" spans="1:195" s="1556" customFormat="1">
      <c r="A286" s="1565"/>
      <c r="D286" s="1561"/>
      <c r="GD286" s="1561"/>
      <c r="GF286" s="1561"/>
      <c r="GH286" s="1561"/>
      <c r="GI286" s="1569"/>
      <c r="GJ286" s="1565"/>
      <c r="GK286" s="1565"/>
      <c r="GL286" s="1565"/>
      <c r="GM286" s="1562"/>
    </row>
    <row r="287" spans="1:195" s="1556" customFormat="1">
      <c r="A287" s="1565"/>
      <c r="D287" s="1561"/>
      <c r="GD287" s="1561"/>
      <c r="GF287" s="1561"/>
      <c r="GH287" s="1561"/>
      <c r="GI287" s="1569"/>
      <c r="GJ287" s="1565"/>
      <c r="GK287" s="1565"/>
      <c r="GL287" s="1565"/>
      <c r="GM287" s="1562"/>
    </row>
    <row r="288" spans="1:195" s="1556" customFormat="1">
      <c r="A288" s="1565"/>
      <c r="D288" s="1561"/>
      <c r="GD288" s="1561"/>
      <c r="GF288" s="1561"/>
      <c r="GH288" s="1561"/>
      <c r="GI288" s="1569"/>
      <c r="GJ288" s="1565"/>
      <c r="GK288" s="1565"/>
      <c r="GL288" s="1565"/>
      <c r="GM288" s="1562"/>
    </row>
    <row r="289" spans="1:195" s="1556" customFormat="1">
      <c r="A289" s="1565"/>
      <c r="D289" s="1561"/>
      <c r="GD289" s="1561"/>
      <c r="GF289" s="1561"/>
      <c r="GH289" s="1561"/>
      <c r="GI289" s="1569"/>
      <c r="GJ289" s="1565"/>
      <c r="GK289" s="1565"/>
      <c r="GL289" s="1565"/>
      <c r="GM289" s="1562"/>
    </row>
    <row r="290" spans="1:195" s="1556" customFormat="1">
      <c r="A290" s="1565"/>
      <c r="D290" s="1561"/>
      <c r="GD290" s="1561"/>
      <c r="GF290" s="1561"/>
      <c r="GH290" s="1561"/>
      <c r="GI290" s="1569"/>
      <c r="GJ290" s="1565"/>
      <c r="GK290" s="1565"/>
      <c r="GL290" s="1565"/>
      <c r="GM290" s="1562"/>
    </row>
    <row r="291" spans="1:195" s="1556" customFormat="1">
      <c r="A291" s="1565"/>
      <c r="D291" s="1561"/>
      <c r="GD291" s="1561"/>
      <c r="GF291" s="1561"/>
      <c r="GH291" s="1561"/>
      <c r="GI291" s="1569"/>
      <c r="GJ291" s="1565"/>
      <c r="GK291" s="1565"/>
      <c r="GL291" s="1565"/>
      <c r="GM291" s="1562"/>
    </row>
    <row r="292" spans="1:195" s="1556" customFormat="1">
      <c r="A292" s="1565"/>
      <c r="D292" s="1561"/>
      <c r="GD292" s="1561"/>
      <c r="GF292" s="1561"/>
      <c r="GH292" s="1561"/>
      <c r="GI292" s="1569"/>
      <c r="GJ292" s="1565"/>
      <c r="GK292" s="1565"/>
      <c r="GL292" s="1565"/>
      <c r="GM292" s="1562"/>
    </row>
    <row r="293" spans="1:195" s="1556" customFormat="1">
      <c r="A293" s="1565"/>
      <c r="D293" s="1561"/>
      <c r="GD293" s="1561"/>
      <c r="GF293" s="1561"/>
      <c r="GH293" s="1561"/>
      <c r="GI293" s="1569"/>
      <c r="GJ293" s="1565"/>
      <c r="GK293" s="1565"/>
      <c r="GL293" s="1565"/>
      <c r="GM293" s="1562"/>
    </row>
    <row r="294" spans="1:195" s="1556" customFormat="1">
      <c r="A294" s="1565"/>
      <c r="D294" s="1561"/>
      <c r="GD294" s="1561"/>
      <c r="GF294" s="1561"/>
      <c r="GH294" s="1561"/>
      <c r="GI294" s="1569"/>
      <c r="GJ294" s="1565"/>
      <c r="GK294" s="1565"/>
      <c r="GL294" s="1565"/>
      <c r="GM294" s="1562"/>
    </row>
    <row r="295" spans="1:195" s="1556" customFormat="1">
      <c r="A295" s="1565"/>
      <c r="D295" s="1561"/>
      <c r="GD295" s="1561"/>
      <c r="GF295" s="1561"/>
      <c r="GH295" s="1561"/>
      <c r="GI295" s="1569"/>
      <c r="GJ295" s="1565"/>
      <c r="GK295" s="1565"/>
      <c r="GL295" s="1565"/>
      <c r="GM295" s="1562"/>
    </row>
    <row r="296" spans="1:195" s="1556" customFormat="1">
      <c r="A296" s="1565"/>
      <c r="D296" s="1561"/>
      <c r="GD296" s="1561"/>
      <c r="GF296" s="1561"/>
      <c r="GH296" s="1561"/>
      <c r="GI296" s="1569"/>
      <c r="GJ296" s="1565"/>
      <c r="GK296" s="1565"/>
      <c r="GL296" s="1565"/>
      <c r="GM296" s="1562"/>
    </row>
    <row r="297" spans="1:195" s="1556" customFormat="1">
      <c r="A297" s="1565"/>
      <c r="D297" s="1561"/>
      <c r="GD297" s="1561"/>
      <c r="GF297" s="1561"/>
      <c r="GH297" s="1561"/>
      <c r="GI297" s="1569"/>
      <c r="GJ297" s="1565"/>
      <c r="GK297" s="1565"/>
      <c r="GL297" s="1565"/>
      <c r="GM297" s="1562"/>
    </row>
    <row r="298" spans="1:195" s="1556" customFormat="1">
      <c r="A298" s="1565"/>
      <c r="D298" s="1561"/>
      <c r="GD298" s="1561"/>
      <c r="GF298" s="1561"/>
      <c r="GH298" s="1561"/>
      <c r="GI298" s="1569"/>
      <c r="GJ298" s="1565"/>
      <c r="GK298" s="1565"/>
      <c r="GL298" s="1565"/>
      <c r="GM298" s="1562"/>
    </row>
    <row r="299" spans="1:195" s="1556" customFormat="1">
      <c r="A299" s="1565"/>
      <c r="D299" s="1561"/>
      <c r="GD299" s="1561"/>
      <c r="GF299" s="1561"/>
      <c r="GH299" s="1561"/>
      <c r="GI299" s="1569"/>
      <c r="GJ299" s="1565"/>
      <c r="GK299" s="1565"/>
      <c r="GL299" s="1565"/>
      <c r="GM299" s="1562"/>
    </row>
    <row r="300" spans="1:195" s="1556" customFormat="1">
      <c r="A300" s="1565"/>
      <c r="D300" s="1561"/>
      <c r="GD300" s="1561"/>
      <c r="GF300" s="1561"/>
      <c r="GH300" s="1561"/>
      <c r="GI300" s="1569"/>
      <c r="GJ300" s="1565"/>
      <c r="GK300" s="1565"/>
      <c r="GL300" s="1565"/>
      <c r="GM300" s="1562"/>
    </row>
    <row r="301" spans="1:195" s="1556" customFormat="1">
      <c r="A301" s="1565"/>
      <c r="D301" s="1561"/>
      <c r="GD301" s="1561"/>
      <c r="GF301" s="1561"/>
      <c r="GH301" s="1561"/>
      <c r="GI301" s="1569"/>
      <c r="GJ301" s="1565"/>
      <c r="GK301" s="1565"/>
      <c r="GL301" s="1565"/>
      <c r="GM301" s="1562"/>
    </row>
    <row r="302" spans="1:195" s="1556" customFormat="1">
      <c r="A302" s="1565"/>
      <c r="D302" s="1561"/>
      <c r="GD302" s="1561"/>
      <c r="GF302" s="1561"/>
      <c r="GH302" s="1561"/>
      <c r="GI302" s="1569"/>
      <c r="GJ302" s="1565"/>
      <c r="GK302" s="1565"/>
      <c r="GL302" s="1565"/>
      <c r="GM302" s="1562"/>
    </row>
    <row r="303" spans="1:195" s="1556" customFormat="1">
      <c r="A303" s="1565"/>
      <c r="D303" s="1561"/>
      <c r="GD303" s="1561"/>
      <c r="GF303" s="1561"/>
      <c r="GH303" s="1561"/>
      <c r="GI303" s="1569"/>
      <c r="GJ303" s="1565"/>
      <c r="GK303" s="1565"/>
      <c r="GL303" s="1565"/>
      <c r="GM303" s="1562"/>
    </row>
    <row r="304" spans="1:195" s="1556" customFormat="1">
      <c r="A304" s="1565"/>
      <c r="D304" s="1561"/>
      <c r="GD304" s="1561"/>
      <c r="GF304" s="1561"/>
      <c r="GH304" s="1561"/>
      <c r="GI304" s="1569"/>
      <c r="GJ304" s="1565"/>
      <c r="GK304" s="1565"/>
      <c r="GL304" s="1565"/>
      <c r="GM304" s="1562"/>
    </row>
    <row r="305" spans="1:195" s="1556" customFormat="1">
      <c r="A305" s="1565"/>
      <c r="D305" s="1561"/>
      <c r="GD305" s="1561"/>
      <c r="GF305" s="1561"/>
      <c r="GH305" s="1561"/>
      <c r="GI305" s="1569"/>
      <c r="GJ305" s="1565"/>
      <c r="GK305" s="1565"/>
      <c r="GL305" s="1565"/>
      <c r="GM305" s="1562"/>
    </row>
    <row r="306" spans="1:195" s="1556" customFormat="1">
      <c r="A306" s="1565"/>
      <c r="D306" s="1561"/>
      <c r="GD306" s="1561"/>
      <c r="GF306" s="1561"/>
      <c r="GH306" s="1561"/>
      <c r="GI306" s="1569"/>
      <c r="GJ306" s="1565"/>
      <c r="GK306" s="1565"/>
      <c r="GL306" s="1565"/>
      <c r="GM306" s="1562"/>
    </row>
    <row r="307" spans="1:195" s="1556" customFormat="1">
      <c r="A307" s="1565"/>
      <c r="D307" s="1561"/>
      <c r="GD307" s="1561"/>
      <c r="GF307" s="1561"/>
      <c r="GH307" s="1561"/>
      <c r="GI307" s="1569"/>
      <c r="GJ307" s="1565"/>
      <c r="GK307" s="1565"/>
      <c r="GL307" s="1565"/>
      <c r="GM307" s="1562"/>
    </row>
    <row r="308" spans="1:195" s="1556" customFormat="1">
      <c r="A308" s="1565"/>
      <c r="D308" s="1561"/>
      <c r="GD308" s="1561"/>
      <c r="GF308" s="1561"/>
      <c r="GH308" s="1561"/>
      <c r="GI308" s="1569"/>
      <c r="GJ308" s="1565"/>
      <c r="GK308" s="1565"/>
      <c r="GL308" s="1565"/>
      <c r="GM308" s="1562"/>
    </row>
    <row r="309" spans="1:195" s="1556" customFormat="1">
      <c r="A309" s="1565"/>
      <c r="D309" s="1561"/>
      <c r="GD309" s="1561"/>
      <c r="GF309" s="1561"/>
      <c r="GH309" s="1561"/>
      <c r="GI309" s="1569"/>
      <c r="GJ309" s="1565"/>
      <c r="GK309" s="1565"/>
      <c r="GL309" s="1565"/>
      <c r="GM309" s="1562"/>
    </row>
    <row r="310" spans="1:195" s="1556" customFormat="1">
      <c r="A310" s="1565"/>
      <c r="D310" s="1561"/>
      <c r="GD310" s="1561"/>
      <c r="GF310" s="1561"/>
      <c r="GH310" s="1561"/>
      <c r="GI310" s="1569"/>
      <c r="GJ310" s="1565"/>
      <c r="GK310" s="1565"/>
      <c r="GL310" s="1565"/>
      <c r="GM310" s="1562"/>
    </row>
    <row r="311" spans="1:195" s="1556" customFormat="1">
      <c r="A311" s="1565"/>
      <c r="D311" s="1561"/>
      <c r="GD311" s="1561"/>
      <c r="GF311" s="1561"/>
      <c r="GH311" s="1561"/>
      <c r="GI311" s="1569"/>
      <c r="GJ311" s="1565"/>
      <c r="GK311" s="1565"/>
      <c r="GL311" s="1565"/>
      <c r="GM311" s="1562"/>
    </row>
    <row r="312" spans="1:195" s="1556" customFormat="1">
      <c r="A312" s="1565"/>
      <c r="D312" s="1561"/>
      <c r="GD312" s="1561"/>
      <c r="GF312" s="1561"/>
      <c r="GH312" s="1561"/>
      <c r="GI312" s="1569"/>
      <c r="GJ312" s="1565"/>
      <c r="GK312" s="1565"/>
      <c r="GL312" s="1565"/>
      <c r="GM312" s="1562"/>
    </row>
    <row r="313" spans="1:195" s="1556" customFormat="1">
      <c r="A313" s="1565"/>
      <c r="D313" s="1561"/>
      <c r="GD313" s="1561"/>
      <c r="GF313" s="1561"/>
      <c r="GH313" s="1561"/>
      <c r="GI313" s="1569"/>
      <c r="GJ313" s="1565"/>
      <c r="GK313" s="1565"/>
      <c r="GL313" s="1565"/>
      <c r="GM313" s="1562"/>
    </row>
    <row r="314" spans="1:195" s="1556" customFormat="1">
      <c r="A314" s="1565"/>
      <c r="D314" s="1561"/>
      <c r="GD314" s="1561"/>
      <c r="GF314" s="1561"/>
      <c r="GH314" s="1561"/>
      <c r="GI314" s="1569"/>
      <c r="GJ314" s="1565"/>
      <c r="GK314" s="1565"/>
      <c r="GL314" s="1565"/>
      <c r="GM314" s="1562"/>
    </row>
    <row r="315" spans="1:195" s="1556" customFormat="1">
      <c r="A315" s="1565"/>
      <c r="D315" s="1561"/>
      <c r="GD315" s="1561"/>
      <c r="GF315" s="1561"/>
      <c r="GH315" s="1561"/>
      <c r="GI315" s="1569"/>
      <c r="GJ315" s="1565"/>
      <c r="GK315" s="1565"/>
      <c r="GL315" s="1565"/>
      <c r="GM315" s="1562"/>
    </row>
    <row r="316" spans="1:195" s="1556" customFormat="1">
      <c r="A316" s="1565"/>
      <c r="D316" s="1561"/>
      <c r="GD316" s="1561"/>
      <c r="GF316" s="1561"/>
      <c r="GH316" s="1561"/>
      <c r="GI316" s="1569"/>
      <c r="GJ316" s="1565"/>
      <c r="GK316" s="1565"/>
      <c r="GL316" s="1565"/>
      <c r="GM316" s="1562"/>
    </row>
    <row r="317" spans="1:195" s="1556" customFormat="1">
      <c r="A317" s="1565"/>
      <c r="D317" s="1561"/>
      <c r="GD317" s="1561"/>
      <c r="GF317" s="1561"/>
      <c r="GH317" s="1561"/>
      <c r="GI317" s="1569"/>
      <c r="GJ317" s="1565"/>
      <c r="GK317" s="1565"/>
      <c r="GL317" s="1565"/>
      <c r="GM317" s="1562"/>
    </row>
    <row r="318" spans="1:195" s="1556" customFormat="1">
      <c r="A318" s="1565"/>
      <c r="D318" s="1561"/>
      <c r="GD318" s="1561"/>
      <c r="GF318" s="1561"/>
      <c r="GH318" s="1561"/>
      <c r="GI318" s="1569"/>
      <c r="GJ318" s="1565"/>
      <c r="GK318" s="1565"/>
      <c r="GL318" s="1565"/>
      <c r="GM318" s="1562"/>
    </row>
    <row r="319" spans="1:195" s="1556" customFormat="1">
      <c r="A319" s="1565"/>
      <c r="D319" s="1561"/>
      <c r="GD319" s="1561"/>
      <c r="GF319" s="1561"/>
      <c r="GH319" s="1561"/>
      <c r="GI319" s="1569"/>
      <c r="GJ319" s="1565"/>
      <c r="GK319" s="1565"/>
      <c r="GL319" s="1565"/>
      <c r="GM319" s="1562"/>
    </row>
    <row r="320" spans="1:195" s="1556" customFormat="1">
      <c r="A320" s="1565"/>
      <c r="D320" s="1561"/>
      <c r="GD320" s="1561"/>
      <c r="GF320" s="1561"/>
      <c r="GH320" s="1561"/>
      <c r="GI320" s="1569"/>
      <c r="GJ320" s="1565"/>
      <c r="GK320" s="1565"/>
      <c r="GL320" s="1565"/>
      <c r="GM320" s="1562"/>
    </row>
    <row r="321" spans="1:195" s="1556" customFormat="1">
      <c r="A321" s="1565"/>
      <c r="D321" s="1561"/>
      <c r="GD321" s="1561"/>
      <c r="GF321" s="1561"/>
      <c r="GH321" s="1561"/>
      <c r="GI321" s="1569"/>
      <c r="GJ321" s="1565"/>
      <c r="GK321" s="1565"/>
      <c r="GL321" s="1565"/>
      <c r="GM321" s="1562"/>
    </row>
    <row r="322" spans="1:195" s="1556" customFormat="1">
      <c r="A322" s="1565"/>
      <c r="D322" s="1561"/>
      <c r="GD322" s="1561"/>
      <c r="GF322" s="1561"/>
      <c r="GH322" s="1561"/>
      <c r="GI322" s="1569"/>
      <c r="GJ322" s="1565"/>
      <c r="GK322" s="1565"/>
      <c r="GL322" s="1565"/>
      <c r="GM322" s="1562"/>
    </row>
    <row r="323" spans="1:195" s="1556" customFormat="1">
      <c r="A323" s="1565"/>
      <c r="D323" s="1561"/>
      <c r="GD323" s="1561"/>
      <c r="GF323" s="1561"/>
      <c r="GH323" s="1561"/>
      <c r="GI323" s="1569"/>
      <c r="GJ323" s="1565"/>
      <c r="GK323" s="1565"/>
      <c r="GL323" s="1565"/>
      <c r="GM323" s="1562"/>
    </row>
    <row r="324" spans="1:195" s="1556" customFormat="1">
      <c r="A324" s="1565"/>
      <c r="D324" s="1561"/>
      <c r="GD324" s="1561"/>
      <c r="GF324" s="1561"/>
      <c r="GH324" s="1561"/>
      <c r="GI324" s="1569"/>
      <c r="GJ324" s="1565"/>
      <c r="GK324" s="1565"/>
      <c r="GL324" s="1565"/>
      <c r="GM324" s="1562"/>
    </row>
    <row r="325" spans="1:195" s="1556" customFormat="1">
      <c r="A325" s="1565"/>
      <c r="D325" s="1561"/>
      <c r="GD325" s="1561"/>
      <c r="GF325" s="1561"/>
      <c r="GH325" s="1561"/>
      <c r="GI325" s="1569"/>
      <c r="GJ325" s="1565"/>
      <c r="GK325" s="1565"/>
      <c r="GL325" s="1565"/>
      <c r="GM325" s="1562"/>
    </row>
    <row r="326" spans="1:195" s="1556" customFormat="1">
      <c r="A326" s="1565"/>
      <c r="D326" s="1561"/>
      <c r="GD326" s="1561"/>
      <c r="GF326" s="1561"/>
      <c r="GH326" s="1561"/>
      <c r="GI326" s="1569"/>
      <c r="GJ326" s="1565"/>
      <c r="GK326" s="1565"/>
      <c r="GL326" s="1565"/>
      <c r="GM326" s="1562"/>
    </row>
    <row r="327" spans="1:195" s="1556" customFormat="1">
      <c r="A327" s="1565"/>
      <c r="D327" s="1561"/>
      <c r="GD327" s="1561"/>
      <c r="GF327" s="1561"/>
      <c r="GH327" s="1561"/>
      <c r="GI327" s="1569"/>
      <c r="GJ327" s="1565"/>
      <c r="GK327" s="1565"/>
      <c r="GL327" s="1565"/>
      <c r="GM327" s="1562"/>
    </row>
    <row r="328" spans="1:195" s="1556" customFormat="1">
      <c r="A328" s="1565"/>
      <c r="D328" s="1561"/>
      <c r="GD328" s="1561"/>
      <c r="GF328" s="1561"/>
      <c r="GH328" s="1561"/>
      <c r="GI328" s="1569"/>
      <c r="GJ328" s="1565"/>
      <c r="GK328" s="1565"/>
      <c r="GL328" s="1565"/>
      <c r="GM328" s="1562"/>
    </row>
    <row r="329" spans="1:195" s="1556" customFormat="1">
      <c r="A329" s="1565"/>
      <c r="D329" s="1561"/>
      <c r="GD329" s="1561"/>
      <c r="GF329" s="1561"/>
      <c r="GH329" s="1561"/>
      <c r="GI329" s="1569"/>
      <c r="GJ329" s="1565"/>
      <c r="GK329" s="1565"/>
      <c r="GL329" s="1565"/>
      <c r="GM329" s="1562"/>
    </row>
    <row r="330" spans="1:195" s="1556" customFormat="1">
      <c r="A330" s="1565"/>
      <c r="D330" s="1561"/>
      <c r="GD330" s="1561"/>
      <c r="GF330" s="1561"/>
      <c r="GH330" s="1561"/>
      <c r="GI330" s="1569"/>
      <c r="GJ330" s="1565"/>
      <c r="GK330" s="1565"/>
      <c r="GL330" s="1565"/>
      <c r="GM330" s="1562"/>
    </row>
    <row r="331" spans="1:195" s="1556" customFormat="1">
      <c r="A331" s="1565"/>
      <c r="D331" s="1561"/>
      <c r="GD331" s="1561"/>
      <c r="GF331" s="1561"/>
      <c r="GH331" s="1561"/>
      <c r="GI331" s="1569"/>
      <c r="GJ331" s="1565"/>
      <c r="GK331" s="1565"/>
      <c r="GL331" s="1565"/>
      <c r="GM331" s="1562"/>
    </row>
    <row r="332" spans="1:195" s="1556" customFormat="1">
      <c r="A332" s="1565"/>
      <c r="D332" s="1561"/>
      <c r="GD332" s="1561"/>
      <c r="GF332" s="1561"/>
      <c r="GH332" s="1561"/>
      <c r="GI332" s="1569"/>
      <c r="GJ332" s="1565"/>
      <c r="GK332" s="1565"/>
      <c r="GL332" s="1565"/>
      <c r="GM332" s="1562"/>
    </row>
    <row r="333" spans="1:195" s="1556" customFormat="1">
      <c r="A333" s="1565"/>
      <c r="D333" s="1561"/>
      <c r="GD333" s="1561"/>
      <c r="GF333" s="1561"/>
      <c r="GH333" s="1561"/>
      <c r="GI333" s="1569"/>
      <c r="GJ333" s="1565"/>
      <c r="GK333" s="1565"/>
      <c r="GL333" s="1565"/>
      <c r="GM333" s="1562"/>
    </row>
    <row r="334" spans="1:195" s="1556" customFormat="1">
      <c r="A334" s="1565"/>
      <c r="D334" s="1561"/>
      <c r="GD334" s="1561"/>
      <c r="GF334" s="1561"/>
      <c r="GH334" s="1561"/>
      <c r="GI334" s="1569"/>
      <c r="GJ334" s="1565"/>
      <c r="GK334" s="1565"/>
      <c r="GL334" s="1565"/>
      <c r="GM334" s="1562"/>
    </row>
    <row r="335" spans="1:195" s="1556" customFormat="1">
      <c r="A335" s="1565"/>
      <c r="D335" s="1561"/>
      <c r="GD335" s="1561"/>
      <c r="GF335" s="1561"/>
      <c r="GH335" s="1561"/>
      <c r="GI335" s="1569"/>
      <c r="GJ335" s="1565"/>
      <c r="GK335" s="1565"/>
      <c r="GL335" s="1565"/>
      <c r="GM335" s="1562"/>
    </row>
    <row r="336" spans="1:195" s="1556" customFormat="1">
      <c r="A336" s="1565"/>
      <c r="D336" s="1561"/>
      <c r="GD336" s="1561"/>
      <c r="GF336" s="1561"/>
      <c r="GH336" s="1561"/>
      <c r="GI336" s="1569"/>
      <c r="GJ336" s="1565"/>
      <c r="GK336" s="1565"/>
      <c r="GL336" s="1565"/>
      <c r="GM336" s="1562"/>
    </row>
    <row r="337" spans="1:195" s="1556" customFormat="1">
      <c r="A337" s="1565"/>
      <c r="D337" s="1561"/>
      <c r="GD337" s="1561"/>
      <c r="GF337" s="1561"/>
      <c r="GH337" s="1561"/>
      <c r="GI337" s="1569"/>
      <c r="GJ337" s="1565"/>
      <c r="GK337" s="1565"/>
      <c r="GL337" s="1565"/>
      <c r="GM337" s="1562"/>
    </row>
    <row r="338" spans="1:195" s="1556" customFormat="1">
      <c r="A338" s="1565"/>
      <c r="D338" s="1561"/>
      <c r="GD338" s="1561"/>
      <c r="GF338" s="1561"/>
      <c r="GH338" s="1561"/>
      <c r="GI338" s="1569"/>
      <c r="GJ338" s="1565"/>
      <c r="GK338" s="1565"/>
      <c r="GL338" s="1565"/>
      <c r="GM338" s="1562"/>
    </row>
    <row r="339" spans="1:195" s="1556" customFormat="1">
      <c r="A339" s="1565"/>
      <c r="D339" s="1561"/>
      <c r="GD339" s="1561"/>
      <c r="GF339" s="1561"/>
      <c r="GH339" s="1561"/>
      <c r="GI339" s="1569"/>
      <c r="GJ339" s="1565"/>
      <c r="GK339" s="1565"/>
      <c r="GL339" s="1565"/>
      <c r="GM339" s="1562"/>
    </row>
    <row r="340" spans="1:195" s="1556" customFormat="1">
      <c r="A340" s="1565"/>
      <c r="D340" s="1561"/>
      <c r="GD340" s="1561"/>
      <c r="GF340" s="1561"/>
      <c r="GH340" s="1561"/>
      <c r="GI340" s="1569"/>
      <c r="GJ340" s="1565"/>
      <c r="GK340" s="1565"/>
      <c r="GL340" s="1565"/>
      <c r="GM340" s="1562"/>
    </row>
    <row r="341" spans="1:195" s="1556" customFormat="1">
      <c r="A341" s="1565"/>
      <c r="D341" s="1561"/>
      <c r="GD341" s="1561"/>
      <c r="GF341" s="1561"/>
      <c r="GH341" s="1561"/>
      <c r="GI341" s="1569"/>
      <c r="GJ341" s="1565"/>
      <c r="GK341" s="1565"/>
      <c r="GL341" s="1565"/>
      <c r="GM341" s="1562"/>
    </row>
    <row r="342" spans="1:195" s="1556" customFormat="1">
      <c r="A342" s="1565"/>
      <c r="D342" s="1561"/>
      <c r="GD342" s="1561"/>
      <c r="GF342" s="1561"/>
      <c r="GH342" s="1561"/>
      <c r="GI342" s="1569"/>
      <c r="GJ342" s="1565"/>
      <c r="GK342" s="1565"/>
      <c r="GL342" s="1565"/>
      <c r="GM342" s="1562"/>
    </row>
    <row r="343" spans="1:195" s="1556" customFormat="1">
      <c r="A343" s="1565"/>
      <c r="D343" s="1561"/>
      <c r="GD343" s="1561"/>
      <c r="GF343" s="1561"/>
      <c r="GH343" s="1561"/>
      <c r="GI343" s="1569"/>
      <c r="GJ343" s="1565"/>
      <c r="GK343" s="1565"/>
      <c r="GL343" s="1565"/>
      <c r="GM343" s="1562"/>
    </row>
    <row r="344" spans="1:195" s="1556" customFormat="1">
      <c r="A344" s="1565"/>
      <c r="D344" s="1561"/>
      <c r="GD344" s="1561"/>
      <c r="GF344" s="1561"/>
      <c r="GH344" s="1561"/>
      <c r="GI344" s="1569"/>
      <c r="GJ344" s="1565"/>
      <c r="GK344" s="1565"/>
      <c r="GL344" s="1565"/>
      <c r="GM344" s="1562"/>
    </row>
    <row r="345" spans="1:195" s="1556" customFormat="1">
      <c r="A345" s="1565"/>
      <c r="D345" s="1561"/>
      <c r="GD345" s="1561"/>
      <c r="GF345" s="1561"/>
      <c r="GH345" s="1561"/>
      <c r="GI345" s="1569"/>
      <c r="GJ345" s="1565"/>
      <c r="GK345" s="1565"/>
      <c r="GL345" s="1565"/>
      <c r="GM345" s="1562"/>
    </row>
    <row r="346" spans="1:195" s="1556" customFormat="1">
      <c r="A346" s="1565"/>
      <c r="D346" s="1561"/>
      <c r="GD346" s="1561"/>
      <c r="GF346" s="1561"/>
      <c r="GH346" s="1561"/>
      <c r="GI346" s="1569"/>
      <c r="GJ346" s="1565"/>
      <c r="GK346" s="1565"/>
      <c r="GL346" s="1565"/>
      <c r="GM346" s="1562"/>
    </row>
    <row r="347" spans="1:195" s="1556" customFormat="1">
      <c r="A347" s="1565"/>
      <c r="D347" s="1561"/>
      <c r="GD347" s="1561"/>
      <c r="GF347" s="1561"/>
      <c r="GH347" s="1561"/>
      <c r="GI347" s="1569"/>
      <c r="GJ347" s="1565"/>
      <c r="GK347" s="1565"/>
      <c r="GL347" s="1565"/>
      <c r="GM347" s="1562"/>
    </row>
    <row r="348" spans="1:195" s="1556" customFormat="1">
      <c r="A348" s="1565"/>
      <c r="D348" s="1561"/>
      <c r="GD348" s="1561"/>
      <c r="GF348" s="1561"/>
      <c r="GH348" s="1561"/>
      <c r="GI348" s="1569"/>
      <c r="GJ348" s="1565"/>
      <c r="GK348" s="1565"/>
      <c r="GL348" s="1565"/>
      <c r="GM348" s="1562"/>
    </row>
    <row r="349" spans="1:195" s="1556" customFormat="1">
      <c r="A349" s="1565"/>
      <c r="D349" s="1561"/>
      <c r="GD349" s="1561"/>
      <c r="GF349" s="1561"/>
      <c r="GH349" s="1561"/>
      <c r="GI349" s="1569"/>
      <c r="GJ349" s="1565"/>
      <c r="GK349" s="1565"/>
      <c r="GL349" s="1565"/>
      <c r="GM349" s="1562"/>
    </row>
    <row r="350" spans="1:195" s="1556" customFormat="1">
      <c r="A350" s="1565"/>
      <c r="D350" s="1561"/>
      <c r="GD350" s="1561"/>
      <c r="GF350" s="1561"/>
      <c r="GH350" s="1561"/>
      <c r="GI350" s="1569"/>
      <c r="GJ350" s="1565"/>
      <c r="GK350" s="1565"/>
      <c r="GL350" s="1565"/>
      <c r="GM350" s="1562"/>
    </row>
    <row r="351" spans="1:195" s="1556" customFormat="1">
      <c r="A351" s="1565"/>
      <c r="D351" s="1561"/>
      <c r="GD351" s="1561"/>
      <c r="GF351" s="1561"/>
      <c r="GH351" s="1561"/>
      <c r="GI351" s="1569"/>
      <c r="GJ351" s="1565"/>
      <c r="GK351" s="1565"/>
      <c r="GL351" s="1565"/>
      <c r="GM351" s="1562"/>
    </row>
    <row r="352" spans="1:195" s="1556" customFormat="1">
      <c r="A352" s="1565"/>
      <c r="D352" s="1561"/>
      <c r="GD352" s="1561"/>
      <c r="GF352" s="1561"/>
      <c r="GH352" s="1561"/>
      <c r="GI352" s="1569"/>
      <c r="GJ352" s="1565"/>
      <c r="GK352" s="1565"/>
      <c r="GL352" s="1565"/>
      <c r="GM352" s="1562"/>
    </row>
    <row r="353" spans="1:195" s="1556" customFormat="1">
      <c r="A353" s="1565"/>
      <c r="D353" s="1561"/>
      <c r="GD353" s="1561"/>
      <c r="GF353" s="1561"/>
      <c r="GH353" s="1561"/>
      <c r="GI353" s="1569"/>
      <c r="GJ353" s="1565"/>
      <c r="GK353" s="1565"/>
      <c r="GL353" s="1565"/>
      <c r="GM353" s="1562"/>
    </row>
    <row r="354" spans="1:195" s="1556" customFormat="1">
      <c r="A354" s="1565"/>
      <c r="D354" s="1561"/>
      <c r="GD354" s="1561"/>
      <c r="GF354" s="1561"/>
      <c r="GH354" s="1561"/>
      <c r="GI354" s="1569"/>
      <c r="GJ354" s="1565"/>
      <c r="GK354" s="1565"/>
      <c r="GL354" s="1565"/>
      <c r="GM354" s="1562"/>
    </row>
    <row r="355" spans="1:195" s="1556" customFormat="1">
      <c r="A355" s="1565"/>
      <c r="D355" s="1561"/>
      <c r="GD355" s="1561"/>
      <c r="GF355" s="1561"/>
      <c r="GH355" s="1561"/>
      <c r="GI355" s="1569"/>
      <c r="GJ355" s="1565"/>
      <c r="GK355" s="1565"/>
      <c r="GL355" s="1565"/>
      <c r="GM355" s="1562"/>
    </row>
    <row r="356" spans="1:195" s="1556" customFormat="1">
      <c r="A356" s="1565"/>
      <c r="D356" s="1561"/>
      <c r="GD356" s="1561"/>
      <c r="GF356" s="1561"/>
      <c r="GH356" s="1561"/>
      <c r="GI356" s="1569"/>
      <c r="GJ356" s="1565"/>
      <c r="GK356" s="1565"/>
      <c r="GL356" s="1565"/>
      <c r="GM356" s="1562"/>
    </row>
    <row r="357" spans="1:195" s="1556" customFormat="1">
      <c r="A357" s="1565"/>
      <c r="D357" s="1561"/>
      <c r="GD357" s="1561"/>
      <c r="GF357" s="1561"/>
      <c r="GH357" s="1561"/>
      <c r="GI357" s="1569"/>
      <c r="GJ357" s="1565"/>
      <c r="GK357" s="1565"/>
      <c r="GL357" s="1565"/>
      <c r="GM357" s="1562"/>
    </row>
    <row r="358" spans="1:195" s="1556" customFormat="1">
      <c r="A358" s="1565"/>
      <c r="D358" s="1561"/>
      <c r="GD358" s="1561"/>
      <c r="GF358" s="1561"/>
      <c r="GH358" s="1561"/>
      <c r="GI358" s="1569"/>
      <c r="GJ358" s="1565"/>
      <c r="GK358" s="1565"/>
      <c r="GL358" s="1565"/>
      <c r="GM358" s="1562"/>
    </row>
    <row r="359" spans="1:195" s="1556" customFormat="1">
      <c r="A359" s="1565"/>
      <c r="D359" s="1561"/>
      <c r="GD359" s="1561"/>
      <c r="GF359" s="1561"/>
      <c r="GH359" s="1561"/>
      <c r="GI359" s="1569"/>
      <c r="GJ359" s="1565"/>
      <c r="GK359" s="1565"/>
      <c r="GL359" s="1565"/>
      <c r="GM359" s="1562"/>
    </row>
    <row r="360" spans="1:195" s="1556" customFormat="1">
      <c r="A360" s="1565"/>
      <c r="D360" s="1561"/>
      <c r="GD360" s="1561"/>
      <c r="GF360" s="1561"/>
      <c r="GH360" s="1561"/>
      <c r="GI360" s="1569"/>
      <c r="GJ360" s="1565"/>
      <c r="GK360" s="1565"/>
      <c r="GL360" s="1565"/>
      <c r="GM360" s="1562"/>
    </row>
    <row r="361" spans="1:195" s="1556" customFormat="1">
      <c r="A361" s="1565"/>
      <c r="D361" s="1561"/>
      <c r="GD361" s="1561"/>
      <c r="GF361" s="1561"/>
      <c r="GH361" s="1561"/>
      <c r="GI361" s="1569"/>
      <c r="GJ361" s="1565"/>
      <c r="GK361" s="1565"/>
      <c r="GL361" s="1565"/>
      <c r="GM361" s="1562"/>
    </row>
    <row r="362" spans="1:195" s="1556" customFormat="1">
      <c r="A362" s="1565"/>
      <c r="D362" s="1561"/>
      <c r="GD362" s="1561"/>
      <c r="GF362" s="1561"/>
      <c r="GH362" s="1561"/>
      <c r="GI362" s="1569"/>
      <c r="GJ362" s="1565"/>
      <c r="GK362" s="1565"/>
      <c r="GL362" s="1565"/>
      <c r="GM362" s="1562"/>
    </row>
    <row r="363" spans="1:195" s="1556" customFormat="1">
      <c r="A363" s="1565"/>
      <c r="D363" s="1561"/>
      <c r="GD363" s="1561"/>
      <c r="GF363" s="1561"/>
      <c r="GH363" s="1561"/>
      <c r="GI363" s="1569"/>
      <c r="GJ363" s="1565"/>
      <c r="GK363" s="1565"/>
      <c r="GL363" s="1565"/>
      <c r="GM363" s="1562"/>
    </row>
    <row r="364" spans="1:195" s="1556" customFormat="1">
      <c r="A364" s="1565"/>
      <c r="D364" s="1561"/>
      <c r="GD364" s="1561"/>
      <c r="GF364" s="1561"/>
      <c r="GH364" s="1561"/>
      <c r="GI364" s="1569"/>
      <c r="GJ364" s="1565"/>
      <c r="GK364" s="1565"/>
      <c r="GL364" s="1565"/>
      <c r="GM364" s="1562"/>
    </row>
    <row r="365" spans="1:195" s="1556" customFormat="1">
      <c r="A365" s="1565"/>
      <c r="D365" s="1561"/>
      <c r="GD365" s="1561"/>
      <c r="GF365" s="1561"/>
      <c r="GH365" s="1561"/>
      <c r="GI365" s="1569"/>
      <c r="GJ365" s="1565"/>
      <c r="GK365" s="1565"/>
      <c r="GL365" s="1565"/>
      <c r="GM365" s="1562"/>
    </row>
    <row r="366" spans="1:195" s="1556" customFormat="1">
      <c r="A366" s="1565"/>
      <c r="D366" s="1561"/>
      <c r="GD366" s="1561"/>
      <c r="GF366" s="1561"/>
      <c r="GH366" s="1561"/>
      <c r="GI366" s="1569"/>
      <c r="GJ366" s="1565"/>
      <c r="GK366" s="1565"/>
      <c r="GL366" s="1565"/>
      <c r="GM366" s="1562"/>
    </row>
    <row r="367" spans="1:195" s="1556" customFormat="1">
      <c r="A367" s="1565"/>
      <c r="D367" s="1561"/>
      <c r="GD367" s="1561"/>
      <c r="GF367" s="1561"/>
      <c r="GH367" s="1561"/>
      <c r="GI367" s="1569"/>
      <c r="GJ367" s="1565"/>
      <c r="GK367" s="1565"/>
      <c r="GL367" s="1565"/>
      <c r="GM367" s="1562"/>
    </row>
    <row r="368" spans="1:195" s="1556" customFormat="1">
      <c r="A368" s="1565"/>
      <c r="D368" s="1561"/>
      <c r="GD368" s="1561"/>
      <c r="GF368" s="1561"/>
      <c r="GH368" s="1561"/>
      <c r="GI368" s="1569"/>
      <c r="GJ368" s="1565"/>
      <c r="GK368" s="1565"/>
      <c r="GL368" s="1565"/>
      <c r="GM368" s="1562"/>
    </row>
    <row r="369" spans="1:195" s="1556" customFormat="1">
      <c r="A369" s="1565"/>
      <c r="D369" s="1561"/>
      <c r="GD369" s="1561"/>
      <c r="GF369" s="1561"/>
      <c r="GH369" s="1561"/>
      <c r="GI369" s="1569"/>
      <c r="GJ369" s="1565"/>
      <c r="GK369" s="1565"/>
      <c r="GL369" s="1565"/>
      <c r="GM369" s="1562"/>
    </row>
    <row r="370" spans="1:195" s="1556" customFormat="1">
      <c r="A370" s="1565"/>
      <c r="D370" s="1561"/>
      <c r="GD370" s="1561"/>
      <c r="GF370" s="1561"/>
      <c r="GH370" s="1561"/>
      <c r="GI370" s="1569"/>
      <c r="GJ370" s="1565"/>
      <c r="GK370" s="1565"/>
      <c r="GL370" s="1565"/>
      <c r="GM370" s="1562"/>
    </row>
    <row r="371" spans="1:195" s="1556" customFormat="1">
      <c r="A371" s="1565"/>
      <c r="D371" s="1561"/>
      <c r="GD371" s="1561"/>
      <c r="GF371" s="1561"/>
      <c r="GH371" s="1561"/>
      <c r="GI371" s="1569"/>
      <c r="GJ371" s="1565"/>
      <c r="GK371" s="1565"/>
      <c r="GL371" s="1565"/>
      <c r="GM371" s="1562"/>
    </row>
    <row r="372" spans="1:195" s="1556" customFormat="1">
      <c r="A372" s="1565"/>
      <c r="D372" s="1561"/>
      <c r="GD372" s="1561"/>
      <c r="GF372" s="1561"/>
      <c r="GH372" s="1561"/>
      <c r="GI372" s="1569"/>
      <c r="GJ372" s="1565"/>
      <c r="GK372" s="1565"/>
      <c r="GL372" s="1565"/>
      <c r="GM372" s="1562"/>
    </row>
    <row r="373" spans="1:195" s="1556" customFormat="1">
      <c r="A373" s="1565"/>
      <c r="D373" s="1561"/>
      <c r="GD373" s="1561"/>
      <c r="GF373" s="1561"/>
      <c r="GH373" s="1561"/>
      <c r="GI373" s="1569"/>
      <c r="GJ373" s="1565"/>
      <c r="GK373" s="1565"/>
      <c r="GL373" s="1565"/>
      <c r="GM373" s="1562"/>
    </row>
    <row r="374" spans="1:195" s="1556" customFormat="1">
      <c r="A374" s="1565"/>
      <c r="D374" s="1561"/>
      <c r="GD374" s="1561"/>
      <c r="GF374" s="1561"/>
      <c r="GH374" s="1561"/>
      <c r="GI374" s="1569"/>
      <c r="GJ374" s="1565"/>
      <c r="GK374" s="1565"/>
      <c r="GL374" s="1565"/>
      <c r="GM374" s="1562"/>
    </row>
    <row r="375" spans="1:195" s="1556" customFormat="1">
      <c r="A375" s="1565"/>
      <c r="D375" s="1561"/>
      <c r="GD375" s="1561"/>
      <c r="GF375" s="1561"/>
      <c r="GH375" s="1561"/>
      <c r="GI375" s="1569"/>
      <c r="GJ375" s="1565"/>
      <c r="GK375" s="1565"/>
      <c r="GL375" s="1565"/>
      <c r="GM375" s="1562"/>
    </row>
    <row r="376" spans="1:195" s="1556" customFormat="1">
      <c r="A376" s="1565"/>
      <c r="D376" s="1561"/>
      <c r="GD376" s="1561"/>
      <c r="GF376" s="1561"/>
      <c r="GH376" s="1561"/>
      <c r="GI376" s="1569"/>
      <c r="GJ376" s="1565"/>
      <c r="GK376" s="1565"/>
      <c r="GL376" s="1565"/>
      <c r="GM376" s="1562"/>
    </row>
    <row r="377" spans="1:195" s="1556" customFormat="1">
      <c r="A377" s="1565"/>
      <c r="D377" s="1561"/>
      <c r="GD377" s="1561"/>
      <c r="GF377" s="1561"/>
      <c r="GH377" s="1561"/>
      <c r="GI377" s="1569"/>
      <c r="GJ377" s="1565"/>
      <c r="GK377" s="1565"/>
      <c r="GL377" s="1565"/>
      <c r="GM377" s="1562"/>
    </row>
    <row r="378" spans="1:195" s="1556" customFormat="1">
      <c r="A378" s="1565"/>
      <c r="D378" s="1561"/>
      <c r="GD378" s="1561"/>
      <c r="GF378" s="1561"/>
      <c r="GH378" s="1561"/>
      <c r="GI378" s="1569"/>
      <c r="GJ378" s="1565"/>
      <c r="GK378" s="1565"/>
      <c r="GL378" s="1565"/>
      <c r="GM378" s="1562"/>
    </row>
    <row r="379" spans="1:195" s="1556" customFormat="1">
      <c r="A379" s="1565"/>
      <c r="D379" s="1561"/>
      <c r="GD379" s="1561"/>
      <c r="GF379" s="1561"/>
      <c r="GH379" s="1561"/>
      <c r="GI379" s="1569"/>
      <c r="GJ379" s="1565"/>
      <c r="GK379" s="1565"/>
      <c r="GL379" s="1565"/>
      <c r="GM379" s="1562"/>
    </row>
    <row r="380" spans="1:195" s="1556" customFormat="1">
      <c r="A380" s="1565"/>
      <c r="D380" s="1561"/>
      <c r="GD380" s="1561"/>
      <c r="GF380" s="1561"/>
      <c r="GH380" s="1561"/>
      <c r="GI380" s="1569"/>
      <c r="GJ380" s="1565"/>
      <c r="GK380" s="1565"/>
      <c r="GL380" s="1565"/>
      <c r="GM380" s="1562"/>
    </row>
    <row r="381" spans="1:195" s="1556" customFormat="1">
      <c r="A381" s="1565"/>
      <c r="D381" s="1561"/>
      <c r="GD381" s="1561"/>
      <c r="GF381" s="1561"/>
      <c r="GH381" s="1561"/>
      <c r="GI381" s="1569"/>
      <c r="GJ381" s="1565"/>
      <c r="GK381" s="1565"/>
      <c r="GL381" s="1565"/>
      <c r="GM381" s="1562"/>
    </row>
    <row r="382" spans="1:195" s="1556" customFormat="1">
      <c r="A382" s="1565"/>
      <c r="D382" s="1561"/>
      <c r="GD382" s="1561"/>
      <c r="GF382" s="1561"/>
      <c r="GH382" s="1561"/>
      <c r="GI382" s="1569"/>
      <c r="GJ382" s="1565"/>
      <c r="GK382" s="1565"/>
      <c r="GL382" s="1565"/>
      <c r="GM382" s="1562"/>
    </row>
    <row r="383" spans="1:195" s="1556" customFormat="1">
      <c r="A383" s="1565"/>
      <c r="D383" s="1561"/>
      <c r="GD383" s="1561"/>
      <c r="GF383" s="1561"/>
      <c r="GH383" s="1561"/>
      <c r="GI383" s="1569"/>
      <c r="GJ383" s="1565"/>
      <c r="GK383" s="1565"/>
      <c r="GL383" s="1565"/>
      <c r="GM383" s="1562"/>
    </row>
    <row r="384" spans="1:195" s="1556" customFormat="1">
      <c r="A384" s="1565"/>
      <c r="D384" s="1561"/>
      <c r="GD384" s="1561"/>
      <c r="GF384" s="1561"/>
      <c r="GH384" s="1561"/>
      <c r="GI384" s="1569"/>
      <c r="GJ384" s="1565"/>
      <c r="GK384" s="1565"/>
      <c r="GL384" s="1565"/>
      <c r="GM384" s="1562"/>
    </row>
    <row r="385" spans="1:195" s="1556" customFormat="1">
      <c r="A385" s="1565"/>
      <c r="D385" s="1561"/>
      <c r="GD385" s="1561"/>
      <c r="GF385" s="1561"/>
      <c r="GH385" s="1561"/>
      <c r="GI385" s="1569"/>
      <c r="GJ385" s="1565"/>
      <c r="GK385" s="1565"/>
      <c r="GL385" s="1565"/>
      <c r="GM385" s="1562"/>
    </row>
    <row r="386" spans="1:195" s="1556" customFormat="1">
      <c r="A386" s="1565"/>
      <c r="D386" s="1561"/>
      <c r="GD386" s="1561"/>
      <c r="GF386" s="1561"/>
      <c r="GH386" s="1561"/>
      <c r="GI386" s="1569"/>
      <c r="GJ386" s="1565"/>
      <c r="GK386" s="1565"/>
      <c r="GL386" s="1565"/>
      <c r="GM386" s="1562"/>
    </row>
    <row r="387" spans="1:195" s="1556" customFormat="1">
      <c r="A387" s="1565"/>
      <c r="D387" s="1561"/>
      <c r="GD387" s="1561"/>
      <c r="GF387" s="1561"/>
      <c r="GH387" s="1561"/>
      <c r="GI387" s="1569"/>
      <c r="GJ387" s="1565"/>
      <c r="GK387" s="1565"/>
      <c r="GL387" s="1565"/>
      <c r="GM387" s="1562"/>
    </row>
    <row r="388" spans="1:195" s="1556" customFormat="1">
      <c r="A388" s="1565"/>
      <c r="D388" s="1561"/>
      <c r="GD388" s="1561"/>
      <c r="GF388" s="1561"/>
      <c r="GH388" s="1561"/>
      <c r="GI388" s="1569"/>
      <c r="GJ388" s="1565"/>
      <c r="GK388" s="1565"/>
      <c r="GL388" s="1565"/>
      <c r="GM388" s="1562"/>
    </row>
    <row r="389" spans="1:195" s="1556" customFormat="1">
      <c r="A389" s="1565"/>
      <c r="D389" s="1561"/>
      <c r="GD389" s="1561"/>
      <c r="GF389" s="1561"/>
      <c r="GH389" s="1561"/>
      <c r="GI389" s="1569"/>
      <c r="GJ389" s="1565"/>
      <c r="GK389" s="1565"/>
      <c r="GL389" s="1565"/>
      <c r="GM389" s="1562"/>
    </row>
    <row r="390" spans="1:195" s="1556" customFormat="1">
      <c r="A390" s="1565"/>
      <c r="D390" s="1561"/>
      <c r="GD390" s="1561"/>
      <c r="GF390" s="1561"/>
      <c r="GH390" s="1561"/>
      <c r="GI390" s="1569"/>
      <c r="GJ390" s="1565"/>
      <c r="GK390" s="1565"/>
      <c r="GL390" s="1565"/>
      <c r="GM390" s="1562"/>
    </row>
    <row r="391" spans="1:195" s="1556" customFormat="1">
      <c r="A391" s="1565"/>
      <c r="D391" s="1561"/>
      <c r="GD391" s="1561"/>
      <c r="GF391" s="1561"/>
      <c r="GH391" s="1561"/>
      <c r="GI391" s="1569"/>
      <c r="GJ391" s="1565"/>
      <c r="GK391" s="1565"/>
      <c r="GL391" s="1565"/>
      <c r="GM391" s="1562"/>
    </row>
    <row r="392" spans="1:195" s="1556" customFormat="1">
      <c r="A392" s="1565"/>
      <c r="D392" s="1561"/>
      <c r="GD392" s="1561"/>
      <c r="GF392" s="1561"/>
      <c r="GH392" s="1561"/>
      <c r="GI392" s="1569"/>
      <c r="GJ392" s="1565"/>
      <c r="GK392" s="1565"/>
      <c r="GL392" s="1565"/>
      <c r="GM392" s="1562"/>
    </row>
    <row r="393" spans="1:195" s="1556" customFormat="1">
      <c r="A393" s="1565"/>
      <c r="D393" s="1561"/>
      <c r="GD393" s="1561"/>
      <c r="GF393" s="1561"/>
      <c r="GH393" s="1561"/>
      <c r="GI393" s="1569"/>
      <c r="GJ393" s="1565"/>
      <c r="GK393" s="1565"/>
      <c r="GL393" s="1565"/>
      <c r="GM393" s="1562"/>
    </row>
    <row r="394" spans="1:195" s="1556" customFormat="1">
      <c r="A394" s="1565"/>
      <c r="D394" s="1561"/>
      <c r="GD394" s="1561"/>
      <c r="GF394" s="1561"/>
      <c r="GH394" s="1561"/>
      <c r="GI394" s="1569"/>
      <c r="GJ394" s="1565"/>
      <c r="GK394" s="1565"/>
      <c r="GL394" s="1565"/>
      <c r="GM394" s="1562"/>
    </row>
    <row r="395" spans="1:195" s="1556" customFormat="1">
      <c r="A395" s="1565"/>
      <c r="D395" s="1561"/>
      <c r="GD395" s="1561"/>
      <c r="GF395" s="1561"/>
      <c r="GH395" s="1561"/>
      <c r="GI395" s="1569"/>
      <c r="GJ395" s="1565"/>
      <c r="GK395" s="1565"/>
      <c r="GL395" s="1565"/>
      <c r="GM395" s="1562"/>
    </row>
    <row r="396" spans="1:195" s="1556" customFormat="1">
      <c r="A396" s="1565"/>
      <c r="D396" s="1561"/>
      <c r="GD396" s="1561"/>
      <c r="GF396" s="1561"/>
      <c r="GH396" s="1561"/>
      <c r="GI396" s="1569"/>
      <c r="GJ396" s="1565"/>
      <c r="GK396" s="1565"/>
      <c r="GL396" s="1565"/>
      <c r="GM396" s="1562"/>
    </row>
    <row r="397" spans="1:195" s="1556" customFormat="1">
      <c r="A397" s="1565"/>
      <c r="D397" s="1561"/>
      <c r="GD397" s="1561"/>
      <c r="GF397" s="1561"/>
      <c r="GH397" s="1561"/>
      <c r="GI397" s="1569"/>
      <c r="GJ397" s="1565"/>
      <c r="GK397" s="1565"/>
      <c r="GL397" s="1565"/>
      <c r="GM397" s="1562"/>
    </row>
    <row r="398" spans="1:195" s="1556" customFormat="1">
      <c r="A398" s="1565"/>
      <c r="D398" s="1561"/>
      <c r="GD398" s="1561"/>
      <c r="GF398" s="1561"/>
      <c r="GH398" s="1561"/>
      <c r="GI398" s="1569"/>
      <c r="GJ398" s="1565"/>
      <c r="GK398" s="1565"/>
      <c r="GL398" s="1565"/>
      <c r="GM398" s="1562"/>
    </row>
    <row r="399" spans="1:195" s="1556" customFormat="1">
      <c r="A399" s="1565"/>
      <c r="D399" s="1561"/>
      <c r="GD399" s="1561"/>
      <c r="GF399" s="1561"/>
      <c r="GH399" s="1561"/>
      <c r="GI399" s="1569"/>
      <c r="GJ399" s="1565"/>
      <c r="GK399" s="1565"/>
      <c r="GL399" s="1565"/>
      <c r="GM399" s="1562"/>
    </row>
    <row r="400" spans="1:195" s="1556" customFormat="1">
      <c r="A400" s="1565"/>
      <c r="D400" s="1561"/>
      <c r="GD400" s="1561"/>
      <c r="GF400" s="1561"/>
      <c r="GH400" s="1561"/>
      <c r="GI400" s="1569"/>
      <c r="GJ400" s="1565"/>
      <c r="GK400" s="1565"/>
      <c r="GL400" s="1565"/>
      <c r="GM400" s="1562"/>
    </row>
    <row r="401" spans="1:195" s="1556" customFormat="1">
      <c r="A401" s="1565"/>
      <c r="D401" s="1561"/>
      <c r="GD401" s="1561"/>
      <c r="GF401" s="1561"/>
      <c r="GH401" s="1561"/>
      <c r="GI401" s="1569"/>
      <c r="GJ401" s="1565"/>
      <c r="GK401" s="1565"/>
      <c r="GL401" s="1565"/>
      <c r="GM401" s="1562"/>
    </row>
    <row r="402" spans="1:195" s="1556" customFormat="1">
      <c r="A402" s="1565"/>
      <c r="D402" s="1561"/>
      <c r="GD402" s="1561"/>
      <c r="GF402" s="1561"/>
      <c r="GH402" s="1561"/>
      <c r="GI402" s="1569"/>
      <c r="GJ402" s="1565"/>
      <c r="GK402" s="1565"/>
      <c r="GL402" s="1565"/>
      <c r="GM402" s="1562"/>
    </row>
    <row r="403" spans="1:195" s="1556" customFormat="1">
      <c r="A403" s="1565"/>
      <c r="D403" s="1561"/>
      <c r="GD403" s="1561"/>
      <c r="GF403" s="1561"/>
      <c r="GH403" s="1561"/>
      <c r="GI403" s="1569"/>
      <c r="GJ403" s="1565"/>
      <c r="GK403" s="1565"/>
      <c r="GL403" s="1565"/>
      <c r="GM403" s="1562"/>
    </row>
    <row r="404" spans="1:195" s="1556" customFormat="1">
      <c r="A404" s="1565"/>
      <c r="D404" s="1561"/>
      <c r="GD404" s="1561"/>
      <c r="GF404" s="1561"/>
      <c r="GH404" s="1561"/>
      <c r="GI404" s="1569"/>
      <c r="GJ404" s="1565"/>
      <c r="GK404" s="1565"/>
      <c r="GL404" s="1565"/>
      <c r="GM404" s="1562"/>
    </row>
    <row r="405" spans="1:195" s="1556" customFormat="1">
      <c r="A405" s="1565"/>
      <c r="D405" s="1561"/>
      <c r="GD405" s="1561"/>
      <c r="GF405" s="1561"/>
      <c r="GH405" s="1561"/>
      <c r="GI405" s="1569"/>
      <c r="GJ405" s="1565"/>
      <c r="GK405" s="1565"/>
      <c r="GL405" s="1565"/>
      <c r="GM405" s="1562"/>
    </row>
    <row r="406" spans="1:195" s="1556" customFormat="1">
      <c r="A406" s="1565"/>
      <c r="D406" s="1561"/>
      <c r="GD406" s="1561"/>
      <c r="GF406" s="1561"/>
      <c r="GH406" s="1561"/>
      <c r="GI406" s="1569"/>
      <c r="GJ406" s="1565"/>
      <c r="GK406" s="1565"/>
      <c r="GL406" s="1565"/>
      <c r="GM406" s="1562"/>
    </row>
    <row r="407" spans="1:195" s="1556" customFormat="1">
      <c r="A407" s="1565"/>
      <c r="D407" s="1561"/>
      <c r="GD407" s="1561"/>
      <c r="GF407" s="1561"/>
      <c r="GH407" s="1561"/>
      <c r="GI407" s="1569"/>
      <c r="GJ407" s="1565"/>
      <c r="GK407" s="1565"/>
      <c r="GL407" s="1565"/>
      <c r="GM407" s="1562"/>
    </row>
    <row r="408" spans="1:195" s="1556" customFormat="1">
      <c r="A408" s="1565"/>
      <c r="D408" s="1561"/>
      <c r="GD408" s="1561"/>
      <c r="GF408" s="1561"/>
      <c r="GH408" s="1561"/>
      <c r="GI408" s="1569"/>
      <c r="GJ408" s="1565"/>
      <c r="GK408" s="1565"/>
      <c r="GL408" s="1565"/>
      <c r="GM408" s="1562"/>
    </row>
    <row r="409" spans="1:195" s="1556" customFormat="1">
      <c r="A409" s="1565"/>
      <c r="D409" s="1561"/>
      <c r="GD409" s="1561"/>
      <c r="GF409" s="1561"/>
      <c r="GH409" s="1561"/>
      <c r="GI409" s="1569"/>
      <c r="GJ409" s="1565"/>
      <c r="GK409" s="1565"/>
      <c r="GL409" s="1565"/>
      <c r="GM409" s="1562"/>
    </row>
    <row r="410" spans="1:195" s="1556" customFormat="1">
      <c r="A410" s="1565"/>
      <c r="D410" s="1561"/>
      <c r="GD410" s="1561"/>
      <c r="GF410" s="1561"/>
      <c r="GH410" s="1561"/>
      <c r="GI410" s="1569"/>
      <c r="GJ410" s="1565"/>
      <c r="GK410" s="1565"/>
      <c r="GL410" s="1565"/>
      <c r="GM410" s="1562"/>
    </row>
    <row r="411" spans="1:195" s="1556" customFormat="1">
      <c r="A411" s="1565"/>
      <c r="D411" s="1561"/>
      <c r="GD411" s="1561"/>
      <c r="GF411" s="1561"/>
      <c r="GH411" s="1561"/>
      <c r="GI411" s="1569"/>
      <c r="GJ411" s="1565"/>
      <c r="GK411" s="1565"/>
      <c r="GL411" s="1565"/>
      <c r="GM411" s="1562"/>
    </row>
    <row r="412" spans="1:195" s="1556" customFormat="1">
      <c r="A412" s="1565"/>
      <c r="D412" s="1561"/>
      <c r="GD412" s="1561"/>
      <c r="GF412" s="1561"/>
      <c r="GH412" s="1561"/>
      <c r="GI412" s="1569"/>
      <c r="GJ412" s="1565"/>
      <c r="GK412" s="1565"/>
      <c r="GL412" s="1565"/>
      <c r="GM412" s="1562"/>
    </row>
    <row r="413" spans="1:195" s="1556" customFormat="1">
      <c r="A413" s="1565"/>
      <c r="D413" s="1561"/>
      <c r="GD413" s="1561"/>
      <c r="GF413" s="1561"/>
      <c r="GH413" s="1561"/>
      <c r="GI413" s="1569"/>
      <c r="GJ413" s="1565"/>
      <c r="GK413" s="1565"/>
      <c r="GL413" s="1565"/>
      <c r="GM413" s="1562"/>
    </row>
    <row r="414" spans="1:195" s="1556" customFormat="1">
      <c r="A414" s="1565"/>
      <c r="D414" s="1561"/>
      <c r="GD414" s="1561"/>
      <c r="GF414" s="1561"/>
      <c r="GH414" s="1561"/>
      <c r="GI414" s="1569"/>
      <c r="GJ414" s="1565"/>
      <c r="GK414" s="1565"/>
      <c r="GL414" s="1565"/>
      <c r="GM414" s="1562"/>
    </row>
    <row r="415" spans="1:195" s="1556" customFormat="1">
      <c r="A415" s="1565"/>
      <c r="D415" s="1561"/>
      <c r="GD415" s="1561"/>
      <c r="GF415" s="1561"/>
      <c r="GH415" s="1561"/>
      <c r="GI415" s="1569"/>
      <c r="GJ415" s="1565"/>
      <c r="GK415" s="1565"/>
      <c r="GL415" s="1565"/>
      <c r="GM415" s="1562"/>
    </row>
    <row r="416" spans="1:195" s="1556" customFormat="1">
      <c r="A416" s="1565"/>
      <c r="D416" s="1561"/>
      <c r="GD416" s="1561"/>
      <c r="GF416" s="1561"/>
      <c r="GH416" s="1561"/>
      <c r="GI416" s="1569"/>
      <c r="GJ416" s="1565"/>
      <c r="GK416" s="1565"/>
      <c r="GL416" s="1565"/>
      <c r="GM416" s="1562"/>
    </row>
    <row r="417" spans="1:195" s="1556" customFormat="1">
      <c r="A417" s="1565"/>
      <c r="D417" s="1561"/>
      <c r="GD417" s="1561"/>
      <c r="GF417" s="1561"/>
      <c r="GH417" s="1561"/>
      <c r="GI417" s="1569"/>
      <c r="GJ417" s="1565"/>
      <c r="GK417" s="1565"/>
      <c r="GL417" s="1565"/>
      <c r="GM417" s="1562"/>
    </row>
    <row r="418" spans="1:195" s="1556" customFormat="1">
      <c r="A418" s="1565"/>
      <c r="D418" s="1561"/>
      <c r="GD418" s="1561"/>
      <c r="GF418" s="1561"/>
      <c r="GH418" s="1561"/>
      <c r="GI418" s="1569"/>
      <c r="GJ418" s="1565"/>
      <c r="GK418" s="1565"/>
      <c r="GL418" s="1565"/>
      <c r="GM418" s="1562"/>
    </row>
    <row r="419" spans="1:195" s="1556" customFormat="1">
      <c r="A419" s="1565"/>
      <c r="D419" s="1561"/>
      <c r="GD419" s="1561"/>
      <c r="GF419" s="1561"/>
      <c r="GH419" s="1561"/>
      <c r="GI419" s="1569"/>
      <c r="GJ419" s="1565"/>
      <c r="GK419" s="1565"/>
      <c r="GL419" s="1565"/>
      <c r="GM419" s="1562"/>
    </row>
    <row r="420" spans="1:195" s="1556" customFormat="1">
      <c r="A420" s="1565"/>
      <c r="D420" s="1561"/>
      <c r="GD420" s="1561"/>
      <c r="GF420" s="1561"/>
      <c r="GH420" s="1561"/>
      <c r="GI420" s="1569"/>
      <c r="GJ420" s="1565"/>
      <c r="GK420" s="1565"/>
      <c r="GL420" s="1565"/>
      <c r="GM420" s="1562"/>
    </row>
    <row r="421" spans="1:195" s="1556" customFormat="1">
      <c r="A421" s="1565"/>
      <c r="D421" s="1561"/>
      <c r="GD421" s="1561"/>
      <c r="GF421" s="1561"/>
      <c r="GH421" s="1561"/>
      <c r="GI421" s="1569"/>
      <c r="GJ421" s="1565"/>
      <c r="GK421" s="1565"/>
      <c r="GL421" s="1565"/>
      <c r="GM421" s="1562"/>
    </row>
    <row r="422" spans="1:195" s="1556" customFormat="1">
      <c r="A422" s="1565"/>
      <c r="D422" s="1561"/>
      <c r="GD422" s="1561"/>
      <c r="GF422" s="1561"/>
      <c r="GH422" s="1561"/>
      <c r="GI422" s="1569"/>
      <c r="GJ422" s="1565"/>
      <c r="GK422" s="1565"/>
      <c r="GL422" s="1565"/>
      <c r="GM422" s="1562"/>
    </row>
    <row r="423" spans="1:195" s="1556" customFormat="1">
      <c r="A423" s="1565"/>
      <c r="D423" s="1561"/>
      <c r="GD423" s="1561"/>
      <c r="GF423" s="1561"/>
      <c r="GH423" s="1561"/>
      <c r="GI423" s="1569"/>
      <c r="GJ423" s="1565"/>
      <c r="GK423" s="1565"/>
      <c r="GL423" s="1565"/>
      <c r="GM423" s="1562"/>
    </row>
    <row r="424" spans="1:195" s="1556" customFormat="1">
      <c r="A424" s="1565"/>
      <c r="D424" s="1561"/>
      <c r="GD424" s="1561"/>
      <c r="GF424" s="1561"/>
      <c r="GH424" s="1561"/>
      <c r="GI424" s="1569"/>
      <c r="GJ424" s="1565"/>
      <c r="GK424" s="1565"/>
      <c r="GL424" s="1565"/>
      <c r="GM424" s="1562"/>
    </row>
    <row r="425" spans="1:195" s="1556" customFormat="1">
      <c r="A425" s="1565"/>
      <c r="D425" s="1561"/>
      <c r="GD425" s="1561"/>
      <c r="GF425" s="1561"/>
      <c r="GH425" s="1561"/>
      <c r="GI425" s="1569"/>
      <c r="GJ425" s="1565"/>
      <c r="GK425" s="1565"/>
      <c r="GL425" s="1565"/>
      <c r="GM425" s="1562"/>
    </row>
    <row r="426" spans="1:195" s="1556" customFormat="1">
      <c r="A426" s="1565"/>
      <c r="D426" s="1561"/>
      <c r="GD426" s="1561"/>
      <c r="GF426" s="1561"/>
      <c r="GH426" s="1561"/>
      <c r="GI426" s="1569"/>
      <c r="GJ426" s="1565"/>
      <c r="GK426" s="1565"/>
      <c r="GL426" s="1565"/>
      <c r="GM426" s="1562"/>
    </row>
    <row r="427" spans="1:195" s="1556" customFormat="1">
      <c r="A427" s="1565"/>
      <c r="D427" s="1561"/>
      <c r="GD427" s="1561"/>
      <c r="GF427" s="1561"/>
      <c r="GH427" s="1561"/>
      <c r="GI427" s="1569"/>
      <c r="GJ427" s="1565"/>
      <c r="GK427" s="1565"/>
      <c r="GL427" s="1565"/>
      <c r="GM427" s="1562"/>
    </row>
    <row r="428" spans="1:195" s="1556" customFormat="1">
      <c r="A428" s="1565"/>
      <c r="D428" s="1561"/>
      <c r="GD428" s="1561"/>
      <c r="GF428" s="1561"/>
      <c r="GH428" s="1561"/>
      <c r="GI428" s="1569"/>
      <c r="GJ428" s="1565"/>
      <c r="GK428" s="1565"/>
      <c r="GL428" s="1565"/>
      <c r="GM428" s="1562"/>
    </row>
    <row r="429" spans="1:195" s="1556" customFormat="1">
      <c r="A429" s="1565"/>
      <c r="D429" s="1561"/>
      <c r="GD429" s="1561"/>
      <c r="GF429" s="1561"/>
      <c r="GH429" s="1561"/>
      <c r="GI429" s="1569"/>
      <c r="GJ429" s="1565"/>
      <c r="GK429" s="1565"/>
      <c r="GL429" s="1565"/>
      <c r="GM429" s="1562"/>
    </row>
    <row r="430" spans="1:195" s="1556" customFormat="1">
      <c r="A430" s="1565"/>
      <c r="D430" s="1561"/>
      <c r="GD430" s="1561"/>
      <c r="GF430" s="1561"/>
      <c r="GH430" s="1561"/>
      <c r="GI430" s="1569"/>
      <c r="GJ430" s="1565"/>
      <c r="GK430" s="1565"/>
      <c r="GL430" s="1565"/>
      <c r="GM430" s="1562"/>
    </row>
    <row r="431" spans="1:195" s="1556" customFormat="1">
      <c r="A431" s="1565"/>
      <c r="D431" s="1561"/>
      <c r="GD431" s="1561"/>
      <c r="GF431" s="1561"/>
      <c r="GH431" s="1561"/>
      <c r="GI431" s="1569"/>
      <c r="GJ431" s="1565"/>
      <c r="GK431" s="1565"/>
      <c r="GL431" s="1565"/>
      <c r="GM431" s="1562"/>
    </row>
    <row r="432" spans="1:195" s="1556" customFormat="1">
      <c r="A432" s="1565"/>
      <c r="D432" s="1561"/>
      <c r="GD432" s="1561"/>
      <c r="GF432" s="1561"/>
      <c r="GH432" s="1561"/>
      <c r="GI432" s="1569"/>
      <c r="GJ432" s="1565"/>
      <c r="GK432" s="1565"/>
      <c r="GL432" s="1565"/>
      <c r="GM432" s="1562"/>
    </row>
    <row r="433" spans="1:195" s="1556" customFormat="1">
      <c r="A433" s="1565"/>
      <c r="D433" s="1561"/>
      <c r="GD433" s="1561"/>
      <c r="GF433" s="1561"/>
      <c r="GH433" s="1561"/>
      <c r="GI433" s="1569"/>
      <c r="GJ433" s="1565"/>
      <c r="GK433" s="1565"/>
      <c r="GL433" s="1565"/>
      <c r="GM433" s="1562"/>
    </row>
    <row r="434" spans="1:195" s="1556" customFormat="1">
      <c r="A434" s="1565"/>
      <c r="D434" s="1561"/>
      <c r="GD434" s="1561"/>
      <c r="GF434" s="1561"/>
      <c r="GH434" s="1561"/>
      <c r="GI434" s="1569"/>
      <c r="GJ434" s="1565"/>
      <c r="GK434" s="1565"/>
      <c r="GL434" s="1565"/>
      <c r="GM434" s="1562"/>
    </row>
    <row r="435" spans="1:195" s="1556" customFormat="1">
      <c r="A435" s="1565"/>
      <c r="D435" s="1561"/>
      <c r="GD435" s="1561"/>
      <c r="GF435" s="1561"/>
      <c r="GH435" s="1561"/>
      <c r="GI435" s="1569"/>
      <c r="GJ435" s="1565"/>
      <c r="GK435" s="1565"/>
      <c r="GL435" s="1565"/>
      <c r="GM435" s="1562"/>
    </row>
    <row r="436" spans="1:195" s="1556" customFormat="1">
      <c r="A436" s="1565"/>
      <c r="D436" s="1561"/>
      <c r="GD436" s="1561"/>
      <c r="GF436" s="1561"/>
      <c r="GH436" s="1561"/>
      <c r="GI436" s="1569"/>
      <c r="GJ436" s="1565"/>
      <c r="GK436" s="1565"/>
      <c r="GL436" s="1565"/>
      <c r="GM436" s="1562"/>
    </row>
    <row r="437" spans="1:195" s="1556" customFormat="1">
      <c r="A437" s="1565"/>
      <c r="D437" s="1561"/>
      <c r="GD437" s="1561"/>
      <c r="GF437" s="1561"/>
      <c r="GH437" s="1561"/>
      <c r="GI437" s="1569"/>
      <c r="GJ437" s="1565"/>
      <c r="GK437" s="1565"/>
      <c r="GL437" s="1565"/>
      <c r="GM437" s="1562"/>
    </row>
    <row r="438" spans="1:195" s="1556" customFormat="1">
      <c r="A438" s="1565"/>
      <c r="D438" s="1561"/>
      <c r="GD438" s="1561"/>
      <c r="GF438" s="1561"/>
      <c r="GH438" s="1561"/>
      <c r="GI438" s="1569"/>
      <c r="GJ438" s="1565"/>
      <c r="GK438" s="1565"/>
      <c r="GL438" s="1565"/>
      <c r="GM438" s="1562"/>
    </row>
    <row r="439" spans="1:195" s="1556" customFormat="1">
      <c r="A439" s="1565"/>
      <c r="D439" s="1561"/>
      <c r="GD439" s="1561"/>
      <c r="GF439" s="1561"/>
      <c r="GH439" s="1561"/>
      <c r="GI439" s="1569"/>
      <c r="GJ439" s="1565"/>
      <c r="GK439" s="1565"/>
      <c r="GL439" s="1565"/>
      <c r="GM439" s="1562"/>
    </row>
    <row r="440" spans="1:195" s="1556" customFormat="1">
      <c r="A440" s="1565"/>
      <c r="D440" s="1561"/>
      <c r="GD440" s="1561"/>
      <c r="GF440" s="1561"/>
      <c r="GH440" s="1561"/>
      <c r="GI440" s="1569"/>
      <c r="GJ440" s="1565"/>
      <c r="GK440" s="1565"/>
      <c r="GL440" s="1565"/>
      <c r="GM440" s="1562"/>
    </row>
    <row r="441" spans="1:195" s="1556" customFormat="1">
      <c r="A441" s="1565"/>
      <c r="D441" s="1561"/>
      <c r="GD441" s="1561"/>
      <c r="GF441" s="1561"/>
      <c r="GH441" s="1561"/>
      <c r="GI441" s="1569"/>
      <c r="GJ441" s="1565"/>
      <c r="GK441" s="1565"/>
      <c r="GL441" s="1565"/>
      <c r="GM441" s="1562"/>
    </row>
    <row r="442" spans="1:195" s="1556" customFormat="1">
      <c r="A442" s="1565"/>
      <c r="D442" s="1561"/>
      <c r="GD442" s="1561"/>
      <c r="GF442" s="1561"/>
      <c r="GH442" s="1561"/>
      <c r="GI442" s="1569"/>
      <c r="GJ442" s="1565"/>
      <c r="GK442" s="1565"/>
      <c r="GL442" s="1565"/>
      <c r="GM442" s="1562"/>
    </row>
    <row r="443" spans="1:195" s="1556" customFormat="1">
      <c r="A443" s="1565"/>
      <c r="D443" s="1561"/>
      <c r="GD443" s="1561"/>
      <c r="GF443" s="1561"/>
      <c r="GH443" s="1561"/>
      <c r="GI443" s="1569"/>
      <c r="GJ443" s="1565"/>
      <c r="GK443" s="1565"/>
      <c r="GL443" s="1565"/>
      <c r="GM443" s="1562"/>
    </row>
    <row r="444" spans="1:195" s="1556" customFormat="1">
      <c r="A444" s="1565"/>
      <c r="D444" s="1561"/>
      <c r="GD444" s="1561"/>
      <c r="GF444" s="1561"/>
      <c r="GH444" s="1561"/>
      <c r="GI444" s="1569"/>
      <c r="GJ444" s="1565"/>
      <c r="GK444" s="1565"/>
      <c r="GL444" s="1565"/>
      <c r="GM444" s="1562"/>
    </row>
    <row r="445" spans="1:195" s="1556" customFormat="1">
      <c r="A445" s="1565"/>
      <c r="D445" s="1561"/>
      <c r="GD445" s="1561"/>
      <c r="GF445" s="1561"/>
      <c r="GH445" s="1561"/>
      <c r="GI445" s="1569"/>
      <c r="GJ445" s="1565"/>
      <c r="GK445" s="1565"/>
      <c r="GL445" s="1565"/>
      <c r="GM445" s="1562"/>
    </row>
    <row r="446" spans="1:195" s="1556" customFormat="1">
      <c r="A446" s="1565"/>
      <c r="D446" s="1561"/>
      <c r="GD446" s="1561"/>
      <c r="GF446" s="1561"/>
      <c r="GH446" s="1561"/>
      <c r="GI446" s="1569"/>
      <c r="GJ446" s="1565"/>
      <c r="GK446" s="1565"/>
      <c r="GL446" s="1565"/>
      <c r="GM446" s="1562"/>
    </row>
    <row r="447" spans="1:195" s="1556" customFormat="1">
      <c r="A447" s="1565"/>
      <c r="D447" s="1561"/>
      <c r="GD447" s="1561"/>
      <c r="GF447" s="1561"/>
      <c r="GH447" s="1561"/>
      <c r="GI447" s="1569"/>
      <c r="GJ447" s="1565"/>
      <c r="GK447" s="1565"/>
      <c r="GL447" s="1565"/>
      <c r="GM447" s="1562"/>
    </row>
    <row r="448" spans="1:195" s="1556" customFormat="1">
      <c r="A448" s="1565"/>
      <c r="D448" s="1561"/>
      <c r="GD448" s="1561"/>
      <c r="GF448" s="1561"/>
      <c r="GH448" s="1561"/>
      <c r="GI448" s="1569"/>
      <c r="GJ448" s="1565"/>
      <c r="GK448" s="1565"/>
      <c r="GL448" s="1565"/>
      <c r="GM448" s="1562"/>
    </row>
    <row r="449" spans="1:195" s="1556" customFormat="1">
      <c r="A449" s="1565"/>
      <c r="D449" s="1561"/>
      <c r="GD449" s="1561"/>
      <c r="GF449" s="1561"/>
      <c r="GH449" s="1561"/>
      <c r="GI449" s="1569"/>
      <c r="GJ449" s="1565"/>
      <c r="GK449" s="1565"/>
      <c r="GL449" s="1565"/>
      <c r="GM449" s="1562"/>
    </row>
    <row r="450" spans="1:195" s="1556" customFormat="1">
      <c r="A450" s="1565"/>
      <c r="D450" s="1561"/>
      <c r="GD450" s="1561"/>
      <c r="GF450" s="1561"/>
      <c r="GH450" s="1561"/>
      <c r="GI450" s="1569"/>
      <c r="GJ450" s="1565"/>
      <c r="GK450" s="1565"/>
      <c r="GL450" s="1565"/>
      <c r="GM450" s="1562"/>
    </row>
    <row r="451" spans="1:195" s="1556" customFormat="1">
      <c r="A451" s="1565"/>
      <c r="D451" s="1561"/>
      <c r="GD451" s="1561"/>
      <c r="GF451" s="1561"/>
      <c r="GH451" s="1561"/>
      <c r="GI451" s="1569"/>
      <c r="GJ451" s="1565"/>
      <c r="GK451" s="1565"/>
      <c r="GL451" s="1565"/>
      <c r="GM451" s="1562"/>
    </row>
    <row r="452" spans="1:195" s="1556" customFormat="1">
      <c r="A452" s="1565"/>
      <c r="D452" s="1561"/>
      <c r="GD452" s="1561"/>
      <c r="GF452" s="1561"/>
      <c r="GH452" s="1561"/>
      <c r="GI452" s="1569"/>
      <c r="GJ452" s="1565"/>
      <c r="GK452" s="1565"/>
      <c r="GL452" s="1565"/>
      <c r="GM452" s="1562"/>
    </row>
    <row r="453" spans="1:195" s="1556" customFormat="1">
      <c r="A453" s="1565"/>
      <c r="D453" s="1561"/>
      <c r="GD453" s="1561"/>
      <c r="GF453" s="1561"/>
      <c r="GH453" s="1561"/>
      <c r="GI453" s="1569"/>
      <c r="GJ453" s="1565"/>
      <c r="GK453" s="1565"/>
      <c r="GL453" s="1565"/>
      <c r="GM453" s="1562"/>
    </row>
    <row r="454" spans="1:195" s="1556" customFormat="1">
      <c r="A454" s="1565"/>
      <c r="D454" s="1561"/>
      <c r="GD454" s="1561"/>
      <c r="GF454" s="1561"/>
      <c r="GH454" s="1561"/>
      <c r="GI454" s="1569"/>
      <c r="GJ454" s="1565"/>
      <c r="GK454" s="1565"/>
      <c r="GL454" s="1565"/>
      <c r="GM454" s="1562"/>
    </row>
    <row r="455" spans="1:195" s="1556" customFormat="1">
      <c r="A455" s="1565"/>
      <c r="D455" s="1561"/>
      <c r="GD455" s="1561"/>
      <c r="GF455" s="1561"/>
      <c r="GH455" s="1561"/>
      <c r="GI455" s="1569"/>
      <c r="GJ455" s="1565"/>
      <c r="GK455" s="1565"/>
      <c r="GL455" s="1565"/>
      <c r="GM455" s="1562"/>
    </row>
    <row r="456" spans="1:195" s="1556" customFormat="1">
      <c r="A456" s="1565"/>
      <c r="D456" s="1561"/>
      <c r="GD456" s="1561"/>
      <c r="GF456" s="1561"/>
      <c r="GH456" s="1561"/>
      <c r="GI456" s="1569"/>
      <c r="GJ456" s="1565"/>
      <c r="GK456" s="1565"/>
      <c r="GL456" s="1565"/>
      <c r="GM456" s="1562"/>
    </row>
    <row r="457" spans="1:195" s="1556" customFormat="1">
      <c r="A457" s="1565"/>
      <c r="D457" s="1561"/>
      <c r="GD457" s="1561"/>
      <c r="GF457" s="1561"/>
      <c r="GH457" s="1561"/>
      <c r="GI457" s="1569"/>
      <c r="GJ457" s="1565"/>
      <c r="GK457" s="1565"/>
      <c r="GL457" s="1565"/>
      <c r="GM457" s="1562"/>
    </row>
    <row r="458" spans="1:195" s="1556" customFormat="1">
      <c r="A458" s="1565"/>
      <c r="D458" s="1561"/>
      <c r="GD458" s="1561"/>
      <c r="GF458" s="1561"/>
      <c r="GH458" s="1561"/>
      <c r="GI458" s="1569"/>
      <c r="GJ458" s="1565"/>
      <c r="GK458" s="1565"/>
      <c r="GL458" s="1565"/>
      <c r="GM458" s="1562"/>
    </row>
    <row r="459" spans="1:195" s="1556" customFormat="1">
      <c r="A459" s="1565"/>
      <c r="D459" s="1561"/>
      <c r="GD459" s="1561"/>
      <c r="GF459" s="1561"/>
      <c r="GH459" s="1561"/>
      <c r="GI459" s="1569"/>
      <c r="GJ459" s="1565"/>
      <c r="GK459" s="1565"/>
      <c r="GL459" s="1565"/>
      <c r="GM459" s="1562"/>
    </row>
    <row r="460" spans="1:195" s="1556" customFormat="1">
      <c r="A460" s="1565"/>
      <c r="D460" s="1561"/>
      <c r="GD460" s="1561"/>
      <c r="GF460" s="1561"/>
      <c r="GH460" s="1561"/>
      <c r="GI460" s="1569"/>
      <c r="GJ460" s="1565"/>
      <c r="GK460" s="1565"/>
      <c r="GL460" s="1565"/>
      <c r="GM460" s="1562"/>
    </row>
    <row r="461" spans="1:195" s="1556" customFormat="1">
      <c r="A461" s="1565"/>
      <c r="D461" s="1561"/>
      <c r="GD461" s="1561"/>
      <c r="GF461" s="1561"/>
      <c r="GH461" s="1561"/>
      <c r="GI461" s="1569"/>
      <c r="GJ461" s="1565"/>
      <c r="GK461" s="1565"/>
      <c r="GL461" s="1565"/>
      <c r="GM461" s="1562"/>
    </row>
    <row r="462" spans="1:195" s="1556" customFormat="1">
      <c r="A462" s="1565"/>
      <c r="D462" s="1561"/>
      <c r="GD462" s="1561"/>
      <c r="GF462" s="1561"/>
      <c r="GH462" s="1561"/>
      <c r="GI462" s="1569"/>
      <c r="GJ462" s="1565"/>
      <c r="GK462" s="1565"/>
      <c r="GL462" s="1565"/>
      <c r="GM462" s="1562"/>
    </row>
    <row r="463" spans="1:195" s="1556" customFormat="1">
      <c r="A463" s="1565"/>
      <c r="D463" s="1561"/>
      <c r="GD463" s="1561"/>
      <c r="GF463" s="1561"/>
      <c r="GH463" s="1561"/>
      <c r="GI463" s="1569"/>
      <c r="GJ463" s="1565"/>
      <c r="GK463" s="1565"/>
      <c r="GL463" s="1565"/>
      <c r="GM463" s="1562"/>
    </row>
    <row r="464" spans="1:195" s="1556" customFormat="1">
      <c r="A464" s="1565"/>
      <c r="D464" s="1561"/>
      <c r="GD464" s="1561"/>
      <c r="GF464" s="1561"/>
      <c r="GH464" s="1561"/>
      <c r="GI464" s="1569"/>
      <c r="GJ464" s="1565"/>
      <c r="GK464" s="1565"/>
      <c r="GL464" s="1565"/>
      <c r="GM464" s="1562"/>
    </row>
    <row r="465" spans="1:195" s="1556" customFormat="1">
      <c r="A465" s="1565"/>
      <c r="D465" s="1561"/>
      <c r="GD465" s="1561"/>
      <c r="GF465" s="1561"/>
      <c r="GH465" s="1561"/>
      <c r="GI465" s="1569"/>
      <c r="GJ465" s="1565"/>
      <c r="GK465" s="1565"/>
      <c r="GL465" s="1565"/>
      <c r="GM465" s="1562"/>
    </row>
    <row r="466" spans="1:195" s="1556" customFormat="1">
      <c r="A466" s="1565"/>
      <c r="D466" s="1561"/>
      <c r="GD466" s="1561"/>
      <c r="GF466" s="1561"/>
      <c r="GH466" s="1561"/>
      <c r="GI466" s="1569"/>
      <c r="GJ466" s="1565"/>
      <c r="GK466" s="1565"/>
      <c r="GL466" s="1565"/>
      <c r="GM466" s="1562"/>
    </row>
    <row r="467" spans="1:195" s="1556" customFormat="1">
      <c r="A467" s="1565"/>
      <c r="D467" s="1561"/>
      <c r="GD467" s="1561"/>
      <c r="GF467" s="1561"/>
      <c r="GH467" s="1561"/>
      <c r="GI467" s="1569"/>
      <c r="GJ467" s="1565"/>
      <c r="GK467" s="1565"/>
      <c r="GL467" s="1565"/>
      <c r="GM467" s="1562"/>
    </row>
    <row r="468" spans="1:195" s="1556" customFormat="1">
      <c r="A468" s="1565"/>
      <c r="D468" s="1561"/>
      <c r="GD468" s="1561"/>
      <c r="GF468" s="1561"/>
      <c r="GH468" s="1561"/>
      <c r="GI468" s="1569"/>
      <c r="GJ468" s="1565"/>
      <c r="GK468" s="1565"/>
      <c r="GL468" s="1565"/>
      <c r="GM468" s="1562"/>
    </row>
    <row r="469" spans="1:195" s="1556" customFormat="1">
      <c r="A469" s="1565"/>
      <c r="D469" s="1561"/>
      <c r="GD469" s="1561"/>
      <c r="GF469" s="1561"/>
      <c r="GH469" s="1561"/>
      <c r="GI469" s="1569"/>
      <c r="GJ469" s="1565"/>
      <c r="GK469" s="1565"/>
      <c r="GL469" s="1565"/>
      <c r="GM469" s="1562"/>
    </row>
    <row r="470" spans="1:195" s="1556" customFormat="1">
      <c r="A470" s="1565"/>
      <c r="D470" s="1561"/>
      <c r="GD470" s="1561"/>
      <c r="GF470" s="1561"/>
      <c r="GH470" s="1561"/>
      <c r="GI470" s="1569"/>
      <c r="GJ470" s="1565"/>
      <c r="GK470" s="1565"/>
      <c r="GL470" s="1565"/>
      <c r="GM470" s="1562"/>
    </row>
    <row r="471" spans="1:195" s="1556" customFormat="1">
      <c r="A471" s="1565"/>
      <c r="D471" s="1561"/>
      <c r="GD471" s="1561"/>
      <c r="GF471" s="1561"/>
      <c r="GH471" s="1561"/>
      <c r="GI471" s="1569"/>
      <c r="GJ471" s="1565"/>
      <c r="GK471" s="1565"/>
      <c r="GL471" s="1565"/>
      <c r="GM471" s="1562"/>
    </row>
    <row r="472" spans="1:195" s="1556" customFormat="1">
      <c r="A472" s="1565"/>
      <c r="D472" s="1561"/>
      <c r="GD472" s="1561"/>
      <c r="GF472" s="1561"/>
      <c r="GH472" s="1561"/>
      <c r="GI472" s="1569"/>
      <c r="GJ472" s="1565"/>
      <c r="GK472" s="1565"/>
      <c r="GL472" s="1565"/>
      <c r="GM472" s="1562"/>
    </row>
    <row r="473" spans="1:195" s="1556" customFormat="1">
      <c r="A473" s="1565"/>
      <c r="D473" s="1561"/>
      <c r="GD473" s="1561"/>
      <c r="GF473" s="1561"/>
      <c r="GH473" s="1561"/>
      <c r="GI473" s="1569"/>
      <c r="GJ473" s="1565"/>
      <c r="GK473" s="1565"/>
      <c r="GL473" s="1565"/>
      <c r="GM473" s="1562"/>
    </row>
    <row r="474" spans="1:195" s="1556" customFormat="1">
      <c r="A474" s="1565"/>
      <c r="D474" s="1561"/>
      <c r="GD474" s="1561"/>
      <c r="GF474" s="1561"/>
      <c r="GH474" s="1561"/>
      <c r="GI474" s="1569"/>
      <c r="GJ474" s="1565"/>
      <c r="GK474" s="1565"/>
      <c r="GL474" s="1565"/>
      <c r="GM474" s="1562"/>
    </row>
    <row r="475" spans="1:195" s="1556" customFormat="1">
      <c r="A475" s="1565"/>
      <c r="D475" s="1561"/>
      <c r="GD475" s="1561"/>
      <c r="GF475" s="1561"/>
      <c r="GH475" s="1561"/>
      <c r="GI475" s="1569"/>
      <c r="GJ475" s="1565"/>
      <c r="GK475" s="1565"/>
      <c r="GL475" s="1565"/>
      <c r="GM475" s="1562"/>
    </row>
    <row r="476" spans="1:195" s="1556" customFormat="1">
      <c r="A476" s="1565"/>
      <c r="D476" s="1561"/>
      <c r="GD476" s="1561"/>
      <c r="GF476" s="1561"/>
      <c r="GH476" s="1561"/>
      <c r="GI476" s="1569"/>
      <c r="GJ476" s="1565"/>
      <c r="GK476" s="1565"/>
      <c r="GL476" s="1565"/>
      <c r="GM476" s="1562"/>
    </row>
    <row r="477" spans="1:195" s="1556" customFormat="1">
      <c r="A477" s="1565"/>
      <c r="D477" s="1561"/>
      <c r="GD477" s="1561"/>
      <c r="GF477" s="1561"/>
      <c r="GH477" s="1561"/>
      <c r="GI477" s="1569"/>
      <c r="GJ477" s="1565"/>
      <c r="GK477" s="1565"/>
      <c r="GL477" s="1565"/>
      <c r="GM477" s="1562"/>
    </row>
    <row r="478" spans="1:195" s="1556" customFormat="1">
      <c r="A478" s="1565"/>
      <c r="D478" s="1561"/>
      <c r="GD478" s="1561"/>
      <c r="GF478" s="1561"/>
      <c r="GH478" s="1561"/>
      <c r="GI478" s="1569"/>
      <c r="GJ478" s="1565"/>
      <c r="GK478" s="1565"/>
      <c r="GL478" s="1565"/>
      <c r="GM478" s="1562"/>
    </row>
    <row r="479" spans="1:195" s="1556" customFormat="1">
      <c r="A479" s="1565"/>
      <c r="D479" s="1561"/>
      <c r="GD479" s="1561"/>
      <c r="GF479" s="1561"/>
      <c r="GH479" s="1561"/>
      <c r="GI479" s="1569"/>
      <c r="GJ479" s="1565"/>
      <c r="GK479" s="1565"/>
      <c r="GL479" s="1565"/>
      <c r="GM479" s="1562"/>
    </row>
    <row r="480" spans="1:195" s="1556" customFormat="1">
      <c r="A480" s="1565"/>
      <c r="D480" s="1561"/>
      <c r="GD480" s="1561"/>
      <c r="GF480" s="1561"/>
      <c r="GH480" s="1561"/>
      <c r="GI480" s="1569"/>
      <c r="GJ480" s="1565"/>
      <c r="GK480" s="1565"/>
      <c r="GL480" s="1565"/>
      <c r="GM480" s="1562"/>
    </row>
    <row r="481" spans="1:195" s="1556" customFormat="1">
      <c r="A481" s="1565"/>
      <c r="D481" s="1561"/>
      <c r="GD481" s="1561"/>
      <c r="GF481" s="1561"/>
      <c r="GH481" s="1561"/>
      <c r="GI481" s="1569"/>
      <c r="GJ481" s="1565"/>
      <c r="GK481" s="1565"/>
      <c r="GL481" s="1565"/>
      <c r="GM481" s="1562"/>
    </row>
    <row r="482" spans="1:195" s="1556" customFormat="1">
      <c r="A482" s="1565"/>
      <c r="D482" s="1561"/>
      <c r="GD482" s="1561"/>
      <c r="GF482" s="1561"/>
      <c r="GH482" s="1561"/>
      <c r="GI482" s="1569"/>
      <c r="GJ482" s="1565"/>
      <c r="GK482" s="1565"/>
      <c r="GL482" s="1565"/>
      <c r="GM482" s="1562"/>
    </row>
    <row r="483" spans="1:195" s="1556" customFormat="1">
      <c r="A483" s="1565"/>
      <c r="D483" s="1561"/>
      <c r="GD483" s="1561"/>
      <c r="GF483" s="1561"/>
      <c r="GH483" s="1561"/>
      <c r="GI483" s="1569"/>
      <c r="GJ483" s="1565"/>
      <c r="GK483" s="1565"/>
      <c r="GL483" s="1565"/>
      <c r="GM483" s="1562"/>
    </row>
    <row r="484" spans="1:195" s="1556" customFormat="1">
      <c r="A484" s="1565"/>
      <c r="D484" s="1561"/>
      <c r="GD484" s="1561"/>
      <c r="GF484" s="1561"/>
      <c r="GH484" s="1561"/>
      <c r="GI484" s="1569"/>
      <c r="GJ484" s="1565"/>
      <c r="GK484" s="1565"/>
      <c r="GL484" s="1565"/>
      <c r="GM484" s="1562"/>
    </row>
    <row r="485" spans="1:195" s="1556" customFormat="1">
      <c r="A485" s="1565"/>
      <c r="D485" s="1561"/>
      <c r="GD485" s="1561"/>
      <c r="GF485" s="1561"/>
      <c r="GH485" s="1561"/>
      <c r="GI485" s="1569"/>
      <c r="GJ485" s="1565"/>
      <c r="GK485" s="1565"/>
      <c r="GL485" s="1565"/>
      <c r="GM485" s="1562"/>
    </row>
    <row r="486" spans="1:195" s="1556" customFormat="1">
      <c r="A486" s="1565"/>
      <c r="D486" s="1561"/>
      <c r="GD486" s="1561"/>
      <c r="GF486" s="1561"/>
      <c r="GH486" s="1561"/>
      <c r="GI486" s="1569"/>
      <c r="GJ486" s="1565"/>
      <c r="GK486" s="1565"/>
      <c r="GL486" s="1565"/>
      <c r="GM486" s="1562"/>
    </row>
    <row r="487" spans="1:195" s="1556" customFormat="1">
      <c r="A487" s="1565"/>
      <c r="D487" s="1561"/>
      <c r="GD487" s="1561"/>
      <c r="GF487" s="1561"/>
      <c r="GH487" s="1561"/>
      <c r="GI487" s="1569"/>
      <c r="GJ487" s="1565"/>
      <c r="GK487" s="1565"/>
      <c r="GL487" s="1565"/>
      <c r="GM487" s="1562"/>
    </row>
    <row r="488" spans="1:195" s="1556" customFormat="1">
      <c r="A488" s="1565"/>
      <c r="D488" s="1561"/>
      <c r="GD488" s="1561"/>
      <c r="GF488" s="1561"/>
      <c r="GH488" s="1561"/>
      <c r="GI488" s="1569"/>
      <c r="GJ488" s="1565"/>
      <c r="GK488" s="1565"/>
      <c r="GL488" s="1565"/>
      <c r="GM488" s="1562"/>
    </row>
    <row r="489" spans="1:195" s="1556" customFormat="1">
      <c r="A489" s="1565"/>
      <c r="D489" s="1561"/>
      <c r="GD489" s="1561"/>
      <c r="GF489" s="1561"/>
      <c r="GH489" s="1561"/>
      <c r="GI489" s="1569"/>
      <c r="GJ489" s="1565"/>
      <c r="GK489" s="1565"/>
      <c r="GL489" s="1565"/>
      <c r="GM489" s="1562"/>
    </row>
    <row r="490" spans="1:195" s="1556" customFormat="1">
      <c r="A490" s="1565"/>
      <c r="D490" s="1561"/>
      <c r="GD490" s="1561"/>
      <c r="GF490" s="1561"/>
      <c r="GH490" s="1561"/>
      <c r="GI490" s="1569"/>
      <c r="GJ490" s="1565"/>
      <c r="GK490" s="1565"/>
      <c r="GL490" s="1565"/>
      <c r="GM490" s="1562"/>
    </row>
    <row r="491" spans="1:195" s="1556" customFormat="1">
      <c r="A491" s="1565"/>
      <c r="D491" s="1561"/>
      <c r="GD491" s="1561"/>
      <c r="GF491" s="1561"/>
      <c r="GH491" s="1561"/>
      <c r="GI491" s="1569"/>
      <c r="GJ491" s="1565"/>
      <c r="GK491" s="1565"/>
      <c r="GL491" s="1565"/>
      <c r="GM491" s="1562"/>
    </row>
    <row r="492" spans="1:195" s="1556" customFormat="1">
      <c r="A492" s="1565"/>
      <c r="D492" s="1561"/>
      <c r="GD492" s="1561"/>
      <c r="GF492" s="1561"/>
      <c r="GH492" s="1561"/>
      <c r="GI492" s="1569"/>
      <c r="GJ492" s="1565"/>
      <c r="GK492" s="1565"/>
      <c r="GL492" s="1565"/>
      <c r="GM492" s="1562"/>
    </row>
    <row r="493" spans="1:195" s="1556" customFormat="1">
      <c r="A493" s="1565"/>
      <c r="D493" s="1561"/>
      <c r="GD493" s="1561"/>
      <c r="GF493" s="1561"/>
      <c r="GH493" s="1561"/>
      <c r="GI493" s="1569"/>
      <c r="GJ493" s="1565"/>
      <c r="GK493" s="1565"/>
      <c r="GL493" s="1565"/>
      <c r="GM493" s="1562"/>
    </row>
    <row r="494" spans="1:195" s="1556" customFormat="1">
      <c r="A494" s="1565"/>
      <c r="D494" s="1561"/>
      <c r="GD494" s="1561"/>
      <c r="GF494" s="1561"/>
      <c r="GH494" s="1561"/>
      <c r="GI494" s="1569"/>
      <c r="GJ494" s="1565"/>
      <c r="GK494" s="1565"/>
      <c r="GL494" s="1565"/>
      <c r="GM494" s="1562"/>
    </row>
    <row r="495" spans="1:195" s="1556" customFormat="1">
      <c r="A495" s="1565"/>
      <c r="D495" s="1561"/>
      <c r="GD495" s="1561"/>
      <c r="GF495" s="1561"/>
      <c r="GH495" s="1561"/>
      <c r="GI495" s="1569"/>
      <c r="GJ495" s="1565"/>
      <c r="GK495" s="1565"/>
      <c r="GL495" s="1565"/>
      <c r="GM495" s="1562"/>
    </row>
    <row r="496" spans="1:195" s="1556" customFormat="1">
      <c r="A496" s="1565"/>
      <c r="D496" s="1561"/>
      <c r="GD496" s="1561"/>
      <c r="GF496" s="1561"/>
      <c r="GH496" s="1561"/>
      <c r="GI496" s="1569"/>
      <c r="GJ496" s="1565"/>
      <c r="GK496" s="1565"/>
      <c r="GL496" s="1565"/>
      <c r="GM496" s="1562"/>
    </row>
    <row r="497" spans="1:195" s="1556" customFormat="1">
      <c r="A497" s="1565"/>
      <c r="D497" s="1561"/>
      <c r="GD497" s="1561"/>
      <c r="GF497" s="1561"/>
      <c r="GH497" s="1561"/>
      <c r="GI497" s="1569"/>
      <c r="GJ497" s="1565"/>
      <c r="GK497" s="1565"/>
      <c r="GL497" s="1565"/>
      <c r="GM497" s="1562"/>
    </row>
    <row r="498" spans="1:195" s="1556" customFormat="1">
      <c r="A498" s="1565"/>
      <c r="D498" s="1561"/>
      <c r="GD498" s="1561"/>
      <c r="GF498" s="1561"/>
      <c r="GH498" s="1561"/>
      <c r="GI498" s="1569"/>
      <c r="GJ498" s="1565"/>
      <c r="GK498" s="1565"/>
      <c r="GL498" s="1565"/>
      <c r="GM498" s="1562"/>
    </row>
    <row r="499" spans="1:195" s="1556" customFormat="1">
      <c r="A499" s="1565"/>
      <c r="D499" s="1561"/>
      <c r="GD499" s="1561"/>
      <c r="GF499" s="1561"/>
      <c r="GH499" s="1561"/>
      <c r="GI499" s="1569"/>
      <c r="GJ499" s="1565"/>
      <c r="GK499" s="1565"/>
      <c r="GL499" s="1565"/>
      <c r="GM499" s="1562"/>
    </row>
    <row r="500" spans="1:195" s="1556" customFormat="1">
      <c r="A500" s="1565"/>
      <c r="D500" s="1561"/>
      <c r="GD500" s="1561"/>
      <c r="GF500" s="1561"/>
      <c r="GH500" s="1561"/>
      <c r="GI500" s="1569"/>
      <c r="GJ500" s="1565"/>
      <c r="GK500" s="1565"/>
      <c r="GL500" s="1565"/>
      <c r="GM500" s="1562"/>
    </row>
    <row r="501" spans="1:195" s="1556" customFormat="1">
      <c r="A501" s="1565"/>
      <c r="D501" s="1561"/>
      <c r="GD501" s="1561"/>
      <c r="GF501" s="1561"/>
      <c r="GH501" s="1561"/>
      <c r="GI501" s="1569"/>
      <c r="GJ501" s="1565"/>
      <c r="GK501" s="1565"/>
      <c r="GL501" s="1565"/>
      <c r="GM501" s="1562"/>
    </row>
    <row r="502" spans="1:195" s="1556" customFormat="1">
      <c r="A502" s="1565"/>
      <c r="D502" s="1561"/>
      <c r="GD502" s="1561"/>
      <c r="GF502" s="1561"/>
      <c r="GH502" s="1561"/>
      <c r="GI502" s="1569"/>
      <c r="GJ502" s="1565"/>
      <c r="GK502" s="1565"/>
      <c r="GL502" s="1565"/>
      <c r="GM502" s="1562"/>
    </row>
    <row r="503" spans="1:195" s="1556" customFormat="1">
      <c r="A503" s="1565"/>
      <c r="D503" s="1561"/>
      <c r="GD503" s="1561"/>
      <c r="GF503" s="1561"/>
      <c r="GH503" s="1561"/>
      <c r="GI503" s="1569"/>
      <c r="GJ503" s="1565"/>
      <c r="GK503" s="1565"/>
      <c r="GL503" s="1565"/>
      <c r="GM503" s="1562"/>
    </row>
    <row r="504" spans="1:195" s="1556" customFormat="1">
      <c r="A504" s="1565"/>
      <c r="D504" s="1561"/>
      <c r="GD504" s="1561"/>
      <c r="GF504" s="1561"/>
      <c r="GH504" s="1561"/>
      <c r="GI504" s="1569"/>
      <c r="GJ504" s="1565"/>
      <c r="GK504" s="1565"/>
      <c r="GL504" s="1565"/>
      <c r="GM504" s="1562"/>
    </row>
    <row r="505" spans="1:195" s="1556" customFormat="1">
      <c r="A505" s="1565"/>
      <c r="D505" s="1561"/>
      <c r="GD505" s="1561"/>
      <c r="GF505" s="1561"/>
      <c r="GH505" s="1561"/>
      <c r="GI505" s="1569"/>
      <c r="GJ505" s="1565"/>
      <c r="GK505" s="1565"/>
      <c r="GL505" s="1565"/>
      <c r="GM505" s="1562"/>
    </row>
    <row r="506" spans="1:195" s="1556" customFormat="1">
      <c r="A506" s="1565"/>
      <c r="D506" s="1561"/>
      <c r="GD506" s="1561"/>
      <c r="GF506" s="1561"/>
      <c r="GH506" s="1561"/>
      <c r="GI506" s="1569"/>
      <c r="GJ506" s="1565"/>
      <c r="GK506" s="1565"/>
      <c r="GL506" s="1565"/>
      <c r="GM506" s="1562"/>
    </row>
    <row r="507" spans="1:195" s="1556" customFormat="1">
      <c r="A507" s="1565"/>
      <c r="D507" s="1561"/>
      <c r="GD507" s="1561"/>
      <c r="GF507" s="1561"/>
      <c r="GH507" s="1561"/>
      <c r="GI507" s="1569"/>
      <c r="GJ507" s="1565"/>
      <c r="GK507" s="1565"/>
      <c r="GL507" s="1565"/>
      <c r="GM507" s="1562"/>
    </row>
    <row r="508" spans="1:195" s="1556" customFormat="1">
      <c r="A508" s="1565"/>
      <c r="D508" s="1561"/>
      <c r="GD508" s="1561"/>
      <c r="GF508" s="1561"/>
      <c r="GH508" s="1561"/>
      <c r="GI508" s="1569"/>
      <c r="GJ508" s="1565"/>
      <c r="GK508" s="1565"/>
      <c r="GL508" s="1565"/>
      <c r="GM508" s="1562"/>
    </row>
    <row r="509" spans="1:195" s="1556" customFormat="1">
      <c r="A509" s="1565"/>
      <c r="D509" s="1561"/>
      <c r="GD509" s="1561"/>
      <c r="GF509" s="1561"/>
      <c r="GH509" s="1561"/>
      <c r="GI509" s="1569"/>
      <c r="GJ509" s="1565"/>
      <c r="GK509" s="1565"/>
      <c r="GL509" s="1565"/>
      <c r="GM509" s="1562"/>
    </row>
    <row r="510" spans="1:195" s="1556" customFormat="1">
      <c r="A510" s="1565"/>
      <c r="D510" s="1561"/>
      <c r="GD510" s="1561"/>
      <c r="GF510" s="1561"/>
      <c r="GH510" s="1561"/>
      <c r="GI510" s="1569"/>
      <c r="GJ510" s="1565"/>
      <c r="GK510" s="1565"/>
      <c r="GL510" s="1565"/>
      <c r="GM510" s="1562"/>
    </row>
    <row r="511" spans="1:195" s="1556" customFormat="1">
      <c r="A511" s="1565"/>
      <c r="D511" s="1561"/>
      <c r="GD511" s="1561"/>
      <c r="GF511" s="1561"/>
      <c r="GH511" s="1561"/>
      <c r="GI511" s="1569"/>
      <c r="GJ511" s="1565"/>
      <c r="GK511" s="1565"/>
      <c r="GL511" s="1565"/>
      <c r="GM511" s="1562"/>
    </row>
    <row r="512" spans="1:195" s="1556" customFormat="1">
      <c r="A512" s="1565"/>
      <c r="D512" s="1561"/>
      <c r="GD512" s="1561"/>
      <c r="GF512" s="1561"/>
      <c r="GH512" s="1561"/>
      <c r="GI512" s="1569"/>
      <c r="GJ512" s="1565"/>
      <c r="GK512" s="1565"/>
      <c r="GL512" s="1565"/>
      <c r="GM512" s="1562"/>
    </row>
    <row r="513" spans="1:195" s="1556" customFormat="1">
      <c r="A513" s="1565"/>
      <c r="D513" s="1561"/>
      <c r="GD513" s="1561"/>
      <c r="GF513" s="1561"/>
      <c r="GH513" s="1561"/>
      <c r="GI513" s="1569"/>
      <c r="GJ513" s="1565"/>
      <c r="GK513" s="1565"/>
      <c r="GL513" s="1565"/>
      <c r="GM513" s="1562"/>
    </row>
    <row r="514" spans="1:195" s="1556" customFormat="1">
      <c r="A514" s="1565"/>
      <c r="D514" s="1561"/>
      <c r="GD514" s="1561"/>
      <c r="GF514" s="1561"/>
      <c r="GH514" s="1561"/>
      <c r="GI514" s="1569"/>
      <c r="GJ514" s="1565"/>
      <c r="GK514" s="1565"/>
      <c r="GL514" s="1565"/>
      <c r="GM514" s="1562"/>
    </row>
    <row r="515" spans="1:195" s="1556" customFormat="1">
      <c r="A515" s="1565"/>
      <c r="D515" s="1561"/>
      <c r="GD515" s="1561"/>
      <c r="GF515" s="1561"/>
      <c r="GH515" s="1561"/>
      <c r="GI515" s="1569"/>
      <c r="GJ515" s="1565"/>
      <c r="GK515" s="1565"/>
      <c r="GL515" s="1565"/>
      <c r="GM515" s="1562"/>
    </row>
    <row r="516" spans="1:195" s="1556" customFormat="1">
      <c r="A516" s="1565"/>
      <c r="D516" s="1561"/>
      <c r="GD516" s="1561"/>
      <c r="GF516" s="1561"/>
      <c r="GH516" s="1561"/>
      <c r="GI516" s="1569"/>
      <c r="GJ516" s="1565"/>
      <c r="GK516" s="1565"/>
      <c r="GL516" s="1565"/>
      <c r="GM516" s="1562"/>
    </row>
    <row r="517" spans="1:195" s="1556" customFormat="1">
      <c r="A517" s="1565"/>
      <c r="D517" s="1561"/>
      <c r="GD517" s="1561"/>
      <c r="GF517" s="1561"/>
      <c r="GH517" s="1561"/>
      <c r="GI517" s="1569"/>
      <c r="GJ517" s="1565"/>
      <c r="GK517" s="1565"/>
      <c r="GL517" s="1565"/>
      <c r="GM517" s="1562"/>
    </row>
    <row r="518" spans="1:195" s="1556" customFormat="1">
      <c r="A518" s="1565"/>
      <c r="D518" s="1561"/>
      <c r="GD518" s="1561"/>
      <c r="GF518" s="1561"/>
      <c r="GH518" s="1561"/>
      <c r="GI518" s="1569"/>
      <c r="GJ518" s="1565"/>
      <c r="GK518" s="1565"/>
      <c r="GL518" s="1565"/>
      <c r="GM518" s="1562"/>
    </row>
    <row r="519" spans="1:195" s="1556" customFormat="1">
      <c r="A519" s="1565"/>
      <c r="D519" s="1561"/>
      <c r="GD519" s="1561"/>
      <c r="GF519" s="1561"/>
      <c r="GH519" s="1561"/>
      <c r="GI519" s="1569"/>
      <c r="GJ519" s="1565"/>
      <c r="GK519" s="1565"/>
      <c r="GL519" s="1565"/>
      <c r="GM519" s="1562"/>
    </row>
    <row r="520" spans="1:195" s="1556" customFormat="1">
      <c r="A520" s="1565"/>
      <c r="D520" s="1561"/>
      <c r="GD520" s="1561"/>
      <c r="GF520" s="1561"/>
      <c r="GH520" s="1561"/>
      <c r="GI520" s="1569"/>
      <c r="GJ520" s="1565"/>
      <c r="GK520" s="1565"/>
      <c r="GL520" s="1565"/>
      <c r="GM520" s="1562"/>
    </row>
    <row r="521" spans="1:195" s="1556" customFormat="1">
      <c r="A521" s="1565"/>
      <c r="D521" s="1561"/>
      <c r="GD521" s="1561"/>
      <c r="GF521" s="1561"/>
      <c r="GH521" s="1561"/>
      <c r="GI521" s="1569"/>
      <c r="GJ521" s="1565"/>
      <c r="GK521" s="1565"/>
      <c r="GL521" s="1565"/>
      <c r="GM521" s="1562"/>
    </row>
    <row r="522" spans="1:195" s="1556" customFormat="1">
      <c r="A522" s="1565"/>
      <c r="D522" s="1561"/>
      <c r="GD522" s="1561"/>
      <c r="GF522" s="1561"/>
      <c r="GH522" s="1561"/>
      <c r="GI522" s="1569"/>
      <c r="GJ522" s="1565"/>
      <c r="GK522" s="1565"/>
      <c r="GL522" s="1565"/>
      <c r="GM522" s="1562"/>
    </row>
    <row r="523" spans="1:195" s="1556" customFormat="1">
      <c r="A523" s="1565"/>
      <c r="D523" s="1561"/>
      <c r="GD523" s="1561"/>
      <c r="GF523" s="1561"/>
      <c r="GH523" s="1561"/>
      <c r="GI523" s="1569"/>
      <c r="GJ523" s="1565"/>
      <c r="GK523" s="1565"/>
      <c r="GL523" s="1565"/>
      <c r="GM523" s="1562"/>
    </row>
    <row r="524" spans="1:195" s="1556" customFormat="1">
      <c r="A524" s="1565"/>
      <c r="D524" s="1561"/>
      <c r="GD524" s="1561"/>
      <c r="GF524" s="1561"/>
      <c r="GH524" s="1561"/>
      <c r="GI524" s="1569"/>
      <c r="GJ524" s="1565"/>
      <c r="GK524" s="1565"/>
      <c r="GL524" s="1565"/>
      <c r="GM524" s="1562"/>
    </row>
    <row r="525" spans="1:195" s="1556" customFormat="1">
      <c r="A525" s="1565"/>
      <c r="D525" s="1561"/>
      <c r="GD525" s="1561"/>
      <c r="GF525" s="1561"/>
      <c r="GH525" s="1561"/>
      <c r="GI525" s="1569"/>
      <c r="GJ525" s="1565"/>
      <c r="GK525" s="1565"/>
      <c r="GL525" s="1565"/>
      <c r="GM525" s="1562"/>
    </row>
    <row r="526" spans="1:195" s="1556" customFormat="1">
      <c r="A526" s="1565"/>
      <c r="D526" s="1561"/>
      <c r="GD526" s="1561"/>
      <c r="GF526" s="1561"/>
      <c r="GH526" s="1561"/>
      <c r="GI526" s="1569"/>
      <c r="GJ526" s="1565"/>
      <c r="GK526" s="1565"/>
      <c r="GL526" s="1565"/>
      <c r="GM526" s="1562"/>
    </row>
    <row r="527" spans="1:195" s="1556" customFormat="1">
      <c r="A527" s="1565"/>
      <c r="D527" s="1561"/>
      <c r="GD527" s="1561"/>
      <c r="GF527" s="1561"/>
      <c r="GH527" s="1561"/>
      <c r="GI527" s="1569"/>
      <c r="GJ527" s="1565"/>
      <c r="GK527" s="1565"/>
      <c r="GL527" s="1565"/>
      <c r="GM527" s="1562"/>
    </row>
    <row r="528" spans="1:195" s="1556" customFormat="1">
      <c r="A528" s="1565"/>
      <c r="D528" s="1561"/>
      <c r="GD528" s="1561"/>
      <c r="GF528" s="1561"/>
      <c r="GH528" s="1561"/>
      <c r="GI528" s="1569"/>
      <c r="GJ528" s="1565"/>
      <c r="GK528" s="1565"/>
      <c r="GL528" s="1565"/>
      <c r="GM528" s="1562"/>
    </row>
    <row r="529" spans="1:195" s="1556" customFormat="1">
      <c r="A529" s="1565"/>
      <c r="D529" s="1561"/>
      <c r="GD529" s="1561"/>
      <c r="GF529" s="1561"/>
      <c r="GH529" s="1561"/>
      <c r="GI529" s="1569"/>
      <c r="GJ529" s="1565"/>
      <c r="GK529" s="1565"/>
      <c r="GL529" s="1565"/>
      <c r="GM529" s="1562"/>
    </row>
    <row r="530" spans="1:195" s="1556" customFormat="1">
      <c r="A530" s="1565"/>
      <c r="D530" s="1561"/>
      <c r="GD530" s="1561"/>
      <c r="GF530" s="1561"/>
      <c r="GH530" s="1561"/>
      <c r="GI530" s="1569"/>
      <c r="GJ530" s="1565"/>
      <c r="GK530" s="1565"/>
      <c r="GL530" s="1565"/>
      <c r="GM530" s="1562"/>
    </row>
    <row r="531" spans="1:195" s="1556" customFormat="1">
      <c r="A531" s="1565"/>
      <c r="D531" s="1561"/>
      <c r="GD531" s="1561"/>
      <c r="GF531" s="1561"/>
      <c r="GH531" s="1561"/>
      <c r="GI531" s="1569"/>
      <c r="GJ531" s="1565"/>
      <c r="GK531" s="1565"/>
      <c r="GL531" s="1565"/>
      <c r="GM531" s="1562"/>
    </row>
    <row r="532" spans="1:195" s="1556" customFormat="1">
      <c r="A532" s="1565"/>
      <c r="D532" s="1561"/>
      <c r="GD532" s="1561"/>
      <c r="GF532" s="1561"/>
      <c r="GH532" s="1561"/>
      <c r="GI532" s="1569"/>
      <c r="GJ532" s="1565"/>
      <c r="GK532" s="1565"/>
      <c r="GL532" s="1565"/>
      <c r="GM532" s="1562"/>
    </row>
    <row r="533" spans="1:195" s="1556" customFormat="1">
      <c r="A533" s="1565"/>
      <c r="D533" s="1561"/>
      <c r="GD533" s="1561"/>
      <c r="GF533" s="1561"/>
      <c r="GH533" s="1561"/>
      <c r="GI533" s="1569"/>
      <c r="GJ533" s="1565"/>
      <c r="GK533" s="1565"/>
      <c r="GL533" s="1565"/>
      <c r="GM533" s="1562"/>
    </row>
    <row r="534" spans="1:195" s="1556" customFormat="1">
      <c r="A534" s="1565"/>
      <c r="D534" s="1561"/>
      <c r="GD534" s="1561"/>
      <c r="GF534" s="1561"/>
      <c r="GH534" s="1561"/>
      <c r="GI534" s="1569"/>
      <c r="GJ534" s="1565"/>
      <c r="GK534" s="1565"/>
      <c r="GL534" s="1565"/>
      <c r="GM534" s="1562"/>
    </row>
    <row r="535" spans="1:195" s="1556" customFormat="1">
      <c r="A535" s="1565"/>
      <c r="D535" s="1561"/>
      <c r="GD535" s="1561"/>
      <c r="GF535" s="1561"/>
      <c r="GH535" s="1561"/>
      <c r="GI535" s="1569"/>
      <c r="GJ535" s="1565"/>
      <c r="GK535" s="1565"/>
      <c r="GL535" s="1565"/>
      <c r="GM535" s="1562"/>
    </row>
    <row r="536" spans="1:195" s="1556" customFormat="1">
      <c r="A536" s="1565"/>
      <c r="D536" s="1561"/>
      <c r="GD536" s="1561"/>
      <c r="GF536" s="1561"/>
      <c r="GH536" s="1561"/>
      <c r="GI536" s="1569"/>
      <c r="GJ536" s="1565"/>
      <c r="GK536" s="1565"/>
      <c r="GL536" s="1565"/>
      <c r="GM536" s="1562"/>
    </row>
    <row r="537" spans="1:195" s="1556" customFormat="1">
      <c r="A537" s="1565"/>
      <c r="D537" s="1561"/>
      <c r="GD537" s="1561"/>
      <c r="GF537" s="1561"/>
      <c r="GH537" s="1561"/>
      <c r="GI537" s="1569"/>
      <c r="GJ537" s="1565"/>
      <c r="GK537" s="1565"/>
      <c r="GL537" s="1565"/>
      <c r="GM537" s="1562"/>
    </row>
    <row r="538" spans="1:195" s="1556" customFormat="1">
      <c r="A538" s="1565"/>
      <c r="D538" s="1561"/>
      <c r="GD538" s="1561"/>
      <c r="GF538" s="1561"/>
      <c r="GH538" s="1561"/>
      <c r="GI538" s="1569"/>
      <c r="GJ538" s="1565"/>
      <c r="GK538" s="1565"/>
      <c r="GL538" s="1565"/>
      <c r="GM538" s="1562"/>
    </row>
    <row r="539" spans="1:195" s="1556" customFormat="1">
      <c r="A539" s="1565"/>
      <c r="D539" s="1561"/>
      <c r="GD539" s="1561"/>
      <c r="GF539" s="1561"/>
      <c r="GH539" s="1561"/>
      <c r="GI539" s="1569"/>
      <c r="GJ539" s="1565"/>
      <c r="GK539" s="1565"/>
      <c r="GL539" s="1565"/>
      <c r="GM539" s="1562"/>
    </row>
    <row r="540" spans="1:195" s="1556" customFormat="1">
      <c r="A540" s="1565"/>
      <c r="D540" s="1561"/>
      <c r="GD540" s="1561"/>
      <c r="GF540" s="1561"/>
      <c r="GH540" s="1561"/>
      <c r="GI540" s="1569"/>
      <c r="GJ540" s="1565"/>
      <c r="GK540" s="1565"/>
      <c r="GL540" s="1565"/>
      <c r="GM540" s="1562"/>
    </row>
    <row r="541" spans="1:195" s="1556" customFormat="1">
      <c r="A541" s="1565"/>
      <c r="D541" s="1561"/>
      <c r="GD541" s="1561"/>
      <c r="GF541" s="1561"/>
      <c r="GH541" s="1561"/>
      <c r="GI541" s="1569"/>
      <c r="GJ541" s="1565"/>
      <c r="GK541" s="1565"/>
      <c r="GL541" s="1565"/>
      <c r="GM541" s="1562"/>
    </row>
    <row r="542" spans="1:195" s="1556" customFormat="1">
      <c r="A542" s="1565"/>
      <c r="D542" s="1561"/>
      <c r="GD542" s="1561"/>
      <c r="GF542" s="1561"/>
      <c r="GH542" s="1561"/>
      <c r="GI542" s="1569"/>
      <c r="GJ542" s="1565"/>
      <c r="GK542" s="1565"/>
      <c r="GL542" s="1565"/>
      <c r="GM542" s="1562"/>
    </row>
    <row r="543" spans="1:195" s="1556" customFormat="1">
      <c r="A543" s="1565"/>
      <c r="D543" s="1561"/>
      <c r="GD543" s="1561"/>
      <c r="GF543" s="1561"/>
      <c r="GH543" s="1561"/>
      <c r="GI543" s="1569"/>
      <c r="GJ543" s="1565"/>
      <c r="GK543" s="1565"/>
      <c r="GL543" s="1565"/>
      <c r="GM543" s="1562"/>
    </row>
    <row r="544" spans="1:195" s="1556" customFormat="1">
      <c r="A544" s="1565"/>
      <c r="D544" s="1561"/>
      <c r="GD544" s="1561"/>
      <c r="GF544" s="1561"/>
      <c r="GH544" s="1561"/>
      <c r="GI544" s="1569"/>
      <c r="GJ544" s="1565"/>
      <c r="GK544" s="1565"/>
      <c r="GL544" s="1565"/>
      <c r="GM544" s="1562"/>
    </row>
    <row r="545" spans="1:195" s="1556" customFormat="1">
      <c r="A545" s="1565"/>
      <c r="D545" s="1561"/>
      <c r="GD545" s="1561"/>
      <c r="GF545" s="1561"/>
      <c r="GH545" s="1561"/>
      <c r="GI545" s="1569"/>
      <c r="GJ545" s="1565"/>
      <c r="GK545" s="1565"/>
      <c r="GL545" s="1565"/>
      <c r="GM545" s="1562"/>
    </row>
    <row r="546" spans="1:195" s="1556" customFormat="1">
      <c r="A546" s="1565"/>
      <c r="D546" s="1561"/>
      <c r="GD546" s="1561"/>
      <c r="GF546" s="1561"/>
      <c r="GH546" s="1561"/>
      <c r="GI546" s="1569"/>
      <c r="GJ546" s="1565"/>
      <c r="GK546" s="1565"/>
      <c r="GL546" s="1565"/>
      <c r="GM546" s="1562"/>
    </row>
    <row r="547" spans="1:195" s="1556" customFormat="1">
      <c r="A547" s="1565"/>
      <c r="D547" s="1561"/>
      <c r="GD547" s="1561"/>
      <c r="GF547" s="1561"/>
      <c r="GH547" s="1561"/>
      <c r="GI547" s="1569"/>
      <c r="GJ547" s="1565"/>
      <c r="GK547" s="1565"/>
      <c r="GL547" s="1565"/>
      <c r="GM547" s="1562"/>
    </row>
    <row r="548" spans="1:195" s="1556" customFormat="1">
      <c r="A548" s="1565"/>
      <c r="D548" s="1561"/>
      <c r="GD548" s="1561"/>
      <c r="GF548" s="1561"/>
      <c r="GH548" s="1561"/>
      <c r="GI548" s="1569"/>
      <c r="GJ548" s="1565"/>
      <c r="GK548" s="1565"/>
      <c r="GL548" s="1565"/>
      <c r="GM548" s="1562"/>
    </row>
    <row r="549" spans="1:195" s="1556" customFormat="1">
      <c r="A549" s="1565"/>
      <c r="D549" s="1561"/>
      <c r="GD549" s="1561"/>
      <c r="GF549" s="1561"/>
      <c r="GH549" s="1561"/>
      <c r="GI549" s="1569"/>
      <c r="GJ549" s="1565"/>
      <c r="GK549" s="1565"/>
      <c r="GL549" s="1565"/>
      <c r="GM549" s="1562"/>
    </row>
    <row r="550" spans="1:195" s="1556" customFormat="1">
      <c r="A550" s="1565"/>
      <c r="D550" s="1561"/>
      <c r="GD550" s="1561"/>
      <c r="GF550" s="1561"/>
      <c r="GH550" s="1561"/>
      <c r="GI550" s="1569"/>
      <c r="GJ550" s="1565"/>
      <c r="GK550" s="1565"/>
      <c r="GL550" s="1565"/>
      <c r="GM550" s="1562"/>
    </row>
    <row r="551" spans="1:195" s="1556" customFormat="1">
      <c r="A551" s="1565"/>
      <c r="D551" s="1561"/>
      <c r="GD551" s="1561"/>
      <c r="GF551" s="1561"/>
      <c r="GH551" s="1561"/>
      <c r="GI551" s="1569"/>
      <c r="GJ551" s="1565"/>
      <c r="GK551" s="1565"/>
      <c r="GL551" s="1565"/>
      <c r="GM551" s="1562"/>
    </row>
    <row r="552" spans="1:195" s="1556" customFormat="1">
      <c r="A552" s="1565"/>
      <c r="D552" s="1561"/>
      <c r="GD552" s="1561"/>
      <c r="GF552" s="1561"/>
      <c r="GH552" s="1561"/>
      <c r="GI552" s="1569"/>
      <c r="GJ552" s="1565"/>
      <c r="GK552" s="1565"/>
      <c r="GL552" s="1565"/>
      <c r="GM552" s="1562"/>
    </row>
    <row r="553" spans="1:195" s="1556" customFormat="1">
      <c r="A553" s="1565"/>
      <c r="D553" s="1561"/>
      <c r="GD553" s="1561"/>
      <c r="GF553" s="1561"/>
      <c r="GH553" s="1561"/>
      <c r="GI553" s="1569"/>
      <c r="GJ553" s="1565"/>
      <c r="GK553" s="1565"/>
      <c r="GL553" s="1565"/>
      <c r="GM553" s="1562"/>
    </row>
    <row r="554" spans="1:195" s="1556" customFormat="1">
      <c r="A554" s="1565"/>
      <c r="D554" s="1561"/>
      <c r="GD554" s="1561"/>
      <c r="GF554" s="1561"/>
      <c r="GH554" s="1561"/>
      <c r="GI554" s="1569"/>
      <c r="GJ554" s="1565"/>
      <c r="GK554" s="1565"/>
      <c r="GL554" s="1565"/>
      <c r="GM554" s="1562"/>
    </row>
    <row r="555" spans="1:195" s="1556" customFormat="1">
      <c r="A555" s="1565"/>
      <c r="D555" s="1561"/>
      <c r="GD555" s="1561"/>
      <c r="GF555" s="1561"/>
      <c r="GH555" s="1561"/>
      <c r="GI555" s="1569"/>
      <c r="GJ555" s="1565"/>
      <c r="GK555" s="1565"/>
      <c r="GL555" s="1565"/>
      <c r="GM555" s="1562"/>
    </row>
    <row r="556" spans="1:195" s="1556" customFormat="1">
      <c r="A556" s="1565"/>
      <c r="D556" s="1561"/>
      <c r="GD556" s="1561"/>
      <c r="GF556" s="1561"/>
      <c r="GH556" s="1561"/>
      <c r="GI556" s="1569"/>
      <c r="GJ556" s="1565"/>
      <c r="GK556" s="1565"/>
      <c r="GL556" s="1565"/>
      <c r="GM556" s="1562"/>
    </row>
    <row r="557" spans="1:195" s="1556" customFormat="1">
      <c r="A557" s="1565"/>
      <c r="D557" s="1561"/>
      <c r="GD557" s="1561"/>
      <c r="GF557" s="1561"/>
      <c r="GH557" s="1561"/>
      <c r="GI557" s="1569"/>
      <c r="GJ557" s="1565"/>
      <c r="GK557" s="1565"/>
      <c r="GL557" s="1565"/>
      <c r="GM557" s="1562"/>
    </row>
    <row r="558" spans="1:195" s="1556" customFormat="1">
      <c r="A558" s="1565"/>
      <c r="D558" s="1561"/>
      <c r="GD558" s="1561"/>
      <c r="GF558" s="1561"/>
      <c r="GH558" s="1561"/>
      <c r="GI558" s="1569"/>
      <c r="GJ558" s="1565"/>
      <c r="GK558" s="1565"/>
      <c r="GL558" s="1565"/>
      <c r="GM558" s="1562"/>
    </row>
    <row r="559" spans="1:195" s="1556" customFormat="1">
      <c r="A559" s="1565"/>
      <c r="D559" s="1561"/>
      <c r="GD559" s="1561"/>
      <c r="GF559" s="1561"/>
      <c r="GH559" s="1561"/>
      <c r="GI559" s="1569"/>
      <c r="GJ559" s="1565"/>
      <c r="GK559" s="1565"/>
      <c r="GL559" s="1565"/>
      <c r="GM559" s="1562"/>
    </row>
    <row r="560" spans="1:195" s="1556" customFormat="1">
      <c r="A560" s="1565"/>
      <c r="D560" s="1561"/>
      <c r="GD560" s="1561"/>
      <c r="GF560" s="1561"/>
      <c r="GH560" s="1561"/>
      <c r="GI560" s="1569"/>
      <c r="GJ560" s="1565"/>
      <c r="GK560" s="1565"/>
      <c r="GL560" s="1565"/>
      <c r="GM560" s="1562"/>
    </row>
    <row r="561" spans="1:195" s="1556" customFormat="1">
      <c r="A561" s="1565"/>
      <c r="D561" s="1561"/>
      <c r="GD561" s="1561"/>
      <c r="GF561" s="1561"/>
      <c r="GH561" s="1561"/>
      <c r="GI561" s="1569"/>
      <c r="GJ561" s="1565"/>
      <c r="GK561" s="1565"/>
      <c r="GL561" s="1565"/>
      <c r="GM561" s="1562"/>
    </row>
    <row r="562" spans="1:195" s="1556" customFormat="1">
      <c r="A562" s="1565"/>
      <c r="D562" s="1561"/>
      <c r="GD562" s="1561"/>
      <c r="GF562" s="1561"/>
      <c r="GH562" s="1561"/>
      <c r="GI562" s="1569"/>
      <c r="GJ562" s="1565"/>
      <c r="GK562" s="1565"/>
      <c r="GL562" s="1565"/>
      <c r="GM562" s="1562"/>
    </row>
    <row r="563" spans="1:195" s="1556" customFormat="1">
      <c r="A563" s="1565"/>
      <c r="D563" s="1561"/>
      <c r="GD563" s="1561"/>
      <c r="GF563" s="1561"/>
      <c r="GH563" s="1561"/>
      <c r="GI563" s="1569"/>
      <c r="GJ563" s="1565"/>
      <c r="GK563" s="1565"/>
      <c r="GL563" s="1565"/>
      <c r="GM563" s="1562"/>
    </row>
    <row r="564" spans="1:195" s="1556" customFormat="1">
      <c r="A564" s="1565"/>
      <c r="D564" s="1561"/>
      <c r="GD564" s="1561"/>
      <c r="GF564" s="1561"/>
      <c r="GH564" s="1561"/>
      <c r="GI564" s="1569"/>
      <c r="GJ564" s="1565"/>
      <c r="GK564" s="1565"/>
      <c r="GL564" s="1565"/>
      <c r="GM564" s="1562"/>
    </row>
    <row r="565" spans="1:195" s="1556" customFormat="1">
      <c r="A565" s="1565"/>
      <c r="D565" s="1561"/>
      <c r="GD565" s="1561"/>
      <c r="GF565" s="1561"/>
      <c r="GH565" s="1561"/>
      <c r="GI565" s="1569"/>
      <c r="GJ565" s="1565"/>
      <c r="GK565" s="1565"/>
      <c r="GL565" s="1565"/>
      <c r="GM565" s="1562"/>
    </row>
    <row r="566" spans="1:195" s="1556" customFormat="1">
      <c r="A566" s="1565"/>
      <c r="D566" s="1561"/>
      <c r="GD566" s="1561"/>
      <c r="GF566" s="1561"/>
      <c r="GH566" s="1561"/>
      <c r="GI566" s="1569"/>
      <c r="GJ566" s="1565"/>
      <c r="GK566" s="1565"/>
      <c r="GL566" s="1565"/>
      <c r="GM566" s="1562"/>
    </row>
    <row r="567" spans="1:195" s="1556" customFormat="1">
      <c r="A567" s="1565"/>
      <c r="D567" s="1561"/>
      <c r="GD567" s="1561"/>
      <c r="GF567" s="1561"/>
      <c r="GH567" s="1561"/>
      <c r="GI567" s="1569"/>
      <c r="GJ567" s="1565"/>
      <c r="GK567" s="1565"/>
      <c r="GL567" s="1565"/>
      <c r="GM567" s="1562"/>
    </row>
    <row r="568" spans="1:195" s="1556" customFormat="1">
      <c r="A568" s="1565"/>
      <c r="D568" s="1561"/>
      <c r="GD568" s="1561"/>
      <c r="GF568" s="1561"/>
      <c r="GH568" s="1561"/>
      <c r="GI568" s="1569"/>
      <c r="GJ568" s="1565"/>
      <c r="GK568" s="1565"/>
      <c r="GL568" s="1565"/>
      <c r="GM568" s="1562"/>
    </row>
    <row r="569" spans="1:195" s="1556" customFormat="1">
      <c r="A569" s="1565"/>
      <c r="D569" s="1561"/>
      <c r="GD569" s="1561"/>
      <c r="GF569" s="1561"/>
      <c r="GH569" s="1561"/>
      <c r="GI569" s="1569"/>
      <c r="GJ569" s="1565"/>
      <c r="GK569" s="1565"/>
      <c r="GL569" s="1565"/>
      <c r="GM569" s="1562"/>
    </row>
    <row r="570" spans="1:195" s="1556" customFormat="1">
      <c r="A570" s="1565"/>
      <c r="D570" s="1561"/>
      <c r="GD570" s="1561"/>
      <c r="GF570" s="1561"/>
      <c r="GH570" s="1561"/>
      <c r="GI570" s="1569"/>
      <c r="GJ570" s="1565"/>
      <c r="GK570" s="1565"/>
      <c r="GL570" s="1565"/>
      <c r="GM570" s="1562"/>
    </row>
    <row r="571" spans="1:195" s="1556" customFormat="1">
      <c r="A571" s="1565"/>
      <c r="D571" s="1561"/>
      <c r="GD571" s="1561"/>
      <c r="GF571" s="1561"/>
      <c r="GH571" s="1561"/>
      <c r="GI571" s="1569"/>
      <c r="GJ571" s="1565"/>
      <c r="GK571" s="1565"/>
      <c r="GL571" s="1565"/>
      <c r="GM571" s="1562"/>
    </row>
    <row r="572" spans="1:195" s="1556" customFormat="1">
      <c r="A572" s="1565"/>
      <c r="D572" s="1561"/>
      <c r="GD572" s="1561"/>
      <c r="GF572" s="1561"/>
      <c r="GH572" s="1561"/>
      <c r="GI572" s="1569"/>
      <c r="GJ572" s="1565"/>
      <c r="GK572" s="1565"/>
      <c r="GL572" s="1565"/>
      <c r="GM572" s="1562"/>
    </row>
    <row r="573" spans="1:195" s="1556" customFormat="1">
      <c r="A573" s="1565"/>
      <c r="D573" s="1561"/>
      <c r="GD573" s="1561"/>
      <c r="GF573" s="1561"/>
      <c r="GH573" s="1561"/>
      <c r="GI573" s="1569"/>
      <c r="GJ573" s="1565"/>
      <c r="GK573" s="1565"/>
      <c r="GL573" s="1565"/>
      <c r="GM573" s="1562"/>
    </row>
    <row r="574" spans="1:195" s="1556" customFormat="1">
      <c r="A574" s="1565"/>
      <c r="D574" s="1561"/>
      <c r="GD574" s="1561"/>
      <c r="GF574" s="1561"/>
      <c r="GH574" s="1561"/>
      <c r="GI574" s="1569"/>
      <c r="GJ574" s="1565"/>
      <c r="GK574" s="1565"/>
      <c r="GL574" s="1565"/>
      <c r="GM574" s="1562"/>
    </row>
    <row r="575" spans="1:195" s="1556" customFormat="1">
      <c r="A575" s="1565"/>
      <c r="D575" s="1561"/>
      <c r="GD575" s="1561"/>
      <c r="GF575" s="1561"/>
      <c r="GH575" s="1561"/>
      <c r="GI575" s="1569"/>
      <c r="GJ575" s="1565"/>
      <c r="GK575" s="1565"/>
      <c r="GL575" s="1565"/>
      <c r="GM575" s="1562"/>
    </row>
    <row r="576" spans="1:195" s="1556" customFormat="1">
      <c r="A576" s="1565"/>
      <c r="D576" s="1561"/>
      <c r="GD576" s="1561"/>
      <c r="GF576" s="1561"/>
      <c r="GH576" s="1561"/>
      <c r="GI576" s="1569"/>
      <c r="GJ576" s="1565"/>
      <c r="GK576" s="1565"/>
      <c r="GL576" s="1565"/>
      <c r="GM576" s="1562"/>
    </row>
    <row r="577" spans="1:195" s="1556" customFormat="1">
      <c r="A577" s="1565"/>
      <c r="D577" s="1561"/>
      <c r="GD577" s="1561"/>
      <c r="GF577" s="1561"/>
      <c r="GH577" s="1561"/>
      <c r="GI577" s="1569"/>
      <c r="GJ577" s="1565"/>
      <c r="GK577" s="1565"/>
      <c r="GL577" s="1565"/>
      <c r="GM577" s="1562"/>
    </row>
    <row r="578" spans="1:195" s="1556" customFormat="1">
      <c r="A578" s="1565"/>
      <c r="D578" s="1561"/>
      <c r="GD578" s="1561"/>
      <c r="GF578" s="1561"/>
      <c r="GH578" s="1561"/>
      <c r="GI578" s="1569"/>
      <c r="GJ578" s="1565"/>
      <c r="GK578" s="1565"/>
      <c r="GL578" s="1565"/>
      <c r="GM578" s="1562"/>
    </row>
    <row r="579" spans="1:195" s="1556" customFormat="1">
      <c r="A579" s="1565"/>
      <c r="D579" s="1561"/>
      <c r="GD579" s="1561"/>
      <c r="GF579" s="1561"/>
      <c r="GH579" s="1561"/>
      <c r="GI579" s="1569"/>
      <c r="GJ579" s="1565"/>
      <c r="GK579" s="1565"/>
      <c r="GL579" s="1565"/>
      <c r="GM579" s="1562"/>
    </row>
    <row r="580" spans="1:195" s="1556" customFormat="1">
      <c r="A580" s="1565"/>
      <c r="D580" s="1561"/>
      <c r="GD580" s="1561"/>
      <c r="GF580" s="1561"/>
      <c r="GH580" s="1561"/>
      <c r="GI580" s="1569"/>
      <c r="GJ580" s="1565"/>
      <c r="GK580" s="1565"/>
      <c r="GL580" s="1565"/>
      <c r="GM580" s="1562"/>
    </row>
    <row r="581" spans="1:195" s="1556" customFormat="1">
      <c r="A581" s="1565"/>
      <c r="D581" s="1561"/>
      <c r="GD581" s="1561"/>
      <c r="GF581" s="1561"/>
      <c r="GH581" s="1561"/>
      <c r="GI581" s="1569"/>
      <c r="GJ581" s="1565"/>
      <c r="GK581" s="1565"/>
      <c r="GL581" s="1565"/>
      <c r="GM581" s="1562"/>
    </row>
    <row r="582" spans="1:195" s="1556" customFormat="1">
      <c r="A582" s="1565"/>
      <c r="D582" s="1561"/>
      <c r="GD582" s="1561"/>
      <c r="GF582" s="1561"/>
      <c r="GH582" s="1561"/>
      <c r="GI582" s="1569"/>
      <c r="GJ582" s="1565"/>
      <c r="GK582" s="1565"/>
      <c r="GL582" s="1565"/>
      <c r="GM582" s="1562"/>
    </row>
    <row r="583" spans="1:195" s="1556" customFormat="1">
      <c r="A583" s="1565"/>
      <c r="D583" s="1561"/>
      <c r="GD583" s="1561"/>
      <c r="GF583" s="1561"/>
      <c r="GH583" s="1561"/>
      <c r="GI583" s="1569"/>
      <c r="GJ583" s="1565"/>
      <c r="GK583" s="1565"/>
      <c r="GL583" s="1565"/>
      <c r="GM583" s="1562"/>
    </row>
    <row r="584" spans="1:195" s="1556" customFormat="1">
      <c r="A584" s="1565"/>
      <c r="D584" s="1561"/>
      <c r="GD584" s="1561"/>
      <c r="GF584" s="1561"/>
      <c r="GH584" s="1561"/>
      <c r="GI584" s="1569"/>
      <c r="GJ584" s="1565"/>
      <c r="GK584" s="1565"/>
      <c r="GL584" s="1565"/>
      <c r="GM584" s="1562"/>
    </row>
    <row r="585" spans="1:195" s="1556" customFormat="1">
      <c r="A585" s="1565"/>
      <c r="D585" s="1561"/>
      <c r="GD585" s="1561"/>
      <c r="GF585" s="1561"/>
      <c r="GH585" s="1561"/>
      <c r="GI585" s="1569"/>
      <c r="GJ585" s="1565"/>
      <c r="GK585" s="1565"/>
      <c r="GL585" s="1565"/>
      <c r="GM585" s="1562"/>
    </row>
    <row r="586" spans="1:195" s="1556" customFormat="1">
      <c r="A586" s="1565"/>
      <c r="D586" s="1561"/>
      <c r="GD586" s="1561"/>
      <c r="GF586" s="1561"/>
      <c r="GH586" s="1561"/>
      <c r="GI586" s="1569"/>
      <c r="GJ586" s="1565"/>
      <c r="GK586" s="1565"/>
      <c r="GL586" s="1565"/>
      <c r="GM586" s="1562"/>
    </row>
    <row r="587" spans="1:195" s="1556" customFormat="1">
      <c r="A587" s="1565"/>
      <c r="D587" s="1561"/>
      <c r="GD587" s="1561"/>
      <c r="GF587" s="1561"/>
      <c r="GH587" s="1561"/>
      <c r="GI587" s="1569"/>
      <c r="GJ587" s="1565"/>
      <c r="GK587" s="1565"/>
      <c r="GL587" s="1565"/>
      <c r="GM587" s="1562"/>
    </row>
    <row r="588" spans="1:195" s="1556" customFormat="1">
      <c r="A588" s="1565"/>
      <c r="D588" s="1561"/>
      <c r="GD588" s="1561"/>
      <c r="GF588" s="1561"/>
      <c r="GH588" s="1561"/>
      <c r="GI588" s="1569"/>
      <c r="GJ588" s="1565"/>
      <c r="GK588" s="1565"/>
      <c r="GL588" s="1565"/>
      <c r="GM588" s="1562"/>
    </row>
    <row r="589" spans="1:195" s="1556" customFormat="1">
      <c r="A589" s="1565"/>
      <c r="D589" s="1561"/>
      <c r="GD589" s="1561"/>
      <c r="GF589" s="1561"/>
      <c r="GH589" s="1561"/>
      <c r="GI589" s="1569"/>
      <c r="GJ589" s="1565"/>
      <c r="GK589" s="1565"/>
      <c r="GL589" s="1565"/>
      <c r="GM589" s="1562"/>
    </row>
    <row r="590" spans="1:195" s="1556" customFormat="1">
      <c r="A590" s="1565"/>
      <c r="D590" s="1561"/>
      <c r="GD590" s="1561"/>
      <c r="GF590" s="1561"/>
      <c r="GH590" s="1561"/>
      <c r="GI590" s="1569"/>
      <c r="GJ590" s="1565"/>
      <c r="GK590" s="1565"/>
      <c r="GL590" s="1565"/>
      <c r="GM590" s="1562"/>
    </row>
    <row r="591" spans="1:195" s="1556" customFormat="1">
      <c r="A591" s="1565"/>
      <c r="D591" s="1561"/>
      <c r="GD591" s="1561"/>
      <c r="GF591" s="1561"/>
      <c r="GH591" s="1561"/>
      <c r="GI591" s="1569"/>
      <c r="GJ591" s="1565"/>
      <c r="GK591" s="1565"/>
      <c r="GL591" s="1565"/>
      <c r="GM591" s="1562"/>
    </row>
    <row r="592" spans="1:195" s="1556" customFormat="1">
      <c r="A592" s="1565"/>
      <c r="D592" s="1561"/>
      <c r="GD592" s="1561"/>
      <c r="GF592" s="1561"/>
      <c r="GH592" s="1561"/>
      <c r="GI592" s="1569"/>
      <c r="GJ592" s="1565"/>
      <c r="GK592" s="1565"/>
      <c r="GL592" s="1565"/>
      <c r="GM592" s="1562"/>
    </row>
    <row r="593" spans="1:195" s="1556" customFormat="1">
      <c r="A593" s="1565"/>
      <c r="D593" s="1561"/>
      <c r="GD593" s="1561"/>
      <c r="GF593" s="1561"/>
      <c r="GH593" s="1561"/>
      <c r="GI593" s="1569"/>
      <c r="GJ593" s="1565"/>
      <c r="GK593" s="1565"/>
      <c r="GL593" s="1565"/>
      <c r="GM593" s="1562"/>
    </row>
    <row r="594" spans="1:195" s="1556" customFormat="1">
      <c r="A594" s="1565"/>
      <c r="D594" s="1561"/>
      <c r="GD594" s="1561"/>
      <c r="GF594" s="1561"/>
      <c r="GH594" s="1561"/>
      <c r="GI594" s="1569"/>
      <c r="GJ594" s="1565"/>
      <c r="GK594" s="1565"/>
      <c r="GL594" s="1565"/>
      <c r="GM594" s="1562"/>
    </row>
    <row r="595" spans="1:195" s="1556" customFormat="1">
      <c r="A595" s="1565"/>
      <c r="D595" s="1561"/>
      <c r="GD595" s="1561"/>
      <c r="GF595" s="1561"/>
      <c r="GH595" s="1561"/>
      <c r="GI595" s="1569"/>
      <c r="GJ595" s="1565"/>
      <c r="GK595" s="1565"/>
      <c r="GL595" s="1565"/>
      <c r="GM595" s="1562"/>
    </row>
    <row r="596" spans="1:195" s="1556" customFormat="1">
      <c r="A596" s="1565"/>
      <c r="D596" s="1561"/>
      <c r="GD596" s="1561"/>
      <c r="GF596" s="1561"/>
      <c r="GH596" s="1561"/>
      <c r="GI596" s="1569"/>
      <c r="GJ596" s="1565"/>
      <c r="GK596" s="1565"/>
      <c r="GL596" s="1565"/>
      <c r="GM596" s="1562"/>
    </row>
    <row r="597" spans="1:195" s="1556" customFormat="1">
      <c r="A597" s="1565"/>
      <c r="D597" s="1561"/>
      <c r="GD597" s="1561"/>
      <c r="GF597" s="1561"/>
      <c r="GH597" s="1561"/>
      <c r="GI597" s="1569"/>
      <c r="GJ597" s="1565"/>
      <c r="GK597" s="1565"/>
      <c r="GL597" s="1565"/>
      <c r="GM597" s="1562"/>
    </row>
    <row r="598" spans="1:195" s="1556" customFormat="1">
      <c r="A598" s="1565"/>
      <c r="D598" s="1561"/>
      <c r="GD598" s="1561"/>
      <c r="GF598" s="1561"/>
      <c r="GH598" s="1561"/>
      <c r="GI598" s="1569"/>
      <c r="GJ598" s="1565"/>
      <c r="GK598" s="1565"/>
      <c r="GL598" s="1565"/>
      <c r="GM598" s="1562"/>
    </row>
    <row r="599" spans="1:195" s="1556" customFormat="1">
      <c r="A599" s="1565"/>
      <c r="D599" s="1561"/>
      <c r="GD599" s="1561"/>
      <c r="GF599" s="1561"/>
      <c r="GH599" s="1561"/>
      <c r="GI599" s="1569"/>
      <c r="GJ599" s="1565"/>
      <c r="GK599" s="1565"/>
      <c r="GL599" s="1565"/>
      <c r="GM599" s="1562"/>
    </row>
    <row r="600" spans="1:195" s="1556" customFormat="1">
      <c r="A600" s="1565"/>
      <c r="D600" s="1561"/>
      <c r="GD600" s="1561"/>
      <c r="GF600" s="1561"/>
      <c r="GH600" s="1561"/>
      <c r="GI600" s="1569"/>
      <c r="GJ600" s="1565"/>
      <c r="GK600" s="1565"/>
      <c r="GL600" s="1565"/>
      <c r="GM600" s="1562"/>
    </row>
    <row r="601" spans="1:195" s="1556" customFormat="1">
      <c r="A601" s="1565"/>
      <c r="D601" s="1561"/>
      <c r="GD601" s="1561"/>
      <c r="GF601" s="1561"/>
      <c r="GH601" s="1561"/>
      <c r="GI601" s="1569"/>
      <c r="GJ601" s="1565"/>
      <c r="GK601" s="1565"/>
      <c r="GL601" s="1565"/>
      <c r="GM601" s="1562"/>
    </row>
    <row r="602" spans="1:195" s="1556" customFormat="1">
      <c r="A602" s="1565"/>
      <c r="D602" s="1561"/>
      <c r="GD602" s="1561"/>
      <c r="GF602" s="1561"/>
      <c r="GH602" s="1561"/>
      <c r="GI602" s="1569"/>
      <c r="GJ602" s="1565"/>
      <c r="GK602" s="1565"/>
      <c r="GL602" s="1565"/>
      <c r="GM602" s="1562"/>
    </row>
    <row r="603" spans="1:195" s="1556" customFormat="1">
      <c r="A603" s="1565"/>
      <c r="D603" s="1561"/>
      <c r="GD603" s="1561"/>
      <c r="GF603" s="1561"/>
      <c r="GH603" s="1561"/>
      <c r="GI603" s="1569"/>
      <c r="GJ603" s="1565"/>
      <c r="GK603" s="1565"/>
      <c r="GL603" s="1565"/>
      <c r="GM603" s="1562"/>
    </row>
    <row r="604" spans="1:195" s="1556" customFormat="1">
      <c r="A604" s="1565"/>
      <c r="D604" s="1561"/>
      <c r="GD604" s="1561"/>
      <c r="GF604" s="1561"/>
      <c r="GH604" s="1561"/>
      <c r="GI604" s="1569"/>
      <c r="GJ604" s="1565"/>
      <c r="GK604" s="1565"/>
      <c r="GL604" s="1565"/>
      <c r="GM604" s="1562"/>
    </row>
    <row r="605" spans="1:195" s="1556" customFormat="1">
      <c r="A605" s="1565"/>
      <c r="D605" s="1561"/>
      <c r="GD605" s="1561"/>
      <c r="GF605" s="1561"/>
      <c r="GH605" s="1561"/>
      <c r="GI605" s="1569"/>
      <c r="GJ605" s="1565"/>
      <c r="GK605" s="1565"/>
      <c r="GL605" s="1565"/>
      <c r="GM605" s="1562"/>
    </row>
    <row r="606" spans="1:195" s="1556" customFormat="1">
      <c r="A606" s="1565"/>
      <c r="D606" s="1561"/>
      <c r="GD606" s="1561"/>
      <c r="GF606" s="1561"/>
      <c r="GH606" s="1561"/>
      <c r="GI606" s="1569"/>
      <c r="GJ606" s="1565"/>
      <c r="GK606" s="1565"/>
      <c r="GL606" s="1565"/>
      <c r="GM606" s="1562"/>
    </row>
    <row r="607" spans="1:195" s="1556" customFormat="1">
      <c r="A607" s="1565"/>
      <c r="D607" s="1561"/>
      <c r="GD607" s="1561"/>
      <c r="GF607" s="1561"/>
      <c r="GH607" s="1561"/>
      <c r="GI607" s="1569"/>
      <c r="GJ607" s="1565"/>
      <c r="GK607" s="1565"/>
      <c r="GL607" s="1565"/>
      <c r="GM607" s="1562"/>
    </row>
    <row r="608" spans="1:195" s="1556" customFormat="1">
      <c r="A608" s="1565"/>
      <c r="D608" s="1561"/>
      <c r="GD608" s="1561"/>
      <c r="GF608" s="1561"/>
      <c r="GH608" s="1561"/>
      <c r="GI608" s="1569"/>
      <c r="GJ608" s="1565"/>
      <c r="GK608" s="1565"/>
      <c r="GL608" s="1565"/>
      <c r="GM608" s="1562"/>
    </row>
    <row r="609" spans="1:195" s="1556" customFormat="1">
      <c r="A609" s="1565"/>
      <c r="D609" s="1561"/>
      <c r="GD609" s="1561"/>
      <c r="GF609" s="1561"/>
      <c r="GH609" s="1561"/>
      <c r="GI609" s="1569"/>
      <c r="GJ609" s="1565"/>
      <c r="GK609" s="1565"/>
      <c r="GL609" s="1565"/>
      <c r="GM609" s="1562"/>
    </row>
    <row r="610" spans="1:195" s="1556" customFormat="1">
      <c r="A610" s="1565"/>
      <c r="D610" s="1561"/>
      <c r="GD610" s="1561"/>
      <c r="GF610" s="1561"/>
      <c r="GH610" s="1561"/>
      <c r="GI610" s="1569"/>
      <c r="GJ610" s="1565"/>
      <c r="GK610" s="1565"/>
      <c r="GL610" s="1565"/>
      <c r="GM610" s="1562"/>
    </row>
    <row r="611" spans="1:195" s="1556" customFormat="1">
      <c r="A611" s="1565"/>
      <c r="D611" s="1561"/>
      <c r="GD611" s="1561"/>
      <c r="GF611" s="1561"/>
      <c r="GH611" s="1561"/>
      <c r="GI611" s="1569"/>
      <c r="GJ611" s="1565"/>
      <c r="GK611" s="1565"/>
      <c r="GL611" s="1565"/>
      <c r="GM611" s="1562"/>
    </row>
    <row r="612" spans="1:195" s="1556" customFormat="1">
      <c r="A612" s="1565"/>
      <c r="D612" s="1561"/>
      <c r="GD612" s="1561"/>
      <c r="GF612" s="1561"/>
      <c r="GH612" s="1561"/>
      <c r="GI612" s="1569"/>
      <c r="GJ612" s="1565"/>
      <c r="GK612" s="1565"/>
      <c r="GL612" s="1565"/>
      <c r="GM612" s="1562"/>
    </row>
    <row r="613" spans="1:195" s="1556" customFormat="1">
      <c r="A613" s="1565"/>
      <c r="D613" s="1561"/>
      <c r="GD613" s="1561"/>
      <c r="GF613" s="1561"/>
      <c r="GH613" s="1561"/>
      <c r="GI613" s="1569"/>
      <c r="GJ613" s="1565"/>
      <c r="GK613" s="1565"/>
      <c r="GL613" s="1565"/>
      <c r="GM613" s="1562"/>
    </row>
    <row r="614" spans="1:195" s="1556" customFormat="1">
      <c r="A614" s="1565"/>
      <c r="D614" s="1561"/>
      <c r="GD614" s="1561"/>
      <c r="GF614" s="1561"/>
      <c r="GH614" s="1561"/>
      <c r="GI614" s="1569"/>
      <c r="GJ614" s="1565"/>
      <c r="GK614" s="1565"/>
      <c r="GL614" s="1565"/>
      <c r="GM614" s="1562"/>
    </row>
    <row r="615" spans="1:195" s="1556" customFormat="1">
      <c r="A615" s="1565"/>
      <c r="D615" s="1561"/>
      <c r="GD615" s="1561"/>
      <c r="GF615" s="1561"/>
      <c r="GH615" s="1561"/>
      <c r="GI615" s="1569"/>
      <c r="GJ615" s="1565"/>
      <c r="GK615" s="1565"/>
      <c r="GL615" s="1565"/>
      <c r="GM615" s="1562"/>
    </row>
    <row r="616" spans="1:195" s="1556" customFormat="1">
      <c r="A616" s="1565"/>
      <c r="D616" s="1561"/>
      <c r="GD616" s="1561"/>
      <c r="GF616" s="1561"/>
      <c r="GH616" s="1561"/>
      <c r="GI616" s="1569"/>
      <c r="GJ616" s="1565"/>
      <c r="GK616" s="1565"/>
      <c r="GL616" s="1565"/>
      <c r="GM616" s="1562"/>
    </row>
    <row r="617" spans="1:195" s="1556" customFormat="1">
      <c r="A617" s="1565"/>
      <c r="D617" s="1561"/>
      <c r="GD617" s="1561"/>
      <c r="GF617" s="1561"/>
      <c r="GH617" s="1561"/>
      <c r="GI617" s="1569"/>
      <c r="GJ617" s="1565"/>
      <c r="GK617" s="1565"/>
      <c r="GL617" s="1565"/>
      <c r="GM617" s="1562"/>
    </row>
    <row r="618" spans="1:195" s="1556" customFormat="1">
      <c r="A618" s="1565"/>
      <c r="D618" s="1561"/>
      <c r="GD618" s="1561"/>
      <c r="GF618" s="1561"/>
      <c r="GH618" s="1561"/>
      <c r="GI618" s="1569"/>
      <c r="GJ618" s="1565"/>
      <c r="GK618" s="1565"/>
      <c r="GL618" s="1565"/>
      <c r="GM618" s="1562"/>
    </row>
    <row r="619" spans="1:195" s="1556" customFormat="1">
      <c r="A619" s="1565"/>
      <c r="D619" s="1561"/>
      <c r="GD619" s="1561"/>
      <c r="GF619" s="1561"/>
      <c r="GH619" s="1561"/>
      <c r="GI619" s="1569"/>
      <c r="GJ619" s="1565"/>
      <c r="GK619" s="1565"/>
      <c r="GL619" s="1565"/>
      <c r="GM619" s="1562"/>
    </row>
    <row r="620" spans="1:195" s="1556" customFormat="1">
      <c r="A620" s="1565"/>
      <c r="D620" s="1561"/>
      <c r="GD620" s="1561"/>
      <c r="GF620" s="1561"/>
      <c r="GH620" s="1561"/>
      <c r="GI620" s="1569"/>
      <c r="GJ620" s="1565"/>
      <c r="GK620" s="1565"/>
      <c r="GL620" s="1565"/>
      <c r="GM620" s="1562"/>
    </row>
    <row r="621" spans="1:195" s="1556" customFormat="1">
      <c r="A621" s="1565"/>
      <c r="D621" s="1561"/>
      <c r="GD621" s="1561"/>
      <c r="GF621" s="1561"/>
      <c r="GH621" s="1561"/>
      <c r="GI621" s="1569"/>
      <c r="GJ621" s="1565"/>
      <c r="GK621" s="1565"/>
      <c r="GL621" s="1565"/>
      <c r="GM621" s="1562"/>
    </row>
    <row r="622" spans="1:195" s="1556" customFormat="1">
      <c r="A622" s="1565"/>
      <c r="D622" s="1561"/>
      <c r="GD622" s="1561"/>
      <c r="GF622" s="1561"/>
      <c r="GH622" s="1561"/>
      <c r="GI622" s="1569"/>
      <c r="GJ622" s="1565"/>
      <c r="GK622" s="1565"/>
      <c r="GL622" s="1565"/>
      <c r="GM622" s="1562"/>
    </row>
    <row r="623" spans="1:195" s="1556" customFormat="1">
      <c r="A623" s="1565"/>
      <c r="D623" s="1561"/>
      <c r="GD623" s="1561"/>
      <c r="GF623" s="1561"/>
      <c r="GH623" s="1561"/>
      <c r="GI623" s="1569"/>
      <c r="GJ623" s="1565"/>
      <c r="GK623" s="1565"/>
      <c r="GL623" s="1565"/>
      <c r="GM623" s="1562"/>
    </row>
    <row r="624" spans="1:195" s="1556" customFormat="1">
      <c r="A624" s="1565"/>
      <c r="D624" s="1561"/>
      <c r="GD624" s="1561"/>
      <c r="GF624" s="1561"/>
      <c r="GH624" s="1561"/>
      <c r="GI624" s="1569"/>
      <c r="GJ624" s="1565"/>
      <c r="GK624" s="1565"/>
      <c r="GL624" s="1565"/>
      <c r="GM624" s="1562"/>
    </row>
    <row r="625" spans="1:195" s="1556" customFormat="1">
      <c r="A625" s="1565"/>
      <c r="D625" s="1561"/>
      <c r="GD625" s="1561"/>
      <c r="GF625" s="1561"/>
      <c r="GH625" s="1561"/>
      <c r="GI625" s="1569"/>
      <c r="GJ625" s="1565"/>
      <c r="GK625" s="1565"/>
      <c r="GL625" s="1565"/>
      <c r="GM625" s="1562"/>
    </row>
    <row r="626" spans="1:195" s="1556" customFormat="1">
      <c r="A626" s="1565"/>
      <c r="D626" s="1561"/>
      <c r="GD626" s="1561"/>
      <c r="GF626" s="1561"/>
      <c r="GH626" s="1561"/>
      <c r="GI626" s="1569"/>
      <c r="GJ626" s="1565"/>
      <c r="GK626" s="1565"/>
      <c r="GL626" s="1565"/>
      <c r="GM626" s="1562"/>
    </row>
    <row r="627" spans="1:195" s="1556" customFormat="1">
      <c r="A627" s="1565"/>
      <c r="D627" s="1561"/>
      <c r="GD627" s="1561"/>
      <c r="GF627" s="1561"/>
      <c r="GH627" s="1561"/>
      <c r="GI627" s="1569"/>
      <c r="GJ627" s="1565"/>
      <c r="GK627" s="1565"/>
      <c r="GL627" s="1565"/>
      <c r="GM627" s="1562"/>
    </row>
    <row r="628" spans="1:195" s="1556" customFormat="1">
      <c r="A628" s="1565"/>
      <c r="D628" s="1561"/>
      <c r="GD628" s="1561"/>
      <c r="GF628" s="1561"/>
      <c r="GH628" s="1561"/>
      <c r="GI628" s="1569"/>
      <c r="GJ628" s="1565"/>
      <c r="GK628" s="1565"/>
      <c r="GL628" s="1565"/>
      <c r="GM628" s="1562"/>
    </row>
    <row r="629" spans="1:195" s="1556" customFormat="1">
      <c r="A629" s="1565"/>
      <c r="D629" s="1561"/>
      <c r="GD629" s="1561"/>
      <c r="GF629" s="1561"/>
      <c r="GH629" s="1561"/>
      <c r="GI629" s="1569"/>
      <c r="GJ629" s="1565"/>
      <c r="GK629" s="1565"/>
      <c r="GL629" s="1565"/>
      <c r="GM629" s="1562"/>
    </row>
    <row r="630" spans="1:195" s="1556" customFormat="1">
      <c r="A630" s="1565"/>
      <c r="D630" s="1561"/>
      <c r="GD630" s="1561"/>
      <c r="GF630" s="1561"/>
      <c r="GH630" s="1561"/>
      <c r="GI630" s="1569"/>
      <c r="GJ630" s="1565"/>
      <c r="GK630" s="1565"/>
      <c r="GL630" s="1565"/>
      <c r="GM630" s="1562"/>
    </row>
    <row r="631" spans="1:195" s="1556" customFormat="1">
      <c r="A631" s="1565"/>
      <c r="D631" s="1561"/>
      <c r="GD631" s="1561"/>
      <c r="GF631" s="1561"/>
      <c r="GH631" s="1561"/>
      <c r="GI631" s="1569"/>
      <c r="GJ631" s="1565"/>
      <c r="GK631" s="1565"/>
      <c r="GL631" s="1565"/>
      <c r="GM631" s="1562"/>
    </row>
    <row r="632" spans="1:195" s="1556" customFormat="1">
      <c r="A632" s="1565"/>
      <c r="D632" s="1561"/>
      <c r="GD632" s="1561"/>
      <c r="GF632" s="1561"/>
      <c r="GH632" s="1561"/>
      <c r="GI632" s="1569"/>
      <c r="GJ632" s="1565"/>
      <c r="GK632" s="1565"/>
      <c r="GL632" s="1565"/>
      <c r="GM632" s="1562"/>
    </row>
    <row r="633" spans="1:195" s="1556" customFormat="1">
      <c r="A633" s="1565"/>
      <c r="D633" s="1561"/>
      <c r="GD633" s="1561"/>
      <c r="GF633" s="1561"/>
      <c r="GH633" s="1561"/>
      <c r="GI633" s="1569"/>
      <c r="GJ633" s="1565"/>
      <c r="GK633" s="1565"/>
      <c r="GL633" s="1565"/>
      <c r="GM633" s="1562"/>
    </row>
    <row r="634" spans="1:195" s="1556" customFormat="1">
      <c r="A634" s="1565"/>
      <c r="D634" s="1561"/>
      <c r="GD634" s="1561"/>
      <c r="GF634" s="1561"/>
      <c r="GH634" s="1561"/>
      <c r="GI634" s="1569"/>
      <c r="GJ634" s="1565"/>
      <c r="GK634" s="1565"/>
      <c r="GL634" s="1565"/>
      <c r="GM634" s="1562"/>
    </row>
    <row r="635" spans="1:195" s="1556" customFormat="1">
      <c r="A635" s="1565"/>
      <c r="D635" s="1561"/>
      <c r="GD635" s="1561"/>
      <c r="GF635" s="1561"/>
      <c r="GH635" s="1561"/>
      <c r="GI635" s="1569"/>
      <c r="GJ635" s="1565"/>
      <c r="GK635" s="1565"/>
      <c r="GL635" s="1565"/>
      <c r="GM635" s="1562"/>
    </row>
    <row r="636" spans="1:195" s="1556" customFormat="1">
      <c r="A636" s="1565"/>
      <c r="D636" s="1561"/>
      <c r="GD636" s="1561"/>
      <c r="GF636" s="1561"/>
      <c r="GH636" s="1561"/>
      <c r="GI636" s="1569"/>
      <c r="GJ636" s="1565"/>
      <c r="GK636" s="1565"/>
      <c r="GL636" s="1565"/>
      <c r="GM636" s="1562"/>
    </row>
    <row r="637" spans="1:195" s="1556" customFormat="1">
      <c r="A637" s="1565"/>
      <c r="D637" s="1561"/>
      <c r="GD637" s="1561"/>
      <c r="GF637" s="1561"/>
      <c r="GH637" s="1561"/>
      <c r="GI637" s="1569"/>
      <c r="GJ637" s="1565"/>
      <c r="GK637" s="1565"/>
      <c r="GL637" s="1565"/>
      <c r="GM637" s="1562"/>
    </row>
    <row r="638" spans="1:195" s="1556" customFormat="1">
      <c r="A638" s="1565"/>
      <c r="D638" s="1561"/>
      <c r="GD638" s="1561"/>
      <c r="GF638" s="1561"/>
      <c r="GH638" s="1561"/>
      <c r="GI638" s="1569"/>
      <c r="GJ638" s="1565"/>
      <c r="GK638" s="1565"/>
      <c r="GL638" s="1565"/>
      <c r="GM638" s="1562"/>
    </row>
    <row r="639" spans="1:195" s="1556" customFormat="1">
      <c r="A639" s="1565"/>
      <c r="D639" s="1561"/>
      <c r="GD639" s="1561"/>
      <c r="GF639" s="1561"/>
      <c r="GH639" s="1561"/>
      <c r="GI639" s="1569"/>
      <c r="GJ639" s="1565"/>
      <c r="GK639" s="1565"/>
      <c r="GL639" s="1565"/>
      <c r="GM639" s="1562"/>
    </row>
    <row r="640" spans="1:195" s="1556" customFormat="1">
      <c r="A640" s="1565"/>
      <c r="D640" s="1561"/>
      <c r="GD640" s="1561"/>
      <c r="GF640" s="1561"/>
      <c r="GH640" s="1561"/>
      <c r="GI640" s="1569"/>
      <c r="GJ640" s="1565"/>
      <c r="GK640" s="1565"/>
      <c r="GL640" s="1565"/>
      <c r="GM640" s="1562"/>
    </row>
    <row r="641" spans="1:195" s="1556" customFormat="1">
      <c r="A641" s="1565"/>
      <c r="D641" s="1561"/>
      <c r="GD641" s="1561"/>
      <c r="GF641" s="1561"/>
      <c r="GH641" s="1561"/>
      <c r="GI641" s="1569"/>
      <c r="GJ641" s="1565"/>
      <c r="GK641" s="1565"/>
      <c r="GL641" s="1565"/>
      <c r="GM641" s="1562"/>
    </row>
    <row r="642" spans="1:195" s="1556" customFormat="1">
      <c r="A642" s="1565"/>
      <c r="D642" s="1561"/>
      <c r="GD642" s="1561"/>
      <c r="GF642" s="1561"/>
      <c r="GH642" s="1561"/>
      <c r="GI642" s="1569"/>
      <c r="GJ642" s="1565"/>
      <c r="GK642" s="1565"/>
      <c r="GL642" s="1565"/>
      <c r="GM642" s="1562"/>
    </row>
    <row r="643" spans="1:195" s="1556" customFormat="1">
      <c r="A643" s="1565"/>
      <c r="D643" s="1561"/>
      <c r="GD643" s="1561"/>
      <c r="GF643" s="1561"/>
      <c r="GH643" s="1561"/>
      <c r="GI643" s="1569"/>
      <c r="GJ643" s="1565"/>
      <c r="GK643" s="1565"/>
      <c r="GL643" s="1565"/>
      <c r="GM643" s="1562"/>
    </row>
    <row r="644" spans="1:195" s="1556" customFormat="1">
      <c r="A644" s="1565"/>
      <c r="D644" s="1561"/>
      <c r="GD644" s="1561"/>
      <c r="GF644" s="1561"/>
      <c r="GH644" s="1561"/>
      <c r="GI644" s="1569"/>
      <c r="GJ644" s="1565"/>
      <c r="GK644" s="1565"/>
      <c r="GL644" s="1565"/>
      <c r="GM644" s="1562"/>
    </row>
    <row r="645" spans="1:195" s="1556" customFormat="1">
      <c r="A645" s="1565"/>
      <c r="D645" s="1561"/>
      <c r="GD645" s="1561"/>
      <c r="GF645" s="1561"/>
      <c r="GH645" s="1561"/>
      <c r="GI645" s="1569"/>
      <c r="GJ645" s="1565"/>
      <c r="GK645" s="1565"/>
      <c r="GL645" s="1565"/>
      <c r="GM645" s="1562"/>
    </row>
    <row r="646" spans="1:195" s="1556" customFormat="1">
      <c r="A646" s="1565"/>
      <c r="D646" s="1561"/>
      <c r="GD646" s="1561"/>
      <c r="GF646" s="1561"/>
      <c r="GH646" s="1561"/>
      <c r="GI646" s="1569"/>
      <c r="GJ646" s="1565"/>
      <c r="GK646" s="1565"/>
      <c r="GL646" s="1565"/>
      <c r="GM646" s="1562"/>
    </row>
    <row r="647" spans="1:195" s="1556" customFormat="1">
      <c r="A647" s="1565"/>
      <c r="D647" s="1561"/>
      <c r="GD647" s="1561"/>
      <c r="GF647" s="1561"/>
      <c r="GH647" s="1561"/>
      <c r="GI647" s="1569"/>
      <c r="GJ647" s="1565"/>
      <c r="GK647" s="1565"/>
      <c r="GL647" s="1565"/>
      <c r="GM647" s="1562"/>
    </row>
    <row r="648" spans="1:195" s="1556" customFormat="1">
      <c r="A648" s="1565"/>
      <c r="D648" s="1561"/>
      <c r="GD648" s="1561"/>
      <c r="GF648" s="1561"/>
      <c r="GH648" s="1561"/>
      <c r="GI648" s="1569"/>
      <c r="GJ648" s="1565"/>
      <c r="GK648" s="1565"/>
      <c r="GL648" s="1565"/>
      <c r="GM648" s="1562"/>
    </row>
    <row r="649" spans="1:195" s="1556" customFormat="1">
      <c r="A649" s="1565"/>
      <c r="D649" s="1561"/>
      <c r="GD649" s="1561"/>
      <c r="GF649" s="1561"/>
      <c r="GH649" s="1561"/>
      <c r="GI649" s="1569"/>
      <c r="GJ649" s="1565"/>
      <c r="GK649" s="1565"/>
      <c r="GL649" s="1565"/>
      <c r="GM649" s="1562"/>
    </row>
    <row r="650" spans="1:195" s="1556" customFormat="1">
      <c r="A650" s="1565"/>
      <c r="D650" s="1561"/>
      <c r="GD650" s="1561"/>
      <c r="GF650" s="1561"/>
      <c r="GH650" s="1561"/>
      <c r="GI650" s="1569"/>
      <c r="GJ650" s="1565"/>
      <c r="GK650" s="1565"/>
      <c r="GL650" s="1565"/>
      <c r="GM650" s="1562"/>
    </row>
    <row r="651" spans="1:195" s="1556" customFormat="1">
      <c r="A651" s="1565"/>
      <c r="D651" s="1561"/>
      <c r="GD651" s="1561"/>
      <c r="GF651" s="1561"/>
      <c r="GH651" s="1561"/>
      <c r="GI651" s="1569"/>
      <c r="GJ651" s="1565"/>
      <c r="GK651" s="1565"/>
      <c r="GL651" s="1565"/>
      <c r="GM651" s="1562"/>
    </row>
    <row r="652" spans="1:195" s="1556" customFormat="1">
      <c r="A652" s="1565"/>
      <c r="D652" s="1561"/>
      <c r="GD652" s="1561"/>
      <c r="GF652" s="1561"/>
      <c r="GH652" s="1561"/>
      <c r="GI652" s="1569"/>
      <c r="GJ652" s="1565"/>
      <c r="GK652" s="1565"/>
      <c r="GL652" s="1565"/>
      <c r="GM652" s="1562"/>
    </row>
    <row r="653" spans="1:195" s="1556" customFormat="1">
      <c r="A653" s="1565"/>
      <c r="D653" s="1561"/>
      <c r="GD653" s="1561"/>
      <c r="GF653" s="1561"/>
      <c r="GH653" s="1561"/>
      <c r="GI653" s="1569"/>
      <c r="GJ653" s="1565"/>
      <c r="GK653" s="1565"/>
      <c r="GL653" s="1565"/>
      <c r="GM653" s="1562"/>
    </row>
    <row r="654" spans="1:195" s="1556" customFormat="1">
      <c r="A654" s="1565"/>
      <c r="D654" s="1561"/>
      <c r="GD654" s="1561"/>
      <c r="GF654" s="1561"/>
      <c r="GH654" s="1561"/>
      <c r="GI654" s="1569"/>
      <c r="GJ654" s="1565"/>
      <c r="GK654" s="1565"/>
      <c r="GL654" s="1565"/>
      <c r="GM654" s="1562"/>
    </row>
    <row r="655" spans="1:195" s="1556" customFormat="1">
      <c r="A655" s="1565"/>
      <c r="D655" s="1561"/>
      <c r="GD655" s="1561"/>
      <c r="GF655" s="1561"/>
      <c r="GH655" s="1561"/>
      <c r="GI655" s="1569"/>
      <c r="GJ655" s="1565"/>
      <c r="GK655" s="1565"/>
      <c r="GL655" s="1565"/>
      <c r="GM655" s="1562"/>
    </row>
    <row r="656" spans="1:195" s="1556" customFormat="1">
      <c r="A656" s="1565"/>
      <c r="D656" s="1561"/>
      <c r="GD656" s="1561"/>
      <c r="GF656" s="1561"/>
      <c r="GH656" s="1561"/>
      <c r="GI656" s="1569"/>
      <c r="GJ656" s="1565"/>
      <c r="GK656" s="1565"/>
      <c r="GL656" s="1565"/>
      <c r="GM656" s="1562"/>
    </row>
    <row r="657" spans="1:195" s="1556" customFormat="1">
      <c r="A657" s="1565"/>
      <c r="D657" s="1561"/>
      <c r="GD657" s="1561"/>
      <c r="GF657" s="1561"/>
      <c r="GH657" s="1561"/>
      <c r="GI657" s="1569"/>
      <c r="GJ657" s="1565"/>
      <c r="GK657" s="1565"/>
      <c r="GL657" s="1565"/>
      <c r="GM657" s="1562"/>
    </row>
    <row r="658" spans="1:195" s="1556" customFormat="1">
      <c r="A658" s="1565"/>
      <c r="D658" s="1561"/>
      <c r="GD658" s="1561"/>
      <c r="GF658" s="1561"/>
      <c r="GH658" s="1561"/>
      <c r="GI658" s="1569"/>
      <c r="GJ658" s="1565"/>
      <c r="GK658" s="1565"/>
      <c r="GL658" s="1565"/>
      <c r="GM658" s="1562"/>
    </row>
    <row r="659" spans="1:195" s="1556" customFormat="1">
      <c r="A659" s="1565"/>
      <c r="D659" s="1561"/>
      <c r="GD659" s="1561"/>
      <c r="GF659" s="1561"/>
      <c r="GH659" s="1561"/>
      <c r="GI659" s="1569"/>
      <c r="GJ659" s="1565"/>
      <c r="GK659" s="1565"/>
      <c r="GL659" s="1565"/>
      <c r="GM659" s="1562"/>
    </row>
    <row r="660" spans="1:195" s="1556" customFormat="1">
      <c r="A660" s="1565"/>
      <c r="D660" s="1561"/>
      <c r="GD660" s="1561"/>
      <c r="GF660" s="1561"/>
      <c r="GH660" s="1561"/>
      <c r="GI660" s="1569"/>
      <c r="GJ660" s="1565"/>
      <c r="GK660" s="1565"/>
      <c r="GL660" s="1565"/>
      <c r="GM660" s="1562"/>
    </row>
    <row r="661" spans="1:195" s="1556" customFormat="1">
      <c r="A661" s="1565"/>
      <c r="D661" s="1561"/>
      <c r="GD661" s="1561"/>
      <c r="GF661" s="1561"/>
      <c r="GH661" s="1561"/>
      <c r="GI661" s="1569"/>
      <c r="GJ661" s="1565"/>
      <c r="GK661" s="1565"/>
      <c r="GL661" s="1565"/>
      <c r="GM661" s="1562"/>
    </row>
    <row r="662" spans="1:195" s="1556" customFormat="1">
      <c r="A662" s="1565"/>
      <c r="D662" s="1561"/>
      <c r="GD662" s="1561"/>
      <c r="GF662" s="1561"/>
      <c r="GH662" s="1561"/>
      <c r="GI662" s="1569"/>
      <c r="GJ662" s="1565"/>
      <c r="GK662" s="1565"/>
      <c r="GL662" s="1565"/>
      <c r="GM662" s="1562"/>
    </row>
    <row r="663" spans="1:195" s="1556" customFormat="1">
      <c r="A663" s="1565"/>
      <c r="D663" s="1561"/>
      <c r="GD663" s="1561"/>
      <c r="GF663" s="1561"/>
      <c r="GH663" s="1561"/>
      <c r="GI663" s="1569"/>
      <c r="GJ663" s="1565"/>
      <c r="GK663" s="1565"/>
      <c r="GL663" s="1565"/>
      <c r="GM663" s="1562"/>
    </row>
    <row r="664" spans="1:195" s="1556" customFormat="1">
      <c r="A664" s="1565"/>
      <c r="D664" s="1561"/>
      <c r="GD664" s="1561"/>
      <c r="GF664" s="1561"/>
      <c r="GH664" s="1561"/>
      <c r="GI664" s="1569"/>
      <c r="GJ664" s="1565"/>
      <c r="GK664" s="1565"/>
      <c r="GL664" s="1565"/>
      <c r="GM664" s="1562"/>
    </row>
    <row r="665" spans="1:195" s="1556" customFormat="1">
      <c r="A665" s="1565"/>
      <c r="D665" s="1561"/>
      <c r="GD665" s="1561"/>
      <c r="GF665" s="1561"/>
      <c r="GH665" s="1561"/>
      <c r="GI665" s="1569"/>
      <c r="GJ665" s="1565"/>
      <c r="GK665" s="1565"/>
      <c r="GL665" s="1565"/>
      <c r="GM665" s="1562"/>
    </row>
    <row r="666" spans="1:195" s="1556" customFormat="1">
      <c r="A666" s="1565"/>
      <c r="D666" s="1561"/>
      <c r="GD666" s="1561"/>
      <c r="GF666" s="1561"/>
      <c r="GH666" s="1561"/>
      <c r="GI666" s="1569"/>
      <c r="GJ666" s="1565"/>
      <c r="GK666" s="1565"/>
      <c r="GL666" s="1565"/>
      <c r="GM666" s="1562"/>
    </row>
    <row r="667" spans="1:195" s="1556" customFormat="1">
      <c r="A667" s="1565"/>
      <c r="D667" s="1561"/>
      <c r="GD667" s="1561"/>
      <c r="GF667" s="1561"/>
      <c r="GH667" s="1561"/>
      <c r="GI667" s="1569"/>
      <c r="GJ667" s="1565"/>
      <c r="GK667" s="1565"/>
      <c r="GL667" s="1565"/>
      <c r="GM667" s="1562"/>
    </row>
    <row r="668" spans="1:195" s="1556" customFormat="1">
      <c r="A668" s="1565"/>
      <c r="D668" s="1561"/>
      <c r="GD668" s="1561"/>
      <c r="GF668" s="1561"/>
      <c r="GH668" s="1561"/>
      <c r="GI668" s="1569"/>
      <c r="GJ668" s="1565"/>
      <c r="GK668" s="1565"/>
      <c r="GL668" s="1565"/>
      <c r="GM668" s="1562"/>
    </row>
    <row r="669" spans="1:195" s="1556" customFormat="1">
      <c r="A669" s="1565"/>
      <c r="D669" s="1561"/>
      <c r="GD669" s="1561"/>
      <c r="GF669" s="1561"/>
      <c r="GH669" s="1561"/>
      <c r="GI669" s="1569"/>
      <c r="GJ669" s="1565"/>
      <c r="GK669" s="1565"/>
      <c r="GL669" s="1565"/>
      <c r="GM669" s="1562"/>
    </row>
    <row r="670" spans="1:195">
      <c r="GL670" s="1565"/>
      <c r="GM670" s="1562"/>
    </row>
    <row r="671" spans="1:195">
      <c r="GL671" s="1565"/>
      <c r="GM671" s="1562"/>
    </row>
    <row r="672" spans="1:195">
      <c r="GL672" s="1565"/>
      <c r="GM672" s="1562"/>
    </row>
    <row r="673" spans="194:195">
      <c r="GL673" s="1565"/>
      <c r="GM673" s="1562"/>
    </row>
    <row r="674" spans="194:195">
      <c r="GL674" s="1565"/>
      <c r="GM674" s="1562"/>
    </row>
    <row r="675" spans="194:195">
      <c r="GL675" s="1565"/>
      <c r="GM675" s="1562"/>
    </row>
    <row r="676" spans="194:195">
      <c r="GL676" s="1565"/>
      <c r="GM676" s="1562"/>
    </row>
    <row r="677" spans="194:195">
      <c r="GL677" s="1565"/>
      <c r="GM677" s="1562"/>
    </row>
    <row r="678" spans="194:195">
      <c r="GL678" s="1565"/>
      <c r="GM678" s="1562"/>
    </row>
    <row r="679" spans="194:195">
      <c r="GL679" s="1565"/>
      <c r="GM679" s="1562"/>
    </row>
    <row r="680" spans="194:195">
      <c r="GL680" s="1565"/>
      <c r="GM680" s="1562"/>
    </row>
    <row r="681" spans="194:195">
      <c r="GL681" s="1565"/>
      <c r="GM681" s="1562"/>
    </row>
    <row r="682" spans="194:195">
      <c r="GL682" s="1565"/>
      <c r="GM682" s="1562"/>
    </row>
    <row r="683" spans="194:195">
      <c r="GL683" s="1565"/>
      <c r="GM683" s="1562"/>
    </row>
    <row r="684" spans="194:195">
      <c r="GL684" s="1565"/>
      <c r="GM684" s="1562"/>
    </row>
    <row r="685" spans="194:195">
      <c r="GL685" s="1565"/>
      <c r="GM685" s="1562"/>
    </row>
    <row r="686" spans="194:195">
      <c r="GL686" s="1565"/>
      <c r="GM686" s="1562"/>
    </row>
    <row r="687" spans="194:195">
      <c r="GL687" s="1565"/>
      <c r="GM687" s="1562"/>
    </row>
    <row r="688" spans="194:195">
      <c r="GL688" s="1565"/>
      <c r="GM688" s="1562"/>
    </row>
    <row r="689" spans="194:195">
      <c r="GL689" s="1565"/>
      <c r="GM689" s="1562"/>
    </row>
    <row r="690" spans="194:195">
      <c r="GL690" s="1565"/>
      <c r="GM690" s="1562"/>
    </row>
    <row r="691" spans="194:195">
      <c r="GL691" s="1565"/>
      <c r="GM691" s="1562"/>
    </row>
    <row r="692" spans="194:195">
      <c r="GL692" s="1565"/>
      <c r="GM692" s="1562"/>
    </row>
    <row r="693" spans="194:195">
      <c r="GL693" s="1565"/>
      <c r="GM693" s="1562"/>
    </row>
    <row r="694" spans="194:195">
      <c r="GL694" s="1565"/>
      <c r="GM694" s="1562"/>
    </row>
    <row r="695" spans="194:195">
      <c r="GL695" s="1565"/>
      <c r="GM695" s="1562"/>
    </row>
    <row r="696" spans="194:195">
      <c r="GL696" s="1565"/>
      <c r="GM696" s="1562"/>
    </row>
    <row r="697" spans="194:195">
      <c r="GL697" s="1565"/>
      <c r="GM697" s="1562"/>
    </row>
    <row r="698" spans="194:195">
      <c r="GL698" s="1565"/>
      <c r="GM698" s="1562"/>
    </row>
    <row r="699" spans="194:195">
      <c r="GL699" s="1565"/>
      <c r="GM699" s="1562"/>
    </row>
    <row r="700" spans="194:195">
      <c r="GL700" s="1565"/>
      <c r="GM700" s="1562"/>
    </row>
    <row r="701" spans="194:195">
      <c r="GL701" s="1565"/>
      <c r="GM701" s="1562"/>
    </row>
    <row r="702" spans="194:195">
      <c r="GL702" s="1565"/>
      <c r="GM702" s="1562"/>
    </row>
    <row r="703" spans="194:195">
      <c r="GL703" s="1565"/>
      <c r="GM703" s="1562"/>
    </row>
    <row r="704" spans="194:195">
      <c r="GL704" s="1565"/>
      <c r="GM704" s="1562"/>
    </row>
    <row r="705" spans="194:195">
      <c r="GL705" s="1565"/>
      <c r="GM705" s="1562"/>
    </row>
    <row r="706" spans="194:195">
      <c r="GL706" s="1565"/>
      <c r="GM706" s="1562"/>
    </row>
    <row r="707" spans="194:195">
      <c r="GL707" s="1565"/>
      <c r="GM707" s="1562"/>
    </row>
    <row r="708" spans="194:195">
      <c r="GL708" s="1565"/>
      <c r="GM708" s="1562"/>
    </row>
    <row r="709" spans="194:195">
      <c r="GL709" s="1565"/>
      <c r="GM709" s="1562"/>
    </row>
    <row r="710" spans="194:195">
      <c r="GL710" s="1565"/>
      <c r="GM710" s="1562"/>
    </row>
    <row r="711" spans="194:195">
      <c r="GL711" s="1565"/>
      <c r="GM711" s="1562"/>
    </row>
    <row r="712" spans="194:195">
      <c r="GL712" s="1565"/>
      <c r="GM712" s="1562"/>
    </row>
    <row r="713" spans="194:195">
      <c r="GL713" s="1565"/>
      <c r="GM713" s="1562"/>
    </row>
    <row r="714" spans="194:195">
      <c r="GL714" s="1565"/>
      <c r="GM714" s="1562"/>
    </row>
    <row r="715" spans="194:195">
      <c r="GL715" s="1565"/>
      <c r="GM715" s="1562"/>
    </row>
    <row r="716" spans="194:195">
      <c r="GL716" s="1565"/>
      <c r="GM716" s="1562"/>
    </row>
    <row r="717" spans="194:195">
      <c r="GL717" s="1565"/>
      <c r="GM717" s="1562"/>
    </row>
    <row r="718" spans="194:195">
      <c r="GL718" s="1565"/>
      <c r="GM718" s="1562"/>
    </row>
    <row r="719" spans="194:195">
      <c r="GL719" s="1565"/>
      <c r="GM719" s="1562"/>
    </row>
    <row r="720" spans="194:195">
      <c r="GL720" s="1565"/>
      <c r="GM720" s="1562"/>
    </row>
    <row r="721" spans="194:195">
      <c r="GL721" s="1565"/>
      <c r="GM721" s="1562"/>
    </row>
    <row r="722" spans="194:195">
      <c r="GL722" s="1565"/>
      <c r="GM722" s="1562"/>
    </row>
    <row r="723" spans="194:195">
      <c r="GL723" s="1565"/>
      <c r="GM723" s="1562"/>
    </row>
    <row r="724" spans="194:195">
      <c r="GL724" s="1565"/>
      <c r="GM724" s="1562"/>
    </row>
    <row r="725" spans="194:195">
      <c r="GL725" s="1565"/>
      <c r="GM725" s="1562"/>
    </row>
    <row r="726" spans="194:195">
      <c r="GL726" s="1565"/>
      <c r="GM726" s="1562"/>
    </row>
    <row r="727" spans="194:195">
      <c r="GL727" s="1565"/>
      <c r="GM727" s="1562"/>
    </row>
    <row r="728" spans="194:195">
      <c r="GL728" s="1565"/>
      <c r="GM728" s="1562"/>
    </row>
    <row r="729" spans="194:195">
      <c r="GL729" s="1565"/>
      <c r="GM729" s="1562"/>
    </row>
    <row r="730" spans="194:195">
      <c r="GL730" s="1565"/>
      <c r="GM730" s="1562"/>
    </row>
    <row r="731" spans="194:195">
      <c r="GL731" s="1565"/>
      <c r="GM731" s="1562"/>
    </row>
    <row r="732" spans="194:195">
      <c r="GL732" s="1565"/>
      <c r="GM732" s="1562"/>
    </row>
    <row r="733" spans="194:195">
      <c r="GL733" s="1565"/>
      <c r="GM733" s="1562"/>
    </row>
    <row r="734" spans="194:195">
      <c r="GL734" s="1565"/>
      <c r="GM734" s="1562"/>
    </row>
    <row r="735" spans="194:195">
      <c r="GL735" s="1565"/>
      <c r="GM735" s="1562"/>
    </row>
    <row r="736" spans="194:195">
      <c r="GL736" s="1565"/>
      <c r="GM736" s="1562"/>
    </row>
    <row r="737" spans="194:195">
      <c r="GL737" s="1565"/>
      <c r="GM737" s="1562"/>
    </row>
    <row r="738" spans="194:195">
      <c r="GL738" s="1565"/>
      <c r="GM738" s="1562"/>
    </row>
    <row r="739" spans="194:195">
      <c r="GL739" s="1565"/>
      <c r="GM739" s="1562"/>
    </row>
    <row r="740" spans="194:195">
      <c r="GL740" s="1565"/>
      <c r="GM740" s="1562"/>
    </row>
    <row r="741" spans="194:195">
      <c r="GL741" s="1565"/>
      <c r="GM741" s="1562"/>
    </row>
    <row r="742" spans="194:195">
      <c r="GL742" s="1565"/>
      <c r="GM742" s="1562"/>
    </row>
    <row r="743" spans="194:195">
      <c r="GL743" s="1565"/>
      <c r="GM743" s="1562"/>
    </row>
    <row r="744" spans="194:195">
      <c r="GL744" s="1565"/>
      <c r="GM744" s="1562"/>
    </row>
    <row r="745" spans="194:195">
      <c r="GL745" s="1565"/>
      <c r="GM745" s="1562"/>
    </row>
    <row r="746" spans="194:195">
      <c r="GL746" s="1565"/>
      <c r="GM746" s="1562"/>
    </row>
    <row r="747" spans="194:195">
      <c r="GL747" s="1565"/>
      <c r="GM747" s="1562"/>
    </row>
    <row r="748" spans="194:195">
      <c r="GL748" s="1565"/>
      <c r="GM748" s="1562"/>
    </row>
    <row r="749" spans="194:195">
      <c r="GL749" s="1565"/>
      <c r="GM749" s="1562"/>
    </row>
    <row r="750" spans="194:195">
      <c r="GL750" s="1565"/>
      <c r="GM750" s="1562"/>
    </row>
    <row r="751" spans="194:195">
      <c r="GL751" s="1565"/>
      <c r="GM751" s="1562"/>
    </row>
    <row r="752" spans="194:195">
      <c r="GL752" s="1565"/>
      <c r="GM752" s="1562"/>
    </row>
    <row r="753" spans="194:195">
      <c r="GL753" s="1565"/>
      <c r="GM753" s="1562"/>
    </row>
    <row r="754" spans="194:195">
      <c r="GL754" s="1565"/>
      <c r="GM754" s="1562"/>
    </row>
    <row r="755" spans="194:195">
      <c r="GL755" s="1565"/>
      <c r="GM755" s="1562"/>
    </row>
    <row r="756" spans="194:195">
      <c r="GL756" s="1565"/>
      <c r="GM756" s="1562"/>
    </row>
    <row r="757" spans="194:195">
      <c r="GL757" s="1565"/>
      <c r="GM757" s="1562"/>
    </row>
    <row r="758" spans="194:195">
      <c r="GL758" s="1565"/>
      <c r="GM758" s="1562"/>
    </row>
    <row r="759" spans="194:195">
      <c r="GL759" s="1565"/>
      <c r="GM759" s="1562"/>
    </row>
    <row r="760" spans="194:195">
      <c r="GL760" s="1565"/>
      <c r="GM760" s="1562"/>
    </row>
    <row r="761" spans="194:195">
      <c r="GL761" s="1565"/>
      <c r="GM761" s="1562"/>
    </row>
    <row r="762" spans="194:195">
      <c r="GL762" s="1565"/>
      <c r="GM762" s="1562"/>
    </row>
    <row r="763" spans="194:195">
      <c r="GL763" s="1565"/>
      <c r="GM763" s="1562"/>
    </row>
    <row r="764" spans="194:195">
      <c r="GL764" s="1565"/>
      <c r="GM764" s="1562"/>
    </row>
    <row r="765" spans="194:195">
      <c r="GL765" s="1565"/>
      <c r="GM765" s="1562"/>
    </row>
    <row r="766" spans="194:195">
      <c r="GL766" s="1565"/>
      <c r="GM766" s="1562"/>
    </row>
    <row r="767" spans="194:195">
      <c r="GL767" s="1565"/>
      <c r="GM767" s="1562"/>
    </row>
    <row r="768" spans="194:195">
      <c r="GL768" s="1565"/>
      <c r="GM768" s="1562"/>
    </row>
    <row r="769" spans="194:195">
      <c r="GL769" s="1565"/>
      <c r="GM769" s="1562"/>
    </row>
    <row r="770" spans="194:195">
      <c r="GL770" s="1565"/>
      <c r="GM770" s="1562"/>
    </row>
    <row r="771" spans="194:195">
      <c r="GL771" s="1565"/>
      <c r="GM771" s="1562"/>
    </row>
    <row r="772" spans="194:195">
      <c r="GL772" s="1565"/>
      <c r="GM772" s="1562"/>
    </row>
    <row r="773" spans="194:195">
      <c r="GL773" s="1565"/>
      <c r="GM773" s="1562"/>
    </row>
    <row r="774" spans="194:195">
      <c r="GL774" s="1565"/>
      <c r="GM774" s="1562"/>
    </row>
    <row r="775" spans="194:195">
      <c r="GL775" s="1565"/>
      <c r="GM775" s="1562"/>
    </row>
  </sheetData>
  <autoFilter ref="A14:GM116"/>
  <mergeCells count="243">
    <mergeCell ref="GJ13:GJ14"/>
    <mergeCell ref="GK13:GK14"/>
    <mergeCell ref="GL13:GL14"/>
    <mergeCell ref="GM13:GM14"/>
    <mergeCell ref="GC13:GC14"/>
    <mergeCell ref="GD13:GD14"/>
    <mergeCell ref="GE13:GE14"/>
    <mergeCell ref="GF13:GF14"/>
    <mergeCell ref="GG13:GG14"/>
    <mergeCell ref="GH13:GH14"/>
    <mergeCell ref="GI11:GI14"/>
    <mergeCell ref="GJ11:GK12"/>
    <mergeCell ref="GL11:GM12"/>
    <mergeCell ref="FW13:FW14"/>
    <mergeCell ref="FX13:FX14"/>
    <mergeCell ref="FY13:FY14"/>
    <mergeCell ref="FZ13:FZ14"/>
    <mergeCell ref="GA13:GA14"/>
    <mergeCell ref="GB13:GB14"/>
    <mergeCell ref="FM13:FM14"/>
    <mergeCell ref="FN13:FO13"/>
    <mergeCell ref="FQ13:FR13"/>
    <mergeCell ref="FT13:FT14"/>
    <mergeCell ref="FU13:FU14"/>
    <mergeCell ref="FV13:FV14"/>
    <mergeCell ref="EB13:EB14"/>
    <mergeCell ref="EC13:EC14"/>
    <mergeCell ref="ED13:ED14"/>
    <mergeCell ref="FG13:FG14"/>
    <mergeCell ref="FH13:FH14"/>
    <mergeCell ref="FI13:FI14"/>
    <mergeCell ref="FJ13:FJ14"/>
    <mergeCell ref="FK13:FK14"/>
    <mergeCell ref="FL13:FL14"/>
    <mergeCell ref="ES13:ES14"/>
    <mergeCell ref="ET13:ET14"/>
    <mergeCell ref="EU13:EU14"/>
    <mergeCell ref="EV13:EV14"/>
    <mergeCell ref="EW13:EW14"/>
    <mergeCell ref="EX13:EX14"/>
    <mergeCell ref="DL13:DL14"/>
    <mergeCell ref="DM13:DM14"/>
    <mergeCell ref="DN13:DN14"/>
    <mergeCell ref="DO13:DO14"/>
    <mergeCell ref="DP13:DP14"/>
    <mergeCell ref="DA13:DA14"/>
    <mergeCell ref="DB13:DB14"/>
    <mergeCell ref="DC13:DC14"/>
    <mergeCell ref="DD13:DD14"/>
    <mergeCell ref="DE13:DE14"/>
    <mergeCell ref="DF13:DG13"/>
    <mergeCell ref="DK12:DK14"/>
    <mergeCell ref="DL12:DP12"/>
    <mergeCell ref="DI13:DJ13"/>
    <mergeCell ref="FT12:FX12"/>
    <mergeCell ref="FY12:FZ12"/>
    <mergeCell ref="EP13:EP14"/>
    <mergeCell ref="EQ13:EQ14"/>
    <mergeCell ref="ER13:ER14"/>
    <mergeCell ref="DQ12:DR12"/>
    <mergeCell ref="DS12:DT12"/>
    <mergeCell ref="DU12:DY12"/>
    <mergeCell ref="DZ12:DZ14"/>
    <mergeCell ref="EA12:EE12"/>
    <mergeCell ref="EF12:EG12"/>
    <mergeCell ref="DQ13:DQ14"/>
    <mergeCell ref="DR13:DR14"/>
    <mergeCell ref="DS13:DS14"/>
    <mergeCell ref="DT13:DT14"/>
    <mergeCell ref="EE13:EE14"/>
    <mergeCell ref="EF13:EF14"/>
    <mergeCell ref="EG13:EG14"/>
    <mergeCell ref="EH13:EH14"/>
    <mergeCell ref="EI13:EI14"/>
    <mergeCell ref="EJ13:EK13"/>
    <mergeCell ref="DU13:DV13"/>
    <mergeCell ref="DX13:DY13"/>
    <mergeCell ref="EA13:EA14"/>
    <mergeCell ref="EW12:EX12"/>
    <mergeCell ref="EM13:EN13"/>
    <mergeCell ref="S13:S14"/>
    <mergeCell ref="T13:U13"/>
    <mergeCell ref="W13:X13"/>
    <mergeCell ref="Z13:Z14"/>
    <mergeCell ref="AA13:AA14"/>
    <mergeCell ref="AB13:AB14"/>
    <mergeCell ref="FS12:FS14"/>
    <mergeCell ref="CW12:DA12"/>
    <mergeCell ref="DB12:DC12"/>
    <mergeCell ref="AC13:AC14"/>
    <mergeCell ref="AD13:AD14"/>
    <mergeCell ref="AE13:AE14"/>
    <mergeCell ref="AF13:AF14"/>
    <mergeCell ref="AG13:AG14"/>
    <mergeCell ref="AH13:AH14"/>
    <mergeCell ref="BK13:BK14"/>
    <mergeCell ref="BL13:BL14"/>
    <mergeCell ref="BM13:BN13"/>
    <mergeCell ref="BE13:BE14"/>
    <mergeCell ref="BF13:BF14"/>
    <mergeCell ref="BG13:BG14"/>
    <mergeCell ref="BH13:BH14"/>
    <mergeCell ref="CT13:CU13"/>
    <mergeCell ref="CH13:CH14"/>
    <mergeCell ref="GA12:GB12"/>
    <mergeCell ref="E13:F13"/>
    <mergeCell ref="H13:I13"/>
    <mergeCell ref="K13:K14"/>
    <mergeCell ref="L13:L14"/>
    <mergeCell ref="M13:M14"/>
    <mergeCell ref="N13:N14"/>
    <mergeCell ref="EY12:FC12"/>
    <mergeCell ref="FD12:FD14"/>
    <mergeCell ref="FE12:FI12"/>
    <mergeCell ref="FJ12:FK12"/>
    <mergeCell ref="FL12:FM12"/>
    <mergeCell ref="FN12:FR12"/>
    <mergeCell ref="EY13:EZ13"/>
    <mergeCell ref="FB13:FC13"/>
    <mergeCell ref="FE13:FE14"/>
    <mergeCell ref="FF13:FF14"/>
    <mergeCell ref="EH12:EI12"/>
    <mergeCell ref="EJ12:EN12"/>
    <mergeCell ref="EO12:EO14"/>
    <mergeCell ref="EP12:ET12"/>
    <mergeCell ref="EU12:EV12"/>
    <mergeCell ref="CI13:CI14"/>
    <mergeCell ref="CJ13:CJ14"/>
    <mergeCell ref="CK13:CK14"/>
    <mergeCell ref="CL13:CL14"/>
    <mergeCell ref="CM13:CM14"/>
    <mergeCell ref="CN13:CN14"/>
    <mergeCell ref="CO13:CO14"/>
    <mergeCell ref="CP13:CP14"/>
    <mergeCell ref="CQ13:CR13"/>
    <mergeCell ref="BX12:BY12"/>
    <mergeCell ref="BZ12:CA12"/>
    <mergeCell ref="CB12:CF12"/>
    <mergeCell ref="BU13:BU14"/>
    <mergeCell ref="BV13:BV14"/>
    <mergeCell ref="BW13:BW14"/>
    <mergeCell ref="BX13:BX14"/>
    <mergeCell ref="DD12:DE12"/>
    <mergeCell ref="DF12:DJ12"/>
    <mergeCell ref="BY13:BY14"/>
    <mergeCell ref="BZ13:BZ14"/>
    <mergeCell ref="CA13:CA14"/>
    <mergeCell ref="CB13:CC13"/>
    <mergeCell ref="CE13:CF13"/>
    <mergeCell ref="CW13:CW14"/>
    <mergeCell ref="CX13:CX14"/>
    <mergeCell ref="CY13:CY14"/>
    <mergeCell ref="CZ13:CZ14"/>
    <mergeCell ref="CG12:CG14"/>
    <mergeCell ref="CH12:CL12"/>
    <mergeCell ref="CM12:CN12"/>
    <mergeCell ref="CO12:CP12"/>
    <mergeCell ref="CQ12:CU12"/>
    <mergeCell ref="CV12:CV14"/>
    <mergeCell ref="BI12:BJ12"/>
    <mergeCell ref="BK12:BL12"/>
    <mergeCell ref="AW13:AW14"/>
    <mergeCell ref="AX13:AY13"/>
    <mergeCell ref="BA13:BB13"/>
    <mergeCell ref="BD13:BD14"/>
    <mergeCell ref="BM12:BQ12"/>
    <mergeCell ref="BR12:BR14"/>
    <mergeCell ref="BS12:BW12"/>
    <mergeCell ref="BP13:BQ13"/>
    <mergeCell ref="BS13:BS14"/>
    <mergeCell ref="BT13:BT14"/>
    <mergeCell ref="BI13:BI14"/>
    <mergeCell ref="BJ13:BJ14"/>
    <mergeCell ref="AT12:AU12"/>
    <mergeCell ref="AI13:AJ13"/>
    <mergeCell ref="AL13:AM13"/>
    <mergeCell ref="AO13:AO14"/>
    <mergeCell ref="AP13:AP14"/>
    <mergeCell ref="AV12:AW12"/>
    <mergeCell ref="AX12:BB12"/>
    <mergeCell ref="BC12:BC14"/>
    <mergeCell ref="BD12:BH12"/>
    <mergeCell ref="AQ13:AQ14"/>
    <mergeCell ref="AR13:AR14"/>
    <mergeCell ref="AS13:AS14"/>
    <mergeCell ref="AT13:AT14"/>
    <mergeCell ref="AU13:AU14"/>
    <mergeCell ref="AV13:AV14"/>
    <mergeCell ref="AI12:AM12"/>
    <mergeCell ref="AN12:AN14"/>
    <mergeCell ref="AO12:AS12"/>
    <mergeCell ref="A12:A13"/>
    <mergeCell ref="B12:B13"/>
    <mergeCell ref="C12:C14"/>
    <mergeCell ref="D12:D14"/>
    <mergeCell ref="E12:I12"/>
    <mergeCell ref="J12:J14"/>
    <mergeCell ref="K12:O12"/>
    <mergeCell ref="P12:Q12"/>
    <mergeCell ref="R12:S12"/>
    <mergeCell ref="T12:X12"/>
    <mergeCell ref="Y12:Y14"/>
    <mergeCell ref="Z12:AD12"/>
    <mergeCell ref="O13:O14"/>
    <mergeCell ref="P13:P14"/>
    <mergeCell ref="Q13:Q14"/>
    <mergeCell ref="R13:R14"/>
    <mergeCell ref="AE12:AF12"/>
    <mergeCell ref="AG12:AH12"/>
    <mergeCell ref="A8:D8"/>
    <mergeCell ref="P9:P10"/>
    <mergeCell ref="AE9:AE10"/>
    <mergeCell ref="AT9:AT10"/>
    <mergeCell ref="BI9:BI10"/>
    <mergeCell ref="BX9:BX10"/>
    <mergeCell ref="FY9:FY10"/>
    <mergeCell ref="CM9:CM10"/>
    <mergeCell ref="DB9:DB10"/>
    <mergeCell ref="DQ9:DQ10"/>
    <mergeCell ref="EF9:EF10"/>
    <mergeCell ref="EU9:EU10"/>
    <mergeCell ref="FJ9:FJ10"/>
    <mergeCell ref="GC6:GD6"/>
    <mergeCell ref="DU7:EI7"/>
    <mergeCell ref="B2:B3"/>
    <mergeCell ref="C2:E3"/>
    <mergeCell ref="F2:J2"/>
    <mergeCell ref="C4:E4"/>
    <mergeCell ref="M4:P4"/>
    <mergeCell ref="C5:E5"/>
    <mergeCell ref="M5:P5"/>
    <mergeCell ref="M6:P6"/>
    <mergeCell ref="EJ7:EX7"/>
    <mergeCell ref="EY7:FM7"/>
    <mergeCell ref="FN7:GB7"/>
    <mergeCell ref="A7:S7"/>
    <mergeCell ref="T7:AH7"/>
    <mergeCell ref="AI7:AW7"/>
    <mergeCell ref="AX7:BL7"/>
    <mergeCell ref="BM7:CA7"/>
    <mergeCell ref="CB7:CP7"/>
    <mergeCell ref="CQ7:DE7"/>
    <mergeCell ref="DF7:DT7"/>
  </mergeCells>
  <pageMargins left="0.75" right="0.22" top="0.32" bottom="0.28000000000000003" header="0.26" footer="0.21"/>
  <pageSetup paperSize="9" scale="95" orientation="portrait" horizontalDpi="300"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sheetPr filterMode="1">
    <tabColor theme="5" tint="0.39997558519241921"/>
    <pageSetUpPr fitToPage="1"/>
  </sheetPr>
  <dimension ref="A1:S211"/>
  <sheetViews>
    <sheetView zoomScale="60" zoomScaleNormal="60" workbookViewId="0">
      <pane ySplit="20" topLeftCell="A211" activePane="bottomLeft" state="frozen"/>
      <selection sqref="A1:O40"/>
      <selection pane="bottomLeft" activeCell="A21" sqref="A21:XFD211"/>
    </sheetView>
  </sheetViews>
  <sheetFormatPr defaultColWidth="9.140625" defaultRowHeight="15"/>
  <cols>
    <col min="1" max="1" width="9.140625" style="856"/>
    <col min="2" max="2" width="51" style="856" customWidth="1"/>
    <col min="3" max="3" width="12.140625" style="856" customWidth="1"/>
    <col min="4" max="4" width="10.85546875" style="856" customWidth="1"/>
    <col min="5" max="5" width="11.5703125" style="856" customWidth="1"/>
    <col min="6" max="6" width="12" style="856" customWidth="1"/>
    <col min="7" max="7" width="11" style="856" customWidth="1"/>
    <col min="8" max="8" width="14.5703125" style="856" customWidth="1"/>
    <col min="9" max="9" width="19.85546875" style="856" customWidth="1"/>
    <col min="10" max="16384" width="9.140625" style="856"/>
  </cols>
  <sheetData>
    <row r="1" spans="1:9" s="852" customFormat="1" ht="15.75">
      <c r="G1" s="2301" t="s">
        <v>1099</v>
      </c>
      <c r="H1" s="2302"/>
    </row>
    <row r="2" spans="1:9" s="852" customFormat="1" ht="15.75">
      <c r="G2" s="2301" t="s">
        <v>1100</v>
      </c>
      <c r="H2" s="2302"/>
    </row>
    <row r="3" spans="1:9" s="852" customFormat="1" ht="15.75">
      <c r="G3" s="2301" t="s">
        <v>1101</v>
      </c>
      <c r="H3" s="2302"/>
    </row>
    <row r="4" spans="1:9" s="852" customFormat="1" ht="15.75"/>
    <row r="5" spans="1:9" s="852" customFormat="1" ht="15.75" customHeight="1">
      <c r="G5" s="2128" t="s">
        <v>1102</v>
      </c>
      <c r="H5" s="2128"/>
      <c r="I5" s="2128"/>
    </row>
    <row r="6" spans="1:9" s="852" customFormat="1" ht="15.75" customHeight="1">
      <c r="G6" s="2128" t="s">
        <v>1103</v>
      </c>
      <c r="H6" s="2128"/>
      <c r="I6" s="2128"/>
    </row>
    <row r="7" spans="1:9" s="852" customFormat="1" ht="15.75" customHeight="1">
      <c r="G7" s="2128" t="s">
        <v>1104</v>
      </c>
      <c r="H7" s="2128"/>
      <c r="I7" s="2128"/>
    </row>
    <row r="8" spans="1:9" s="852" customFormat="1" ht="15.75" customHeight="1">
      <c r="G8" s="2128" t="s">
        <v>1105</v>
      </c>
      <c r="H8" s="2128"/>
      <c r="I8" s="2128"/>
    </row>
    <row r="9" spans="1:9" s="852" customFormat="1" ht="15.75" customHeight="1">
      <c r="G9" s="2128" t="s">
        <v>1106</v>
      </c>
      <c r="H9" s="2128"/>
      <c r="I9" s="2128"/>
    </row>
    <row r="10" spans="1:9" s="852" customFormat="1" ht="15.75" customHeight="1">
      <c r="G10" s="2128" t="s">
        <v>1107</v>
      </c>
      <c r="H10" s="2128"/>
      <c r="I10" s="2128"/>
    </row>
    <row r="11" spans="1:9" s="852" customFormat="1" ht="15.75" customHeight="1">
      <c r="G11" s="2128" t="s">
        <v>1108</v>
      </c>
      <c r="H11" s="2128"/>
      <c r="I11" s="2128"/>
    </row>
    <row r="12" spans="1:9" s="852" customFormat="1" ht="15.75">
      <c r="A12" s="2322" t="s">
        <v>1109</v>
      </c>
      <c r="B12" s="2322"/>
      <c r="C12" s="2322"/>
      <c r="D12" s="2322"/>
      <c r="E12" s="2322"/>
      <c r="F12" s="2322"/>
      <c r="G12" s="2322"/>
      <c r="H12" s="2322"/>
    </row>
    <row r="13" spans="1:9" s="852" customFormat="1" ht="15.75">
      <c r="A13" s="861"/>
      <c r="B13" s="861"/>
      <c r="C13" s="861"/>
      <c r="D13" s="861"/>
      <c r="E13" s="861"/>
      <c r="F13" s="861"/>
      <c r="G13" s="861"/>
      <c r="H13" s="861"/>
    </row>
    <row r="15" spans="1:9" s="855" customFormat="1" ht="39.75" customHeight="1">
      <c r="A15" s="2406" t="s">
        <v>588</v>
      </c>
      <c r="B15" s="2406" t="s">
        <v>1110</v>
      </c>
      <c r="C15" s="2407"/>
      <c r="D15" s="2407"/>
      <c r="E15" s="2407"/>
      <c r="F15" s="2407"/>
      <c r="G15" s="2408"/>
      <c r="H15" s="2411" t="s">
        <v>1062</v>
      </c>
      <c r="I15" s="2411" t="s">
        <v>1063</v>
      </c>
    </row>
    <row r="16" spans="1:9" s="855" customFormat="1" ht="15.75" customHeight="1">
      <c r="A16" s="2406"/>
      <c r="B16" s="2406"/>
      <c r="C16" s="2409"/>
      <c r="D16" s="2409"/>
      <c r="E16" s="2409"/>
      <c r="F16" s="2409"/>
      <c r="G16" s="2410"/>
      <c r="H16" s="2411"/>
      <c r="I16" s="2411"/>
    </row>
    <row r="17" spans="1:9" s="855" customFormat="1" ht="15" customHeight="1">
      <c r="A17" s="2406"/>
      <c r="B17" s="2406"/>
      <c r="C17" s="2412" t="s">
        <v>1111</v>
      </c>
      <c r="D17" s="2412" t="s">
        <v>1112</v>
      </c>
      <c r="E17" s="2415" t="s">
        <v>1113</v>
      </c>
      <c r="F17" s="2416"/>
      <c r="G17" s="2417"/>
      <c r="H17" s="2411"/>
      <c r="I17" s="2411"/>
    </row>
    <row r="18" spans="1:9" s="855" customFormat="1" ht="63" customHeight="1">
      <c r="A18" s="2406"/>
      <c r="B18" s="2406"/>
      <c r="C18" s="2413"/>
      <c r="D18" s="2413"/>
      <c r="E18" s="2418"/>
      <c r="F18" s="2419"/>
      <c r="G18" s="2420"/>
      <c r="H18" s="2411"/>
      <c r="I18" s="2411"/>
    </row>
    <row r="19" spans="1:9" s="855" customFormat="1" ht="47.25">
      <c r="A19" s="2406"/>
      <c r="B19" s="2406"/>
      <c r="C19" s="2414"/>
      <c r="D19" s="2414"/>
      <c r="E19" s="858" t="s">
        <v>834</v>
      </c>
      <c r="F19" s="858" t="s">
        <v>1067</v>
      </c>
      <c r="G19" s="862" t="s">
        <v>1114</v>
      </c>
      <c r="H19" s="2411"/>
      <c r="I19" s="2411"/>
    </row>
    <row r="20" spans="1:9" s="855" customFormat="1" ht="15.75">
      <c r="A20" s="858">
        <v>1</v>
      </c>
      <c r="B20" s="860">
        <v>2</v>
      </c>
      <c r="C20" s="858">
        <v>20</v>
      </c>
      <c r="D20" s="858">
        <v>21</v>
      </c>
      <c r="E20" s="858">
        <v>22</v>
      </c>
      <c r="F20" s="858">
        <v>23</v>
      </c>
      <c r="G20" s="858">
        <v>24</v>
      </c>
      <c r="H20" s="858">
        <v>28</v>
      </c>
      <c r="I20" s="858">
        <v>29</v>
      </c>
    </row>
    <row r="21" spans="1:9" s="1370" customFormat="1" ht="31.5">
      <c r="A21" s="1490">
        <v>16</v>
      </c>
      <c r="B21" s="1491" t="s">
        <v>1744</v>
      </c>
      <c r="C21" s="863"/>
      <c r="D21" s="863"/>
      <c r="E21" s="1501">
        <f>C21*D21/1000</f>
        <v>0</v>
      </c>
      <c r="F21" s="1501"/>
      <c r="G21" s="1501">
        <f>SUM(E21:F21)</f>
        <v>0</v>
      </c>
      <c r="H21" s="1501"/>
      <c r="I21" s="1501"/>
    </row>
    <row r="22" spans="1:9" s="1370" customFormat="1" ht="16.5">
      <c r="A22" s="1495" t="s">
        <v>1069</v>
      </c>
      <c r="B22" s="1496" t="s">
        <v>1115</v>
      </c>
      <c r="C22" s="863"/>
      <c r="D22" s="863"/>
      <c r="E22" s="1501">
        <f>SUM(E23:E51)</f>
        <v>0</v>
      </c>
      <c r="F22" s="1501">
        <f>SUM(F23:F51)</f>
        <v>0</v>
      </c>
      <c r="G22" s="1501">
        <f>SUM(G23:G51)</f>
        <v>0</v>
      </c>
      <c r="H22" s="1501"/>
      <c r="I22" s="1501"/>
    </row>
    <row r="23" spans="1:9" s="1494" customFormat="1" ht="16.5" hidden="1">
      <c r="A23" s="1499"/>
      <c r="B23" s="1507"/>
      <c r="C23" s="863"/>
      <c r="D23" s="863"/>
      <c r="E23" s="1501">
        <f t="shared" ref="E23:E30" si="0">C23*D23/1000</f>
        <v>0</v>
      </c>
      <c r="F23" s="1501"/>
      <c r="G23" s="1501">
        <f>SUM(E23:F23)</f>
        <v>0</v>
      </c>
      <c r="H23" s="1501"/>
      <c r="I23" s="1501"/>
    </row>
    <row r="24" spans="1:9" s="1494" customFormat="1" ht="16.5" hidden="1">
      <c r="A24" s="1499"/>
      <c r="B24" s="1500"/>
      <c r="C24" s="863"/>
      <c r="D24" s="863"/>
      <c r="E24" s="1501">
        <f t="shared" si="0"/>
        <v>0</v>
      </c>
      <c r="F24" s="1501"/>
      <c r="G24" s="1501">
        <f t="shared" ref="G24:G30" si="1">SUM(E24:F24)</f>
        <v>0</v>
      </c>
      <c r="H24" s="1501"/>
      <c r="I24" s="1501"/>
    </row>
    <row r="25" spans="1:9" s="1494" customFormat="1" ht="16.5" hidden="1">
      <c r="A25" s="1499"/>
      <c r="B25" s="1507"/>
      <c r="C25" s="863"/>
      <c r="D25" s="863"/>
      <c r="E25" s="1501">
        <f t="shared" si="0"/>
        <v>0</v>
      </c>
      <c r="F25" s="1501"/>
      <c r="G25" s="1501">
        <f t="shared" si="1"/>
        <v>0</v>
      </c>
      <c r="H25" s="1501"/>
      <c r="I25" s="1501"/>
    </row>
    <row r="26" spans="1:9" s="1494" customFormat="1" ht="16.5" hidden="1">
      <c r="A26" s="1499"/>
      <c r="B26" s="1500"/>
      <c r="C26" s="863"/>
      <c r="D26" s="863"/>
      <c r="E26" s="1501">
        <f t="shared" si="0"/>
        <v>0</v>
      </c>
      <c r="F26" s="1501"/>
      <c r="G26" s="1501">
        <f t="shared" si="1"/>
        <v>0</v>
      </c>
      <c r="H26" s="1501"/>
      <c r="I26" s="1501"/>
    </row>
    <row r="27" spans="1:9" s="1494" customFormat="1" ht="16.5" hidden="1">
      <c r="A27" s="1499"/>
      <c r="B27" s="1507"/>
      <c r="C27" s="863"/>
      <c r="D27" s="863"/>
      <c r="E27" s="1501">
        <f t="shared" si="0"/>
        <v>0</v>
      </c>
      <c r="F27" s="1501"/>
      <c r="G27" s="1501">
        <f t="shared" si="1"/>
        <v>0</v>
      </c>
      <c r="H27" s="1501"/>
      <c r="I27" s="1501"/>
    </row>
    <row r="28" spans="1:9" s="1494" customFormat="1" ht="16.5" hidden="1">
      <c r="A28" s="1499"/>
      <c r="B28" s="1500"/>
      <c r="C28" s="863"/>
      <c r="D28" s="863"/>
      <c r="E28" s="1501">
        <f t="shared" si="0"/>
        <v>0</v>
      </c>
      <c r="F28" s="1501"/>
      <c r="G28" s="1501">
        <f t="shared" si="1"/>
        <v>0</v>
      </c>
      <c r="H28" s="1501"/>
      <c r="I28" s="1501"/>
    </row>
    <row r="29" spans="1:9" s="1494" customFormat="1" ht="16.5" hidden="1">
      <c r="A29" s="1499"/>
      <c r="B29" s="1507"/>
      <c r="C29" s="863"/>
      <c r="D29" s="863"/>
      <c r="E29" s="1501">
        <f t="shared" si="0"/>
        <v>0</v>
      </c>
      <c r="F29" s="1501"/>
      <c r="G29" s="1501">
        <f t="shared" si="1"/>
        <v>0</v>
      </c>
      <c r="H29" s="1501"/>
      <c r="I29" s="1501"/>
    </row>
    <row r="30" spans="1:9" s="1494" customFormat="1" ht="16.5" hidden="1">
      <c r="A30" s="1499"/>
      <c r="B30" s="1500"/>
      <c r="C30" s="863"/>
      <c r="D30" s="863"/>
      <c r="E30" s="1501">
        <f t="shared" si="0"/>
        <v>0</v>
      </c>
      <c r="F30" s="1501"/>
      <c r="G30" s="1501">
        <f t="shared" si="1"/>
        <v>0</v>
      </c>
      <c r="H30" s="1501"/>
      <c r="I30" s="1501"/>
    </row>
    <row r="31" spans="1:9" s="1494" customFormat="1" ht="16.5" hidden="1">
      <c r="A31" s="1499"/>
      <c r="B31" s="1500"/>
      <c r="C31" s="863"/>
      <c r="D31" s="863"/>
      <c r="E31" s="1501"/>
      <c r="F31" s="1501"/>
      <c r="G31" s="1501"/>
      <c r="H31" s="1501"/>
      <c r="I31" s="1501"/>
    </row>
    <row r="32" spans="1:9" s="1494" customFormat="1" ht="16.5" hidden="1">
      <c r="A32" s="1499"/>
      <c r="B32" s="1500"/>
      <c r="C32" s="863"/>
      <c r="D32" s="863"/>
      <c r="E32" s="1501"/>
      <c r="F32" s="1501"/>
      <c r="G32" s="1501"/>
      <c r="H32" s="1501"/>
      <c r="I32" s="1501"/>
    </row>
    <row r="33" spans="1:9" s="1494" customFormat="1" ht="16.5" hidden="1">
      <c r="A33" s="1499"/>
      <c r="B33" s="1500"/>
      <c r="C33" s="863"/>
      <c r="D33" s="863"/>
      <c r="E33" s="1501"/>
      <c r="F33" s="1501"/>
      <c r="G33" s="1501"/>
      <c r="H33" s="1501"/>
      <c r="I33" s="1501"/>
    </row>
    <row r="34" spans="1:9" s="1494" customFormat="1" ht="16.5" hidden="1">
      <c r="A34" s="1499"/>
      <c r="B34" s="1500"/>
      <c r="C34" s="863"/>
      <c r="D34" s="863"/>
      <c r="E34" s="1501"/>
      <c r="F34" s="1501"/>
      <c r="G34" s="1501"/>
      <c r="H34" s="1501"/>
      <c r="I34" s="1501"/>
    </row>
    <row r="35" spans="1:9" s="1494" customFormat="1" ht="16.5" hidden="1">
      <c r="A35" s="1499"/>
      <c r="B35" s="1500"/>
      <c r="C35" s="863"/>
      <c r="D35" s="863"/>
      <c r="E35" s="1501"/>
      <c r="F35" s="1501"/>
      <c r="G35" s="1501"/>
      <c r="H35" s="1501"/>
      <c r="I35" s="1501"/>
    </row>
    <row r="36" spans="1:9" s="1494" customFormat="1" ht="16.5" hidden="1">
      <c r="A36" s="1499"/>
      <c r="B36" s="1500"/>
      <c r="C36" s="863"/>
      <c r="D36" s="863"/>
      <c r="E36" s="1501"/>
      <c r="F36" s="1501"/>
      <c r="G36" s="1501"/>
      <c r="H36" s="1501"/>
      <c r="I36" s="1501"/>
    </row>
    <row r="37" spans="1:9" s="1494" customFormat="1" ht="16.5" hidden="1">
      <c r="A37" s="1499"/>
      <c r="B37" s="1500"/>
      <c r="C37" s="863"/>
      <c r="D37" s="863"/>
      <c r="E37" s="1501"/>
      <c r="F37" s="1501"/>
      <c r="G37" s="1501"/>
      <c r="H37" s="1501"/>
      <c r="I37" s="1501"/>
    </row>
    <row r="38" spans="1:9" s="1494" customFormat="1" ht="16.5" hidden="1">
      <c r="A38" s="1499"/>
      <c r="B38" s="1500"/>
      <c r="C38" s="863"/>
      <c r="D38" s="863"/>
      <c r="E38" s="1501"/>
      <c r="F38" s="1501"/>
      <c r="G38" s="1501"/>
      <c r="H38" s="1501"/>
      <c r="I38" s="1501"/>
    </row>
    <row r="39" spans="1:9" s="1494" customFormat="1" ht="16.5" hidden="1">
      <c r="A39" s="1499"/>
      <c r="B39" s="1500"/>
      <c r="C39" s="863"/>
      <c r="D39" s="863"/>
      <c r="E39" s="1501"/>
      <c r="F39" s="1501"/>
      <c r="G39" s="1501"/>
      <c r="H39" s="1501"/>
      <c r="I39" s="1501"/>
    </row>
    <row r="40" spans="1:9" s="1494" customFormat="1" ht="16.5" hidden="1">
      <c r="A40" s="1499"/>
      <c r="B40" s="1500"/>
      <c r="C40" s="863"/>
      <c r="D40" s="863"/>
      <c r="E40" s="1501"/>
      <c r="F40" s="1501"/>
      <c r="G40" s="1501"/>
      <c r="H40" s="1501"/>
      <c r="I40" s="1501"/>
    </row>
    <row r="41" spans="1:9" s="1494" customFormat="1" ht="16.5" hidden="1">
      <c r="A41" s="1499"/>
      <c r="B41" s="1500"/>
      <c r="C41" s="863"/>
      <c r="D41" s="863"/>
      <c r="E41" s="1501"/>
      <c r="F41" s="1501"/>
      <c r="G41" s="1501"/>
      <c r="H41" s="1501"/>
      <c r="I41" s="1501"/>
    </row>
    <row r="42" spans="1:9" s="1494" customFormat="1" ht="16.5" hidden="1">
      <c r="A42" s="1499"/>
      <c r="B42" s="1500"/>
      <c r="C42" s="863"/>
      <c r="D42" s="863"/>
      <c r="E42" s="1501"/>
      <c r="F42" s="1501"/>
      <c r="G42" s="1501"/>
      <c r="H42" s="1501"/>
      <c r="I42" s="1501"/>
    </row>
    <row r="43" spans="1:9" s="1494" customFormat="1" ht="16.5" hidden="1">
      <c r="A43" s="1499"/>
      <c r="B43" s="1500"/>
      <c r="C43" s="863"/>
      <c r="D43" s="863"/>
      <c r="E43" s="1501"/>
      <c r="F43" s="1501"/>
      <c r="G43" s="1501"/>
      <c r="H43" s="1501"/>
      <c r="I43" s="1501"/>
    </row>
    <row r="44" spans="1:9" s="1494" customFormat="1" ht="16.5" hidden="1">
      <c r="A44" s="1499"/>
      <c r="B44" s="1500"/>
      <c r="C44" s="863"/>
      <c r="D44" s="863"/>
      <c r="E44" s="1501"/>
      <c r="F44" s="1501"/>
      <c r="G44" s="1501"/>
      <c r="H44" s="1501"/>
      <c r="I44" s="1501"/>
    </row>
    <row r="45" spans="1:9" s="1494" customFormat="1" ht="16.5" hidden="1">
      <c r="A45" s="1499"/>
      <c r="B45" s="1500"/>
      <c r="C45" s="863"/>
      <c r="D45" s="863"/>
      <c r="E45" s="1501"/>
      <c r="F45" s="1501"/>
      <c r="G45" s="1501"/>
      <c r="H45" s="1501"/>
      <c r="I45" s="1501"/>
    </row>
    <row r="46" spans="1:9" s="1494" customFormat="1" ht="16.5" hidden="1">
      <c r="A46" s="1499"/>
      <c r="B46" s="1500"/>
      <c r="C46" s="863"/>
      <c r="D46" s="863"/>
      <c r="E46" s="1501"/>
      <c r="F46" s="1501"/>
      <c r="G46" s="1501"/>
      <c r="H46" s="1501"/>
      <c r="I46" s="1501"/>
    </row>
    <row r="47" spans="1:9" s="1494" customFormat="1" ht="16.5" hidden="1">
      <c r="A47" s="1499"/>
      <c r="B47" s="1500"/>
      <c r="C47" s="863"/>
      <c r="D47" s="863"/>
      <c r="E47" s="1501"/>
      <c r="F47" s="1501"/>
      <c r="G47" s="1501"/>
      <c r="H47" s="1501"/>
      <c r="I47" s="1501"/>
    </row>
    <row r="48" spans="1:9" s="1494" customFormat="1" ht="16.5" hidden="1">
      <c r="A48" s="1499"/>
      <c r="B48" s="1500"/>
      <c r="C48" s="863"/>
      <c r="D48" s="863"/>
      <c r="E48" s="1501"/>
      <c r="F48" s="1501"/>
      <c r="G48" s="1501"/>
      <c r="H48" s="1501"/>
      <c r="I48" s="1501"/>
    </row>
    <row r="49" spans="1:19" s="1494" customFormat="1" ht="16.5" hidden="1">
      <c r="A49" s="1499"/>
      <c r="B49" s="1500"/>
      <c r="C49" s="863"/>
      <c r="D49" s="863"/>
      <c r="E49" s="1501"/>
      <c r="F49" s="1501"/>
      <c r="G49" s="1501"/>
      <c r="H49" s="1501"/>
      <c r="I49" s="1501"/>
    </row>
    <row r="50" spans="1:19" s="1494" customFormat="1" ht="16.5" hidden="1">
      <c r="A50" s="1499"/>
      <c r="B50" s="1500"/>
      <c r="C50" s="863"/>
      <c r="D50" s="863"/>
      <c r="E50" s="1501"/>
      <c r="F50" s="1501"/>
      <c r="G50" s="1501"/>
      <c r="H50" s="1501"/>
      <c r="I50" s="1501"/>
    </row>
    <row r="51" spans="1:19" s="1494" customFormat="1" ht="16.5" hidden="1">
      <c r="A51" s="1499"/>
      <c r="B51" s="1500"/>
      <c r="C51" s="863"/>
      <c r="D51" s="863"/>
      <c r="E51" s="1501"/>
      <c r="F51" s="1501"/>
      <c r="G51" s="1501"/>
      <c r="H51" s="1501"/>
      <c r="I51" s="1501"/>
    </row>
    <row r="52" spans="1:19" s="1494" customFormat="1" ht="16.5">
      <c r="A52" s="1495" t="s">
        <v>1071</v>
      </c>
      <c r="B52" s="1496" t="s">
        <v>1116</v>
      </c>
      <c r="C52" s="1497">
        <f>SUM(C53:C99)</f>
        <v>199</v>
      </c>
      <c r="D52" s="1506"/>
      <c r="E52" s="1497">
        <f>SUM(E53:E99)</f>
        <v>79.539199999999994</v>
      </c>
      <c r="F52" s="1497">
        <f>SUM(F53:F99)</f>
        <v>0</v>
      </c>
      <c r="G52" s="1497">
        <f>SUM(G53:G99)</f>
        <v>79.539199999999994</v>
      </c>
      <c r="H52" s="1497">
        <f>E52</f>
        <v>79.539199999999994</v>
      </c>
      <c r="I52" s="1497">
        <f>E52</f>
        <v>79.539199999999994</v>
      </c>
      <c r="J52" s="1548"/>
      <c r="S52" s="1370"/>
    </row>
    <row r="53" spans="1:19" s="1494" customFormat="1" ht="31.5" customHeight="1">
      <c r="A53" s="1499"/>
      <c r="B53" s="1507" t="s">
        <v>1745</v>
      </c>
      <c r="C53" s="863">
        <v>1</v>
      </c>
      <c r="D53" s="863">
        <v>1061.8</v>
      </c>
      <c r="E53" s="1501">
        <f t="shared" ref="E53:E75" si="2">C53*D53/1000</f>
        <v>1.0617999999999999</v>
      </c>
      <c r="F53" s="1501"/>
      <c r="G53" s="1501">
        <f>SUM(E53:F53)</f>
        <v>1.0617999999999999</v>
      </c>
      <c r="H53" s="1501"/>
      <c r="I53" s="1501"/>
    </row>
    <row r="54" spans="1:19" s="1494" customFormat="1" ht="16.5">
      <c r="A54" s="1499"/>
      <c r="B54" s="1507" t="s">
        <v>1117</v>
      </c>
      <c r="C54" s="863">
        <v>15</v>
      </c>
      <c r="D54" s="863">
        <v>890</v>
      </c>
      <c r="E54" s="1501">
        <f t="shared" si="2"/>
        <v>13.35</v>
      </c>
      <c r="F54" s="1501"/>
      <c r="G54" s="1501">
        <f t="shared" ref="G54:G65" si="3">SUM(E54:F54)</f>
        <v>13.35</v>
      </c>
      <c r="H54" s="1501"/>
      <c r="I54" s="1501"/>
    </row>
    <row r="55" spans="1:19" s="1494" customFormat="1" ht="16.5">
      <c r="A55" s="1499"/>
      <c r="B55" s="1550" t="s">
        <v>1746</v>
      </c>
      <c r="C55" s="863">
        <v>1</v>
      </c>
      <c r="D55" s="863">
        <v>1593.8</v>
      </c>
      <c r="E55" s="1501">
        <f t="shared" si="2"/>
        <v>1.5937999999999999</v>
      </c>
      <c r="F55" s="1501"/>
      <c r="G55" s="1501">
        <f t="shared" si="3"/>
        <v>1.5937999999999999</v>
      </c>
      <c r="H55" s="1501"/>
      <c r="I55" s="1501"/>
    </row>
    <row r="56" spans="1:19" s="1494" customFormat="1" ht="16.5">
      <c r="A56" s="1499"/>
      <c r="B56" s="1500" t="s">
        <v>1747</v>
      </c>
      <c r="C56" s="863">
        <v>1</v>
      </c>
      <c r="D56" s="863">
        <v>840.3</v>
      </c>
      <c r="E56" s="1501">
        <f t="shared" si="2"/>
        <v>0.84029999999999994</v>
      </c>
      <c r="F56" s="1501"/>
      <c r="G56" s="1501">
        <f t="shared" si="3"/>
        <v>0.84029999999999994</v>
      </c>
      <c r="H56" s="1501"/>
      <c r="I56" s="1501"/>
    </row>
    <row r="57" spans="1:19" s="1494" customFormat="1" ht="16.5">
      <c r="A57" s="1499"/>
      <c r="B57" s="1507" t="s">
        <v>1748</v>
      </c>
      <c r="C57" s="863">
        <v>3</v>
      </c>
      <c r="D57" s="863">
        <v>2132.6999999999998</v>
      </c>
      <c r="E57" s="1501">
        <f t="shared" si="2"/>
        <v>6.3980999999999995</v>
      </c>
      <c r="F57" s="1501"/>
      <c r="G57" s="1501">
        <f t="shared" si="3"/>
        <v>6.3980999999999995</v>
      </c>
      <c r="H57" s="1501"/>
      <c r="I57" s="1501"/>
    </row>
    <row r="58" spans="1:19" s="1549" customFormat="1" ht="31.5">
      <c r="A58" s="1499"/>
      <c r="B58" s="1500" t="s">
        <v>1749</v>
      </c>
      <c r="C58" s="863">
        <v>22</v>
      </c>
      <c r="D58" s="863">
        <v>2245.9</v>
      </c>
      <c r="E58" s="1501">
        <f t="shared" si="2"/>
        <v>49.409800000000004</v>
      </c>
      <c r="F58" s="1501"/>
      <c r="G58" s="1501">
        <f t="shared" si="3"/>
        <v>49.409800000000004</v>
      </c>
      <c r="H58" s="1501"/>
      <c r="I58" s="1501"/>
    </row>
    <row r="59" spans="1:19" s="1494" customFormat="1" ht="16.5">
      <c r="A59" s="1499"/>
      <c r="B59" s="1500" t="s">
        <v>1750</v>
      </c>
      <c r="C59" s="863">
        <v>146</v>
      </c>
      <c r="D59" s="863">
        <v>28.4</v>
      </c>
      <c r="E59" s="1501">
        <f t="shared" si="2"/>
        <v>4.1463999999999999</v>
      </c>
      <c r="F59" s="1501"/>
      <c r="G59" s="1501">
        <f t="shared" si="3"/>
        <v>4.1463999999999999</v>
      </c>
      <c r="H59" s="1501"/>
      <c r="I59" s="1501"/>
    </row>
    <row r="60" spans="1:19" s="1494" customFormat="1" ht="16.5">
      <c r="A60" s="1499"/>
      <c r="B60" s="1500" t="s">
        <v>1751</v>
      </c>
      <c r="C60" s="863">
        <v>1</v>
      </c>
      <c r="D60" s="863">
        <v>486.1</v>
      </c>
      <c r="E60" s="1501">
        <f t="shared" si="2"/>
        <v>0.48610000000000003</v>
      </c>
      <c r="F60" s="1501"/>
      <c r="G60" s="1501">
        <f t="shared" si="3"/>
        <v>0.48610000000000003</v>
      </c>
      <c r="H60" s="1501"/>
      <c r="I60" s="1501"/>
    </row>
    <row r="61" spans="1:19" s="1494" customFormat="1" ht="16.5">
      <c r="A61" s="1499"/>
      <c r="B61" s="1507" t="s">
        <v>1752</v>
      </c>
      <c r="C61" s="863">
        <v>8</v>
      </c>
      <c r="D61" s="863">
        <v>254.7</v>
      </c>
      <c r="E61" s="1501">
        <f t="shared" si="2"/>
        <v>2.0375999999999999</v>
      </c>
      <c r="F61" s="1501"/>
      <c r="G61" s="1501">
        <f t="shared" si="3"/>
        <v>2.0375999999999999</v>
      </c>
      <c r="H61" s="1501"/>
      <c r="I61" s="1501"/>
    </row>
    <row r="62" spans="1:19" s="1494" customFormat="1" ht="31.5">
      <c r="A62" s="1499"/>
      <c r="B62" s="1550" t="s">
        <v>1753</v>
      </c>
      <c r="C62" s="863">
        <v>1</v>
      </c>
      <c r="D62" s="863">
        <v>215.3</v>
      </c>
      <c r="E62" s="1501">
        <f t="shared" si="2"/>
        <v>0.21530000000000002</v>
      </c>
      <c r="F62" s="1501"/>
      <c r="G62" s="1501">
        <f t="shared" si="3"/>
        <v>0.21530000000000002</v>
      </c>
      <c r="H62" s="1501"/>
      <c r="I62" s="1501"/>
    </row>
    <row r="63" spans="1:19" s="1494" customFormat="1" ht="16.5" hidden="1">
      <c r="A63" s="1499"/>
      <c r="B63" s="1507"/>
      <c r="C63" s="863"/>
      <c r="D63" s="863"/>
      <c r="E63" s="1501">
        <f t="shared" si="2"/>
        <v>0</v>
      </c>
      <c r="F63" s="1501"/>
      <c r="G63" s="1501">
        <f t="shared" si="3"/>
        <v>0</v>
      </c>
      <c r="H63" s="1501"/>
      <c r="I63" s="1501"/>
    </row>
    <row r="64" spans="1:19" s="1494" customFormat="1" ht="16.5" hidden="1">
      <c r="A64" s="1499"/>
      <c r="B64" s="1500"/>
      <c r="C64" s="863"/>
      <c r="D64" s="863"/>
      <c r="E64" s="1501">
        <f t="shared" si="2"/>
        <v>0</v>
      </c>
      <c r="F64" s="1501"/>
      <c r="G64" s="1501">
        <f t="shared" si="3"/>
        <v>0</v>
      </c>
      <c r="H64" s="1501"/>
      <c r="I64" s="1501"/>
    </row>
    <row r="65" spans="1:9" s="1494" customFormat="1" ht="16.5" hidden="1">
      <c r="A65" s="1499"/>
      <c r="B65" s="1507"/>
      <c r="C65" s="863"/>
      <c r="D65" s="863"/>
      <c r="E65" s="1501">
        <f t="shared" si="2"/>
        <v>0</v>
      </c>
      <c r="F65" s="1501"/>
      <c r="G65" s="1501">
        <f t="shared" si="3"/>
        <v>0</v>
      </c>
      <c r="H65" s="1501"/>
      <c r="I65" s="1501"/>
    </row>
    <row r="66" spans="1:9" s="1494" customFormat="1" ht="16.5" hidden="1">
      <c r="A66" s="1499"/>
      <c r="B66" s="1500"/>
      <c r="C66" s="863"/>
      <c r="D66" s="863"/>
      <c r="E66" s="1501">
        <f t="shared" si="2"/>
        <v>0</v>
      </c>
      <c r="F66" s="1501"/>
      <c r="G66" s="1501">
        <f t="shared" ref="G66:G75" si="4">SUM(E66:F66)</f>
        <v>0</v>
      </c>
      <c r="H66" s="1501"/>
      <c r="I66" s="1501"/>
    </row>
    <row r="67" spans="1:9" s="1494" customFormat="1" ht="16.5" hidden="1">
      <c r="A67" s="1499"/>
      <c r="B67" s="1507"/>
      <c r="C67" s="863"/>
      <c r="D67" s="863"/>
      <c r="E67" s="1501">
        <f t="shared" si="2"/>
        <v>0</v>
      </c>
      <c r="F67" s="1501"/>
      <c r="G67" s="1501">
        <f t="shared" si="4"/>
        <v>0</v>
      </c>
      <c r="H67" s="1501"/>
      <c r="I67" s="1501"/>
    </row>
    <row r="68" spans="1:9" s="1494" customFormat="1" ht="16.5" hidden="1">
      <c r="A68" s="1499"/>
      <c r="B68" s="1500"/>
      <c r="C68" s="863"/>
      <c r="D68" s="863"/>
      <c r="E68" s="1501">
        <f t="shared" si="2"/>
        <v>0</v>
      </c>
      <c r="F68" s="1501"/>
      <c r="G68" s="1501">
        <f t="shared" si="4"/>
        <v>0</v>
      </c>
      <c r="H68" s="1501"/>
      <c r="I68" s="1501"/>
    </row>
    <row r="69" spans="1:9" s="1494" customFormat="1" ht="16.5" hidden="1">
      <c r="A69" s="1499"/>
      <c r="B69" s="1507"/>
      <c r="C69" s="863"/>
      <c r="D69" s="863"/>
      <c r="E69" s="1501">
        <f t="shared" si="2"/>
        <v>0</v>
      </c>
      <c r="F69" s="1501"/>
      <c r="G69" s="1501">
        <f t="shared" si="4"/>
        <v>0</v>
      </c>
      <c r="H69" s="1501"/>
      <c r="I69" s="1501"/>
    </row>
    <row r="70" spans="1:9" s="1494" customFormat="1" ht="16.5" hidden="1">
      <c r="A70" s="1499"/>
      <c r="B70" s="1500"/>
      <c r="C70" s="863"/>
      <c r="D70" s="863"/>
      <c r="E70" s="1501">
        <f t="shared" si="2"/>
        <v>0</v>
      </c>
      <c r="F70" s="1501"/>
      <c r="G70" s="1501">
        <f t="shared" si="4"/>
        <v>0</v>
      </c>
      <c r="H70" s="1501"/>
      <c r="I70" s="1501"/>
    </row>
    <row r="71" spans="1:9" s="1494" customFormat="1" ht="16.5" hidden="1">
      <c r="A71" s="1499"/>
      <c r="B71" s="1507"/>
      <c r="C71" s="863"/>
      <c r="D71" s="863"/>
      <c r="E71" s="1501">
        <f t="shared" si="2"/>
        <v>0</v>
      </c>
      <c r="F71" s="1501"/>
      <c r="G71" s="1501">
        <f t="shared" si="4"/>
        <v>0</v>
      </c>
      <c r="H71" s="1501"/>
      <c r="I71" s="1501"/>
    </row>
    <row r="72" spans="1:9" s="1494" customFormat="1" ht="16.5" hidden="1">
      <c r="A72" s="1499"/>
      <c r="B72" s="1500"/>
      <c r="C72" s="863"/>
      <c r="D72" s="863"/>
      <c r="E72" s="1501">
        <f t="shared" si="2"/>
        <v>0</v>
      </c>
      <c r="F72" s="1501"/>
      <c r="G72" s="1501">
        <f t="shared" si="4"/>
        <v>0</v>
      </c>
      <c r="H72" s="1501"/>
      <c r="I72" s="1501"/>
    </row>
    <row r="73" spans="1:9" s="1494" customFormat="1" ht="16.5" hidden="1">
      <c r="A73" s="1499"/>
      <c r="B73" s="1550"/>
      <c r="C73" s="863"/>
      <c r="D73" s="863"/>
      <c r="E73" s="1501">
        <f t="shared" si="2"/>
        <v>0</v>
      </c>
      <c r="F73" s="1501"/>
      <c r="G73" s="1501">
        <f t="shared" si="4"/>
        <v>0</v>
      </c>
      <c r="H73" s="1501"/>
      <c r="I73" s="1501"/>
    </row>
    <row r="74" spans="1:9" s="1494" customFormat="1" ht="16.5" hidden="1">
      <c r="A74" s="1499"/>
      <c r="B74" s="1500"/>
      <c r="C74" s="863"/>
      <c r="D74" s="863"/>
      <c r="E74" s="1501">
        <f t="shared" si="2"/>
        <v>0</v>
      </c>
      <c r="F74" s="1501"/>
      <c r="G74" s="1501">
        <f t="shared" si="4"/>
        <v>0</v>
      </c>
      <c r="H74" s="1501"/>
      <c r="I74" s="1501"/>
    </row>
    <row r="75" spans="1:9" s="1494" customFormat="1" ht="16.5" hidden="1">
      <c r="A75" s="1499"/>
      <c r="B75" s="1507"/>
      <c r="C75" s="863"/>
      <c r="D75" s="863"/>
      <c r="E75" s="1501">
        <f t="shared" si="2"/>
        <v>0</v>
      </c>
      <c r="F75" s="1501"/>
      <c r="G75" s="1501">
        <f t="shared" si="4"/>
        <v>0</v>
      </c>
      <c r="H75" s="1501"/>
      <c r="I75" s="1501"/>
    </row>
    <row r="76" spans="1:9" s="1494" customFormat="1" ht="16.5" hidden="1">
      <c r="A76" s="1499"/>
      <c r="B76" s="1507"/>
      <c r="C76" s="863"/>
      <c r="D76" s="863"/>
      <c r="E76" s="1501"/>
      <c r="F76" s="1501"/>
      <c r="G76" s="1501"/>
      <c r="H76" s="1501"/>
      <c r="I76" s="1501"/>
    </row>
    <row r="77" spans="1:9" s="1494" customFormat="1" ht="16.5" hidden="1">
      <c r="A77" s="1499"/>
      <c r="B77" s="1507"/>
      <c r="C77" s="863"/>
      <c r="D77" s="863"/>
      <c r="E77" s="1501"/>
      <c r="F77" s="1501"/>
      <c r="G77" s="1501"/>
      <c r="H77" s="1501"/>
      <c r="I77" s="1501"/>
    </row>
    <row r="78" spans="1:9" s="1494" customFormat="1" ht="16.5" hidden="1">
      <c r="A78" s="1499"/>
      <c r="B78" s="1507"/>
      <c r="C78" s="863"/>
      <c r="D78" s="863"/>
      <c r="E78" s="1501"/>
      <c r="F78" s="1501"/>
      <c r="G78" s="1501"/>
      <c r="H78" s="1501"/>
      <c r="I78" s="1501"/>
    </row>
    <row r="79" spans="1:9" s="1494" customFormat="1" ht="16.5" hidden="1">
      <c r="A79" s="1499"/>
      <c r="B79" s="1507"/>
      <c r="C79" s="863"/>
      <c r="D79" s="863"/>
      <c r="E79" s="1501"/>
      <c r="F79" s="1501"/>
      <c r="G79" s="1501"/>
      <c r="H79" s="1501"/>
      <c r="I79" s="1501"/>
    </row>
    <row r="80" spans="1:9" s="1494" customFormat="1" ht="16.5" hidden="1">
      <c r="A80" s="1499"/>
      <c r="B80" s="1507"/>
      <c r="C80" s="863"/>
      <c r="D80" s="863"/>
      <c r="E80" s="1501"/>
      <c r="F80" s="1501"/>
      <c r="G80" s="1501"/>
      <c r="H80" s="1501"/>
      <c r="I80" s="1501"/>
    </row>
    <row r="81" spans="1:9" s="1494" customFormat="1" ht="16.5" hidden="1">
      <c r="A81" s="1499"/>
      <c r="B81" s="1507"/>
      <c r="C81" s="863"/>
      <c r="D81" s="863"/>
      <c r="E81" s="1501"/>
      <c r="F81" s="1501"/>
      <c r="G81" s="1501"/>
      <c r="H81" s="1501"/>
      <c r="I81" s="1501"/>
    </row>
    <row r="82" spans="1:9" s="1494" customFormat="1" ht="16.5" hidden="1">
      <c r="A82" s="1499"/>
      <c r="B82" s="1507"/>
      <c r="C82" s="863"/>
      <c r="D82" s="863"/>
      <c r="E82" s="1501"/>
      <c r="F82" s="1501"/>
      <c r="G82" s="1501"/>
      <c r="H82" s="1501"/>
      <c r="I82" s="1501"/>
    </row>
    <row r="83" spans="1:9" s="1494" customFormat="1" ht="16.5" hidden="1">
      <c r="A83" s="1499"/>
      <c r="B83" s="1507"/>
      <c r="C83" s="863"/>
      <c r="D83" s="863"/>
      <c r="E83" s="1501"/>
      <c r="F83" s="1501"/>
      <c r="G83" s="1501"/>
      <c r="H83" s="1501"/>
      <c r="I83" s="1501"/>
    </row>
    <row r="84" spans="1:9" s="1494" customFormat="1" ht="16.5" hidden="1">
      <c r="A84" s="1499"/>
      <c r="B84" s="1507"/>
      <c r="C84" s="863"/>
      <c r="D84" s="863"/>
      <c r="E84" s="1501"/>
      <c r="F84" s="1501"/>
      <c r="G84" s="1501"/>
      <c r="H84" s="1501"/>
      <c r="I84" s="1501"/>
    </row>
    <row r="85" spans="1:9" s="1494" customFormat="1" ht="16.5" hidden="1">
      <c r="A85" s="1499"/>
      <c r="B85" s="1507"/>
      <c r="C85" s="863"/>
      <c r="D85" s="863"/>
      <c r="E85" s="1501"/>
      <c r="F85" s="1501"/>
      <c r="G85" s="1501"/>
      <c r="H85" s="1501"/>
      <c r="I85" s="1501"/>
    </row>
    <row r="86" spans="1:9" s="1494" customFormat="1" ht="16.5" hidden="1">
      <c r="A86" s="1499"/>
      <c r="B86" s="1507"/>
      <c r="C86" s="863"/>
      <c r="D86" s="863"/>
      <c r="E86" s="1501"/>
      <c r="F86" s="1501"/>
      <c r="G86" s="1501"/>
      <c r="H86" s="1501"/>
      <c r="I86" s="1501"/>
    </row>
    <row r="87" spans="1:9" s="1494" customFormat="1" ht="16.5" hidden="1">
      <c r="A87" s="1499"/>
      <c r="B87" s="1507"/>
      <c r="C87" s="863"/>
      <c r="D87" s="863"/>
      <c r="E87" s="1501"/>
      <c r="F87" s="1501"/>
      <c r="G87" s="1501"/>
      <c r="H87" s="1501"/>
      <c r="I87" s="1501"/>
    </row>
    <row r="88" spans="1:9" s="1494" customFormat="1" ht="16.5" hidden="1">
      <c r="A88" s="1499"/>
      <c r="B88" s="1507"/>
      <c r="C88" s="863"/>
      <c r="D88" s="863"/>
      <c r="E88" s="1501"/>
      <c r="F88" s="1501"/>
      <c r="G88" s="1501"/>
      <c r="H88" s="1501"/>
      <c r="I88" s="1501"/>
    </row>
    <row r="89" spans="1:9" s="1494" customFormat="1" ht="16.5" hidden="1">
      <c r="A89" s="1499"/>
      <c r="B89" s="1507"/>
      <c r="C89" s="863"/>
      <c r="D89" s="863"/>
      <c r="E89" s="1501"/>
      <c r="F89" s="1501"/>
      <c r="G89" s="1501"/>
      <c r="H89" s="1501"/>
      <c r="I89" s="1501"/>
    </row>
    <row r="90" spans="1:9" s="1494" customFormat="1" ht="16.5" hidden="1">
      <c r="A90" s="1499"/>
      <c r="B90" s="1507"/>
      <c r="C90" s="863"/>
      <c r="D90" s="863"/>
      <c r="E90" s="1501"/>
      <c r="F90" s="1501"/>
      <c r="G90" s="1501"/>
      <c r="H90" s="1501"/>
      <c r="I90" s="1501"/>
    </row>
    <row r="91" spans="1:9" s="1494" customFormat="1" ht="16.5" hidden="1">
      <c r="A91" s="1499"/>
      <c r="B91" s="1507"/>
      <c r="C91" s="863"/>
      <c r="D91" s="863"/>
      <c r="E91" s="1501"/>
      <c r="F91" s="1501"/>
      <c r="G91" s="1501"/>
      <c r="H91" s="1501"/>
      <c r="I91" s="1501"/>
    </row>
    <row r="92" spans="1:9" s="1494" customFormat="1" ht="16.5" hidden="1">
      <c r="A92" s="1499"/>
      <c r="B92" s="1507"/>
      <c r="C92" s="863"/>
      <c r="D92" s="863"/>
      <c r="E92" s="1501"/>
      <c r="F92" s="1501"/>
      <c r="G92" s="1501"/>
      <c r="H92" s="1501"/>
      <c r="I92" s="1501"/>
    </row>
    <row r="93" spans="1:9" s="1494" customFormat="1" ht="16.5" hidden="1">
      <c r="A93" s="1499"/>
      <c r="B93" s="1507"/>
      <c r="C93" s="863"/>
      <c r="D93" s="863"/>
      <c r="E93" s="1501"/>
      <c r="F93" s="1501"/>
      <c r="G93" s="1501"/>
      <c r="H93" s="1501"/>
      <c r="I93" s="1501"/>
    </row>
    <row r="94" spans="1:9" s="1494" customFormat="1" ht="16.5" hidden="1">
      <c r="A94" s="1499"/>
      <c r="B94" s="1507"/>
      <c r="C94" s="863"/>
      <c r="D94" s="863"/>
      <c r="E94" s="1501"/>
      <c r="F94" s="1501"/>
      <c r="G94" s="1501"/>
      <c r="H94" s="1501"/>
      <c r="I94" s="1501"/>
    </row>
    <row r="95" spans="1:9" s="1494" customFormat="1" ht="16.5" hidden="1">
      <c r="A95" s="1499"/>
      <c r="B95" s="1507"/>
      <c r="C95" s="863"/>
      <c r="D95" s="863"/>
      <c r="E95" s="1501"/>
      <c r="F95" s="1501"/>
      <c r="G95" s="1501"/>
      <c r="H95" s="1501"/>
      <c r="I95" s="1501"/>
    </row>
    <row r="96" spans="1:9" s="1494" customFormat="1" ht="16.5" hidden="1">
      <c r="A96" s="1499"/>
      <c r="B96" s="1507"/>
      <c r="C96" s="863"/>
      <c r="D96" s="863"/>
      <c r="E96" s="1501"/>
      <c r="F96" s="1501"/>
      <c r="G96" s="1501"/>
      <c r="H96" s="1501"/>
      <c r="I96" s="1501"/>
    </row>
    <row r="97" spans="1:9" s="1494" customFormat="1" ht="16.5" hidden="1">
      <c r="A97" s="1499"/>
      <c r="B97" s="1507"/>
      <c r="C97" s="863"/>
      <c r="D97" s="863"/>
      <c r="E97" s="1501"/>
      <c r="F97" s="1501"/>
      <c r="G97" s="1501"/>
      <c r="H97" s="1501"/>
      <c r="I97" s="1501"/>
    </row>
    <row r="98" spans="1:9" s="1494" customFormat="1" ht="16.5" hidden="1">
      <c r="A98" s="1499"/>
      <c r="B98" s="1507"/>
      <c r="C98" s="863"/>
      <c r="D98" s="863"/>
      <c r="E98" s="1501"/>
      <c r="F98" s="1501"/>
      <c r="G98" s="1501"/>
      <c r="H98" s="1501"/>
      <c r="I98" s="1501"/>
    </row>
    <row r="99" spans="1:9" s="1494" customFormat="1" ht="16.5" hidden="1">
      <c r="A99" s="1499"/>
      <c r="B99" s="1507"/>
      <c r="C99" s="863"/>
      <c r="D99" s="863"/>
      <c r="E99" s="1501"/>
      <c r="F99" s="1501"/>
      <c r="G99" s="1501"/>
      <c r="H99" s="1501"/>
      <c r="I99" s="1501"/>
    </row>
    <row r="100" spans="1:9" s="1494" customFormat="1" ht="16.5">
      <c r="A100" s="1495" t="s">
        <v>1073</v>
      </c>
      <c r="B100" s="1491" t="s">
        <v>1118</v>
      </c>
      <c r="C100" s="1506">
        <f>SUM(C101:C149)</f>
        <v>0</v>
      </c>
      <c r="D100" s="1506"/>
      <c r="E100" s="1506">
        <f>SUM(E101:E149)</f>
        <v>0</v>
      </c>
      <c r="F100" s="1506">
        <f>SUM(F101:F149)</f>
        <v>0</v>
      </c>
      <c r="G100" s="1506">
        <f>SUM(G101:G149)</f>
        <v>0</v>
      </c>
      <c r="H100" s="1497">
        <f>E100</f>
        <v>0</v>
      </c>
      <c r="I100" s="1497">
        <f>E100</f>
        <v>0</v>
      </c>
    </row>
    <row r="101" spans="1:9" s="1494" customFormat="1" ht="16.5" hidden="1">
      <c r="A101" s="1499"/>
      <c r="B101" s="1507"/>
      <c r="C101" s="1506"/>
      <c r="D101" s="1506"/>
      <c r="E101" s="1501">
        <f t="shared" ref="E101:E111" si="5">C101*D101/1000</f>
        <v>0</v>
      </c>
      <c r="F101" s="1501"/>
      <c r="G101" s="1501">
        <f>SUM(E101:F101)</f>
        <v>0</v>
      </c>
      <c r="H101" s="1501"/>
      <c r="I101" s="1501"/>
    </row>
    <row r="102" spans="1:9" s="1494" customFormat="1" ht="16.5" hidden="1">
      <c r="A102" s="1499"/>
      <c r="B102" s="1500"/>
      <c r="C102" s="863"/>
      <c r="D102" s="863"/>
      <c r="E102" s="1501">
        <f t="shared" si="5"/>
        <v>0</v>
      </c>
      <c r="F102" s="1501"/>
      <c r="G102" s="1501">
        <f t="shared" ref="G102:G111" si="6">SUM(E102:F102)</f>
        <v>0</v>
      </c>
      <c r="H102" s="1501"/>
      <c r="I102" s="1501"/>
    </row>
    <row r="103" spans="1:9" s="1494" customFormat="1" ht="16.5" hidden="1">
      <c r="A103" s="1499"/>
      <c r="B103" s="1507"/>
      <c r="C103" s="1506"/>
      <c r="D103" s="1506"/>
      <c r="E103" s="1501">
        <f t="shared" si="5"/>
        <v>0</v>
      </c>
      <c r="F103" s="1501"/>
      <c r="G103" s="1501">
        <f t="shared" si="6"/>
        <v>0</v>
      </c>
      <c r="H103" s="1501"/>
      <c r="I103" s="1501"/>
    </row>
    <row r="104" spans="1:9" s="1494" customFormat="1" ht="16.5" hidden="1">
      <c r="A104" s="1499"/>
      <c r="B104" s="1507"/>
      <c r="C104" s="1506"/>
      <c r="D104" s="1506"/>
      <c r="E104" s="1501">
        <f t="shared" si="5"/>
        <v>0</v>
      </c>
      <c r="F104" s="1501"/>
      <c r="G104" s="1501">
        <f t="shared" si="6"/>
        <v>0</v>
      </c>
      <c r="H104" s="1501"/>
      <c r="I104" s="1501"/>
    </row>
    <row r="105" spans="1:9" s="1494" customFormat="1" ht="16.5" hidden="1">
      <c r="A105" s="1499"/>
      <c r="B105" s="1500"/>
      <c r="C105" s="863"/>
      <c r="D105" s="863"/>
      <c r="E105" s="1501">
        <f t="shared" si="5"/>
        <v>0</v>
      </c>
      <c r="F105" s="1501"/>
      <c r="G105" s="1501">
        <f t="shared" si="6"/>
        <v>0</v>
      </c>
      <c r="H105" s="1501"/>
      <c r="I105" s="1501"/>
    </row>
    <row r="106" spans="1:9" s="1494" customFormat="1" ht="16.5" hidden="1">
      <c r="A106" s="1499"/>
      <c r="B106" s="1507"/>
      <c r="C106" s="1506"/>
      <c r="D106" s="1506"/>
      <c r="E106" s="1501">
        <f t="shared" si="5"/>
        <v>0</v>
      </c>
      <c r="F106" s="1501"/>
      <c r="G106" s="1501">
        <f t="shared" si="6"/>
        <v>0</v>
      </c>
      <c r="H106" s="1501"/>
      <c r="I106" s="1501"/>
    </row>
    <row r="107" spans="1:9" s="1494" customFormat="1" ht="16.5" hidden="1">
      <c r="A107" s="1499"/>
      <c r="B107" s="1500"/>
      <c r="C107" s="863"/>
      <c r="D107" s="863"/>
      <c r="E107" s="1501">
        <f t="shared" si="5"/>
        <v>0</v>
      </c>
      <c r="F107" s="1501"/>
      <c r="G107" s="1501">
        <f t="shared" si="6"/>
        <v>0</v>
      </c>
      <c r="H107" s="1501"/>
      <c r="I107" s="1501"/>
    </row>
    <row r="108" spans="1:9" s="1494" customFormat="1" ht="16.5" hidden="1">
      <c r="A108" s="1499"/>
      <c r="B108" s="1507"/>
      <c r="C108" s="1506"/>
      <c r="D108" s="1506"/>
      <c r="E108" s="1501">
        <f t="shared" si="5"/>
        <v>0</v>
      </c>
      <c r="F108" s="1501"/>
      <c r="G108" s="1501">
        <f t="shared" si="6"/>
        <v>0</v>
      </c>
      <c r="H108" s="1501"/>
      <c r="I108" s="1501"/>
    </row>
    <row r="109" spans="1:9" s="1494" customFormat="1" ht="16.5" hidden="1">
      <c r="A109" s="1499"/>
      <c r="B109" s="1500"/>
      <c r="C109" s="863"/>
      <c r="D109" s="863"/>
      <c r="E109" s="1501">
        <f t="shared" si="5"/>
        <v>0</v>
      </c>
      <c r="F109" s="1501"/>
      <c r="G109" s="1501">
        <f t="shared" si="6"/>
        <v>0</v>
      </c>
      <c r="H109" s="1501"/>
      <c r="I109" s="1501"/>
    </row>
    <row r="110" spans="1:9" s="1494" customFormat="1" ht="16.5" hidden="1">
      <c r="A110" s="1499"/>
      <c r="B110" s="1507"/>
      <c r="C110" s="1506"/>
      <c r="D110" s="1506"/>
      <c r="E110" s="1501">
        <f t="shared" si="5"/>
        <v>0</v>
      </c>
      <c r="F110" s="1501"/>
      <c r="G110" s="1501">
        <f t="shared" si="6"/>
        <v>0</v>
      </c>
      <c r="H110" s="1501"/>
      <c r="I110" s="1501"/>
    </row>
    <row r="111" spans="1:9" s="1494" customFormat="1" ht="16.5" hidden="1">
      <c r="A111" s="1499"/>
      <c r="B111" s="1500"/>
      <c r="C111" s="863"/>
      <c r="D111" s="863"/>
      <c r="E111" s="1501">
        <f t="shared" si="5"/>
        <v>0</v>
      </c>
      <c r="F111" s="1501"/>
      <c r="G111" s="1501">
        <f t="shared" si="6"/>
        <v>0</v>
      </c>
      <c r="H111" s="1501"/>
      <c r="I111" s="1501"/>
    </row>
    <row r="112" spans="1:9" s="1494" customFormat="1" ht="16.5" hidden="1">
      <c r="A112" s="1499"/>
      <c r="B112" s="1500"/>
      <c r="C112" s="863"/>
      <c r="D112" s="863"/>
      <c r="E112" s="1501"/>
      <c r="F112" s="1501"/>
      <c r="G112" s="1501"/>
      <c r="H112" s="1501"/>
      <c r="I112" s="1501"/>
    </row>
    <row r="113" spans="1:9" s="1494" customFormat="1" ht="16.5" hidden="1">
      <c r="A113" s="1499"/>
      <c r="B113" s="1500"/>
      <c r="C113" s="863"/>
      <c r="D113" s="863"/>
      <c r="E113" s="1501"/>
      <c r="F113" s="1501"/>
      <c r="G113" s="1501"/>
      <c r="H113" s="1501"/>
      <c r="I113" s="1501"/>
    </row>
    <row r="114" spans="1:9" s="1494" customFormat="1" ht="16.5" hidden="1">
      <c r="A114" s="1499"/>
      <c r="B114" s="1500"/>
      <c r="C114" s="863"/>
      <c r="D114" s="863"/>
      <c r="E114" s="1501"/>
      <c r="F114" s="1501"/>
      <c r="G114" s="1501"/>
      <c r="H114" s="1501"/>
      <c r="I114" s="1501"/>
    </row>
    <row r="115" spans="1:9" s="1494" customFormat="1" ht="16.5" hidden="1">
      <c r="A115" s="1499"/>
      <c r="B115" s="1500"/>
      <c r="C115" s="863"/>
      <c r="D115" s="863"/>
      <c r="E115" s="1501"/>
      <c r="F115" s="1501"/>
      <c r="G115" s="1501"/>
      <c r="H115" s="1501"/>
      <c r="I115" s="1501"/>
    </row>
    <row r="116" spans="1:9" s="1494" customFormat="1" ht="16.5" hidden="1">
      <c r="A116" s="1499"/>
      <c r="B116" s="1500"/>
      <c r="C116" s="863"/>
      <c r="D116" s="863"/>
      <c r="E116" s="1501"/>
      <c r="F116" s="1501"/>
      <c r="G116" s="1501"/>
      <c r="H116" s="1501"/>
      <c r="I116" s="1501"/>
    </row>
    <row r="117" spans="1:9" s="1494" customFormat="1" ht="16.5" hidden="1">
      <c r="A117" s="1499"/>
      <c r="B117" s="1500"/>
      <c r="C117" s="863"/>
      <c r="D117" s="863"/>
      <c r="E117" s="1501"/>
      <c r="F117" s="1501"/>
      <c r="G117" s="1501"/>
      <c r="H117" s="1501"/>
      <c r="I117" s="1501"/>
    </row>
    <row r="118" spans="1:9" s="1494" customFormat="1" ht="16.5" hidden="1">
      <c r="A118" s="1499"/>
      <c r="B118" s="1500"/>
      <c r="C118" s="863"/>
      <c r="D118" s="863"/>
      <c r="E118" s="1501"/>
      <c r="F118" s="1501"/>
      <c r="G118" s="1501"/>
      <c r="H118" s="1501"/>
      <c r="I118" s="1501"/>
    </row>
    <row r="119" spans="1:9" s="1494" customFormat="1" ht="16.5" hidden="1">
      <c r="A119" s="1499"/>
      <c r="B119" s="1500"/>
      <c r="C119" s="863"/>
      <c r="D119" s="863"/>
      <c r="E119" s="1501"/>
      <c r="F119" s="1501"/>
      <c r="G119" s="1501"/>
      <c r="H119" s="1501"/>
      <c r="I119" s="1501"/>
    </row>
    <row r="120" spans="1:9" s="1494" customFormat="1" ht="16.5" hidden="1">
      <c r="A120" s="1499"/>
      <c r="B120" s="1500"/>
      <c r="C120" s="863"/>
      <c r="D120" s="863"/>
      <c r="E120" s="1501"/>
      <c r="F120" s="1501"/>
      <c r="G120" s="1501"/>
      <c r="H120" s="1501"/>
      <c r="I120" s="1501"/>
    </row>
    <row r="121" spans="1:9" s="1494" customFormat="1" ht="16.5" hidden="1">
      <c r="A121" s="1499"/>
      <c r="B121" s="1500"/>
      <c r="C121" s="863"/>
      <c r="D121" s="863"/>
      <c r="E121" s="1501"/>
      <c r="F121" s="1501"/>
      <c r="G121" s="1501"/>
      <c r="H121" s="1501"/>
      <c r="I121" s="1501"/>
    </row>
    <row r="122" spans="1:9" s="1494" customFormat="1" ht="16.5" hidden="1">
      <c r="A122" s="1499"/>
      <c r="B122" s="1500"/>
      <c r="C122" s="863"/>
      <c r="D122" s="863"/>
      <c r="E122" s="1501"/>
      <c r="F122" s="1501"/>
      <c r="G122" s="1501"/>
      <c r="H122" s="1501"/>
      <c r="I122" s="1501"/>
    </row>
    <row r="123" spans="1:9" s="1494" customFormat="1" ht="16.5" hidden="1">
      <c r="A123" s="1499"/>
      <c r="B123" s="1500"/>
      <c r="C123" s="863"/>
      <c r="D123" s="863"/>
      <c r="E123" s="1501"/>
      <c r="F123" s="1501"/>
      <c r="G123" s="1501"/>
      <c r="H123" s="1501"/>
      <c r="I123" s="1501"/>
    </row>
    <row r="124" spans="1:9" s="1494" customFormat="1" ht="16.5" hidden="1">
      <c r="A124" s="1499"/>
      <c r="B124" s="1500"/>
      <c r="C124" s="863"/>
      <c r="D124" s="863"/>
      <c r="E124" s="1501"/>
      <c r="F124" s="1501"/>
      <c r="G124" s="1501"/>
      <c r="H124" s="1501"/>
      <c r="I124" s="1501"/>
    </row>
    <row r="125" spans="1:9" s="1494" customFormat="1" ht="16.5" hidden="1">
      <c r="A125" s="1499"/>
      <c r="B125" s="1500"/>
      <c r="C125" s="863"/>
      <c r="D125" s="863"/>
      <c r="E125" s="1501"/>
      <c r="F125" s="1501"/>
      <c r="G125" s="1501"/>
      <c r="H125" s="1501"/>
      <c r="I125" s="1501"/>
    </row>
    <row r="126" spans="1:9" s="1494" customFormat="1" ht="16.5" hidden="1">
      <c r="A126" s="1499"/>
      <c r="B126" s="1500"/>
      <c r="C126" s="863"/>
      <c r="D126" s="863"/>
      <c r="E126" s="1501"/>
      <c r="F126" s="1501"/>
      <c r="G126" s="1501"/>
      <c r="H126" s="1501"/>
      <c r="I126" s="1501"/>
    </row>
    <row r="127" spans="1:9" s="1494" customFormat="1" ht="16.5" hidden="1">
      <c r="A127" s="1499"/>
      <c r="B127" s="1500"/>
      <c r="C127" s="863"/>
      <c r="D127" s="863"/>
      <c r="E127" s="1501"/>
      <c r="F127" s="1501"/>
      <c r="G127" s="1501"/>
      <c r="H127" s="1501"/>
      <c r="I127" s="1501"/>
    </row>
    <row r="128" spans="1:9" s="1494" customFormat="1" ht="16.5" hidden="1">
      <c r="A128" s="1499"/>
      <c r="B128" s="1500"/>
      <c r="C128" s="863"/>
      <c r="D128" s="863"/>
      <c r="E128" s="1501"/>
      <c r="F128" s="1501"/>
      <c r="G128" s="1501"/>
      <c r="H128" s="1501"/>
      <c r="I128" s="1501"/>
    </row>
    <row r="129" spans="1:9" s="1494" customFormat="1" ht="16.5" hidden="1">
      <c r="A129" s="1499"/>
      <c r="B129" s="1500"/>
      <c r="C129" s="863"/>
      <c r="D129" s="863"/>
      <c r="E129" s="1501"/>
      <c r="F129" s="1501"/>
      <c r="G129" s="1501"/>
      <c r="H129" s="1501"/>
      <c r="I129" s="1501"/>
    </row>
    <row r="130" spans="1:9" s="1494" customFormat="1" ht="16.5" hidden="1">
      <c r="A130" s="1499"/>
      <c r="B130" s="1500"/>
      <c r="C130" s="863"/>
      <c r="D130" s="863"/>
      <c r="E130" s="1501"/>
      <c r="F130" s="1501"/>
      <c r="G130" s="1501"/>
      <c r="H130" s="1501"/>
      <c r="I130" s="1501"/>
    </row>
    <row r="131" spans="1:9" s="1494" customFormat="1" ht="16.5" hidden="1">
      <c r="A131" s="1499"/>
      <c r="B131" s="1500"/>
      <c r="C131" s="863"/>
      <c r="D131" s="863"/>
      <c r="E131" s="1501"/>
      <c r="F131" s="1501"/>
      <c r="G131" s="1501"/>
      <c r="H131" s="1501"/>
      <c r="I131" s="1501"/>
    </row>
    <row r="132" spans="1:9" s="1494" customFormat="1" ht="16.5" hidden="1">
      <c r="A132" s="1499"/>
      <c r="B132" s="1500"/>
      <c r="C132" s="863"/>
      <c r="D132" s="863"/>
      <c r="E132" s="1501"/>
      <c r="F132" s="1501"/>
      <c r="G132" s="1501"/>
      <c r="H132" s="1501"/>
      <c r="I132" s="1501"/>
    </row>
    <row r="133" spans="1:9" s="1494" customFormat="1" ht="16.5" hidden="1">
      <c r="A133" s="1499"/>
      <c r="B133" s="1500"/>
      <c r="C133" s="863"/>
      <c r="D133" s="863"/>
      <c r="E133" s="1501"/>
      <c r="F133" s="1501"/>
      <c r="G133" s="1501"/>
      <c r="H133" s="1501"/>
      <c r="I133" s="1501"/>
    </row>
    <row r="134" spans="1:9" s="1494" customFormat="1" ht="16.5" hidden="1">
      <c r="A134" s="1499"/>
      <c r="B134" s="1500"/>
      <c r="C134" s="863"/>
      <c r="D134" s="863"/>
      <c r="E134" s="1501"/>
      <c r="F134" s="1501"/>
      <c r="G134" s="1501"/>
      <c r="H134" s="1501"/>
      <c r="I134" s="1501"/>
    </row>
    <row r="135" spans="1:9" s="1494" customFormat="1" ht="16.5" hidden="1">
      <c r="A135" s="1499"/>
      <c r="B135" s="1500"/>
      <c r="C135" s="863"/>
      <c r="D135" s="863"/>
      <c r="E135" s="1501"/>
      <c r="F135" s="1501"/>
      <c r="G135" s="1501"/>
      <c r="H135" s="1501"/>
      <c r="I135" s="1501"/>
    </row>
    <row r="136" spans="1:9" s="1494" customFormat="1" ht="16.5" hidden="1">
      <c r="A136" s="1499"/>
      <c r="B136" s="1500"/>
      <c r="C136" s="863"/>
      <c r="D136" s="863"/>
      <c r="E136" s="1501"/>
      <c r="F136" s="1501"/>
      <c r="G136" s="1501"/>
      <c r="H136" s="1501"/>
      <c r="I136" s="1501"/>
    </row>
    <row r="137" spans="1:9" s="1494" customFormat="1" ht="16.5" hidden="1">
      <c r="A137" s="1499"/>
      <c r="B137" s="1500"/>
      <c r="C137" s="863"/>
      <c r="D137" s="863"/>
      <c r="E137" s="1501"/>
      <c r="F137" s="1501"/>
      <c r="G137" s="1501"/>
      <c r="H137" s="1501"/>
      <c r="I137" s="1501"/>
    </row>
    <row r="138" spans="1:9" s="1494" customFormat="1" ht="16.5" hidden="1">
      <c r="A138" s="1499"/>
      <c r="B138" s="1500"/>
      <c r="C138" s="863"/>
      <c r="D138" s="863"/>
      <c r="E138" s="1501"/>
      <c r="F138" s="1501"/>
      <c r="G138" s="1501"/>
      <c r="H138" s="1501"/>
      <c r="I138" s="1501"/>
    </row>
    <row r="139" spans="1:9" s="1494" customFormat="1" ht="16.5" hidden="1">
      <c r="A139" s="1499"/>
      <c r="B139" s="1500"/>
      <c r="C139" s="863"/>
      <c r="D139" s="863"/>
      <c r="E139" s="1501"/>
      <c r="F139" s="1501"/>
      <c r="G139" s="1501"/>
      <c r="H139" s="1501"/>
      <c r="I139" s="1501"/>
    </row>
    <row r="140" spans="1:9" s="1494" customFormat="1" ht="16.5" hidden="1">
      <c r="A140" s="1499"/>
      <c r="B140" s="1500"/>
      <c r="C140" s="863"/>
      <c r="D140" s="863"/>
      <c r="E140" s="1501"/>
      <c r="F140" s="1501"/>
      <c r="G140" s="1501"/>
      <c r="H140" s="1501"/>
      <c r="I140" s="1501"/>
    </row>
    <row r="141" spans="1:9" s="1494" customFormat="1" ht="16.5" hidden="1">
      <c r="A141" s="1499"/>
      <c r="B141" s="1500"/>
      <c r="C141" s="863"/>
      <c r="D141" s="863"/>
      <c r="E141" s="1501"/>
      <c r="F141" s="1501"/>
      <c r="G141" s="1501"/>
      <c r="H141" s="1501"/>
      <c r="I141" s="1501"/>
    </row>
    <row r="142" spans="1:9" s="1494" customFormat="1" ht="16.5" hidden="1">
      <c r="A142" s="1499"/>
      <c r="B142" s="1500"/>
      <c r="C142" s="863"/>
      <c r="D142" s="863"/>
      <c r="E142" s="1501"/>
      <c r="F142" s="1501"/>
      <c r="G142" s="1501"/>
      <c r="H142" s="1501"/>
      <c r="I142" s="1501"/>
    </row>
    <row r="143" spans="1:9" s="1494" customFormat="1" ht="16.5" hidden="1">
      <c r="A143" s="1499"/>
      <c r="B143" s="1500"/>
      <c r="C143" s="863"/>
      <c r="D143" s="863"/>
      <c r="E143" s="1501"/>
      <c r="F143" s="1501"/>
      <c r="G143" s="1501"/>
      <c r="H143" s="1501"/>
      <c r="I143" s="1501"/>
    </row>
    <row r="144" spans="1:9" s="1494" customFormat="1" ht="16.5" hidden="1">
      <c r="A144" s="1499"/>
      <c r="B144" s="1500"/>
      <c r="C144" s="863"/>
      <c r="D144" s="863"/>
      <c r="E144" s="1501"/>
      <c r="F144" s="1501"/>
      <c r="G144" s="1501"/>
      <c r="H144" s="1501"/>
      <c r="I144" s="1501"/>
    </row>
    <row r="145" spans="1:9" s="1494" customFormat="1" ht="16.5" hidden="1">
      <c r="A145" s="1499"/>
      <c r="B145" s="1500"/>
      <c r="C145" s="863"/>
      <c r="D145" s="863"/>
      <c r="E145" s="1501"/>
      <c r="F145" s="1501"/>
      <c r="G145" s="1501"/>
      <c r="H145" s="1501"/>
      <c r="I145" s="1501"/>
    </row>
    <row r="146" spans="1:9" s="1494" customFormat="1" ht="16.5" hidden="1">
      <c r="A146" s="1499"/>
      <c r="B146" s="1500"/>
      <c r="C146" s="863"/>
      <c r="D146" s="863"/>
      <c r="E146" s="1501"/>
      <c r="F146" s="1501"/>
      <c r="G146" s="1501"/>
      <c r="H146" s="1501"/>
      <c r="I146" s="1501"/>
    </row>
    <row r="147" spans="1:9" s="1494" customFormat="1" ht="16.5" hidden="1">
      <c r="A147" s="1499"/>
      <c r="B147" s="1500"/>
      <c r="C147" s="863"/>
      <c r="D147" s="863"/>
      <c r="E147" s="1501"/>
      <c r="F147" s="1501"/>
      <c r="G147" s="1501"/>
      <c r="H147" s="1501"/>
      <c r="I147" s="1501"/>
    </row>
    <row r="148" spans="1:9" s="1494" customFormat="1" ht="16.5" hidden="1">
      <c r="A148" s="1499"/>
      <c r="B148" s="1500"/>
      <c r="C148" s="863"/>
      <c r="D148" s="863"/>
      <c r="E148" s="1501"/>
      <c r="F148" s="1501"/>
      <c r="G148" s="1501"/>
      <c r="H148" s="1501"/>
      <c r="I148" s="1501"/>
    </row>
    <row r="149" spans="1:9" s="1494" customFormat="1" ht="16.5" hidden="1">
      <c r="A149" s="1499"/>
      <c r="B149" s="1500"/>
      <c r="C149" s="863"/>
      <c r="D149" s="863"/>
      <c r="E149" s="1501"/>
      <c r="F149" s="1501"/>
      <c r="G149" s="1501"/>
      <c r="H149" s="1501"/>
      <c r="I149" s="1501"/>
    </row>
    <row r="150" spans="1:9" s="1494" customFormat="1" ht="17.25" thickBot="1">
      <c r="A150" s="1495" t="s">
        <v>1075</v>
      </c>
      <c r="B150" s="1508" t="s">
        <v>1087</v>
      </c>
      <c r="C150" s="1506">
        <f>SUM(C151:C199)</f>
        <v>0</v>
      </c>
      <c r="D150" s="1506"/>
      <c r="E150" s="1506">
        <f>SUM(E151:E199)</f>
        <v>0</v>
      </c>
      <c r="F150" s="1506">
        <f>SUM(F151:F199)</f>
        <v>0</v>
      </c>
      <c r="G150" s="1506">
        <f>SUM(G151:G199)</f>
        <v>0</v>
      </c>
      <c r="H150" s="1497">
        <f>E150</f>
        <v>0</v>
      </c>
      <c r="I150" s="1497">
        <f>E150</f>
        <v>0</v>
      </c>
    </row>
    <row r="151" spans="1:9" s="1494" customFormat="1" ht="17.25" hidden="1" thickBot="1">
      <c r="A151" s="1495"/>
      <c r="B151" s="1507"/>
      <c r="C151" s="1506"/>
      <c r="D151" s="1506"/>
      <c r="E151" s="1509">
        <f>C151*D151/1000</f>
        <v>0</v>
      </c>
      <c r="F151" s="1509"/>
      <c r="G151" s="1509">
        <f>SUM(E151:F151)</f>
        <v>0</v>
      </c>
      <c r="H151" s="1509"/>
      <c r="I151" s="1509"/>
    </row>
    <row r="152" spans="1:9" s="1494" customFormat="1" ht="17.25" hidden="1" thickBot="1">
      <c r="A152" s="1499"/>
      <c r="B152" s="1500"/>
      <c r="C152" s="1506"/>
      <c r="D152" s="1506"/>
      <c r="E152" s="1501">
        <f>C152*D152/1000</f>
        <v>0</v>
      </c>
      <c r="F152" s="1501"/>
      <c r="G152" s="1501">
        <f>SUM(E152:F152)</f>
        <v>0</v>
      </c>
      <c r="H152" s="1501"/>
      <c r="I152" s="1501"/>
    </row>
    <row r="153" spans="1:9" s="1494" customFormat="1" ht="17.25" hidden="1" thickBot="1">
      <c r="A153" s="1499"/>
      <c r="B153" s="1500"/>
      <c r="C153" s="1506"/>
      <c r="D153" s="1506"/>
      <c r="E153" s="1501"/>
      <c r="F153" s="1501"/>
      <c r="G153" s="1501"/>
      <c r="H153" s="1706"/>
      <c r="I153" s="1706"/>
    </row>
    <row r="154" spans="1:9" s="1494" customFormat="1" ht="17.25" hidden="1" thickBot="1">
      <c r="A154" s="1499"/>
      <c r="B154" s="1500"/>
      <c r="C154" s="1506"/>
      <c r="D154" s="1506"/>
      <c r="E154" s="1501"/>
      <c r="F154" s="1501"/>
      <c r="G154" s="1501"/>
      <c r="H154" s="1706"/>
      <c r="I154" s="1706"/>
    </row>
    <row r="155" spans="1:9" s="1494" customFormat="1" ht="17.25" hidden="1" thickBot="1">
      <c r="A155" s="1499"/>
      <c r="B155" s="1500"/>
      <c r="C155" s="1506"/>
      <c r="D155" s="1506"/>
      <c r="E155" s="1501"/>
      <c r="F155" s="1501"/>
      <c r="G155" s="1501"/>
      <c r="H155" s="1706"/>
      <c r="I155" s="1706"/>
    </row>
    <row r="156" spans="1:9" s="1494" customFormat="1" ht="17.25" hidden="1" thickBot="1">
      <c r="A156" s="1499"/>
      <c r="B156" s="1500"/>
      <c r="C156" s="1506"/>
      <c r="D156" s="1506"/>
      <c r="E156" s="1501"/>
      <c r="F156" s="1501"/>
      <c r="G156" s="1501"/>
      <c r="H156" s="1706"/>
      <c r="I156" s="1706"/>
    </row>
    <row r="157" spans="1:9" s="1494" customFormat="1" ht="17.25" hidden="1" thickBot="1">
      <c r="A157" s="1499"/>
      <c r="B157" s="1500"/>
      <c r="C157" s="1506"/>
      <c r="D157" s="1506"/>
      <c r="E157" s="1501"/>
      <c r="F157" s="1501"/>
      <c r="G157" s="1501"/>
      <c r="H157" s="1706"/>
      <c r="I157" s="1706"/>
    </row>
    <row r="158" spans="1:9" s="1494" customFormat="1" ht="17.25" hidden="1" thickBot="1">
      <c r="A158" s="1499"/>
      <c r="B158" s="1500"/>
      <c r="C158" s="1506"/>
      <c r="D158" s="1506"/>
      <c r="E158" s="1501"/>
      <c r="F158" s="1501"/>
      <c r="G158" s="1501"/>
      <c r="H158" s="1706"/>
      <c r="I158" s="1706"/>
    </row>
    <row r="159" spans="1:9" s="1494" customFormat="1" ht="17.25" hidden="1" thickBot="1">
      <c r="A159" s="1499"/>
      <c r="B159" s="1500"/>
      <c r="C159" s="1506"/>
      <c r="D159" s="1506"/>
      <c r="E159" s="1501"/>
      <c r="F159" s="1501"/>
      <c r="G159" s="1501"/>
      <c r="H159" s="1706"/>
      <c r="I159" s="1706"/>
    </row>
    <row r="160" spans="1:9" s="1494" customFormat="1" ht="17.25" hidden="1" thickBot="1">
      <c r="A160" s="1499"/>
      <c r="B160" s="1500"/>
      <c r="C160" s="1506"/>
      <c r="D160" s="1506"/>
      <c r="E160" s="1501"/>
      <c r="F160" s="1501"/>
      <c r="G160" s="1501"/>
      <c r="H160" s="1706"/>
      <c r="I160" s="1706"/>
    </row>
    <row r="161" spans="1:9" s="1494" customFormat="1" ht="17.25" hidden="1" thickBot="1">
      <c r="A161" s="1499"/>
      <c r="B161" s="1500"/>
      <c r="C161" s="1506"/>
      <c r="D161" s="1506"/>
      <c r="E161" s="1501"/>
      <c r="F161" s="1501"/>
      <c r="G161" s="1501"/>
      <c r="H161" s="1706"/>
      <c r="I161" s="1706"/>
    </row>
    <row r="162" spans="1:9" s="1494" customFormat="1" ht="17.25" hidden="1" thickBot="1">
      <c r="A162" s="1499"/>
      <c r="B162" s="1500"/>
      <c r="C162" s="1506"/>
      <c r="D162" s="1506"/>
      <c r="E162" s="1501"/>
      <c r="F162" s="1501"/>
      <c r="G162" s="1501"/>
      <c r="H162" s="1706"/>
      <c r="I162" s="1706"/>
    </row>
    <row r="163" spans="1:9" s="1494" customFormat="1" ht="17.25" hidden="1" thickBot="1">
      <c r="A163" s="1499"/>
      <c r="B163" s="1500"/>
      <c r="C163" s="1506"/>
      <c r="D163" s="1506"/>
      <c r="E163" s="1501"/>
      <c r="F163" s="1501"/>
      <c r="G163" s="1501"/>
      <c r="H163" s="1706"/>
      <c r="I163" s="1706"/>
    </row>
    <row r="164" spans="1:9" s="1494" customFormat="1" ht="17.25" hidden="1" thickBot="1">
      <c r="A164" s="1499"/>
      <c r="B164" s="1500"/>
      <c r="C164" s="1506"/>
      <c r="D164" s="1506"/>
      <c r="E164" s="1501"/>
      <c r="F164" s="1501"/>
      <c r="G164" s="1501"/>
      <c r="H164" s="1706"/>
      <c r="I164" s="1706"/>
    </row>
    <row r="165" spans="1:9" s="1494" customFormat="1" ht="17.25" hidden="1" thickBot="1">
      <c r="A165" s="1499"/>
      <c r="B165" s="1500"/>
      <c r="C165" s="1506"/>
      <c r="D165" s="1506"/>
      <c r="E165" s="1501"/>
      <c r="F165" s="1501"/>
      <c r="G165" s="1501"/>
      <c r="H165" s="1706"/>
      <c r="I165" s="1706"/>
    </row>
    <row r="166" spans="1:9" s="1494" customFormat="1" ht="17.25" hidden="1" thickBot="1">
      <c r="A166" s="1499"/>
      <c r="B166" s="1500"/>
      <c r="C166" s="1506"/>
      <c r="D166" s="1506"/>
      <c r="E166" s="1501"/>
      <c r="F166" s="1501"/>
      <c r="G166" s="1501"/>
      <c r="H166" s="1706"/>
      <c r="I166" s="1706"/>
    </row>
    <row r="167" spans="1:9" s="1494" customFormat="1" ht="17.25" hidden="1" thickBot="1">
      <c r="A167" s="1499"/>
      <c r="B167" s="1500"/>
      <c r="C167" s="1506"/>
      <c r="D167" s="1506"/>
      <c r="E167" s="1501"/>
      <c r="F167" s="1501"/>
      <c r="G167" s="1501"/>
      <c r="H167" s="1706"/>
      <c r="I167" s="1706"/>
    </row>
    <row r="168" spans="1:9" s="1494" customFormat="1" ht="17.25" hidden="1" thickBot="1">
      <c r="A168" s="1499"/>
      <c r="B168" s="1500"/>
      <c r="C168" s="1506"/>
      <c r="D168" s="1506"/>
      <c r="E168" s="1501"/>
      <c r="F168" s="1501"/>
      <c r="G168" s="1501"/>
      <c r="H168" s="1706"/>
      <c r="I168" s="1706"/>
    </row>
    <row r="169" spans="1:9" s="1494" customFormat="1" ht="17.25" hidden="1" thickBot="1">
      <c r="A169" s="1499"/>
      <c r="B169" s="1500"/>
      <c r="C169" s="1506"/>
      <c r="D169" s="1506"/>
      <c r="E169" s="1501"/>
      <c r="F169" s="1501"/>
      <c r="G169" s="1501"/>
      <c r="H169" s="1706"/>
      <c r="I169" s="1706"/>
    </row>
    <row r="170" spans="1:9" s="1494" customFormat="1" ht="17.25" hidden="1" thickBot="1">
      <c r="A170" s="1499"/>
      <c r="B170" s="1500"/>
      <c r="C170" s="1506"/>
      <c r="D170" s="1506"/>
      <c r="E170" s="1501"/>
      <c r="F170" s="1501"/>
      <c r="G170" s="1501"/>
      <c r="H170" s="1706"/>
      <c r="I170" s="1706"/>
    </row>
    <row r="171" spans="1:9" s="1494" customFormat="1" ht="17.25" hidden="1" thickBot="1">
      <c r="A171" s="1499"/>
      <c r="B171" s="1500"/>
      <c r="C171" s="1506"/>
      <c r="D171" s="1506"/>
      <c r="E171" s="1501"/>
      <c r="F171" s="1501"/>
      <c r="G171" s="1501"/>
      <c r="H171" s="1706"/>
      <c r="I171" s="1706"/>
    </row>
    <row r="172" spans="1:9" s="1494" customFormat="1" ht="17.25" hidden="1" thickBot="1">
      <c r="A172" s="1499"/>
      <c r="B172" s="1500"/>
      <c r="C172" s="1506"/>
      <c r="D172" s="1506"/>
      <c r="E172" s="1501"/>
      <c r="F172" s="1501"/>
      <c r="G172" s="1501"/>
      <c r="H172" s="1706"/>
      <c r="I172" s="1706"/>
    </row>
    <row r="173" spans="1:9" s="1494" customFormat="1" ht="17.25" hidden="1" thickBot="1">
      <c r="A173" s="1499"/>
      <c r="B173" s="1500"/>
      <c r="C173" s="1506"/>
      <c r="D173" s="1506"/>
      <c r="E173" s="1501"/>
      <c r="F173" s="1501"/>
      <c r="G173" s="1501"/>
      <c r="H173" s="1706"/>
      <c r="I173" s="1706"/>
    </row>
    <row r="174" spans="1:9" s="1494" customFormat="1" ht="17.25" hidden="1" thickBot="1">
      <c r="A174" s="1499"/>
      <c r="B174" s="1500"/>
      <c r="C174" s="1506"/>
      <c r="D174" s="1506"/>
      <c r="E174" s="1501"/>
      <c r="F174" s="1501"/>
      <c r="G174" s="1501"/>
      <c r="H174" s="1706"/>
      <c r="I174" s="1706"/>
    </row>
    <row r="175" spans="1:9" s="1494" customFormat="1" ht="17.25" hidden="1" thickBot="1">
      <c r="A175" s="1499"/>
      <c r="B175" s="1500"/>
      <c r="C175" s="1506"/>
      <c r="D175" s="1506"/>
      <c r="E175" s="1501"/>
      <c r="F175" s="1501"/>
      <c r="G175" s="1501"/>
      <c r="H175" s="1706"/>
      <c r="I175" s="1706"/>
    </row>
    <row r="176" spans="1:9" s="1494" customFormat="1" ht="17.25" hidden="1" thickBot="1">
      <c r="A176" s="1499"/>
      <c r="B176" s="1500"/>
      <c r="C176" s="1506"/>
      <c r="D176" s="1506"/>
      <c r="E176" s="1501"/>
      <c r="F176" s="1501"/>
      <c r="G176" s="1501"/>
      <c r="H176" s="1706"/>
      <c r="I176" s="1706"/>
    </row>
    <row r="177" spans="1:9" s="1494" customFormat="1" ht="17.25" hidden="1" thickBot="1">
      <c r="A177" s="1499"/>
      <c r="B177" s="1500"/>
      <c r="C177" s="1506"/>
      <c r="D177" s="1506"/>
      <c r="E177" s="1501"/>
      <c r="F177" s="1501"/>
      <c r="G177" s="1501"/>
      <c r="H177" s="1706"/>
      <c r="I177" s="1706"/>
    </row>
    <row r="178" spans="1:9" s="1494" customFormat="1" ht="17.25" hidden="1" thickBot="1">
      <c r="A178" s="1499"/>
      <c r="B178" s="1500"/>
      <c r="C178" s="1506"/>
      <c r="D178" s="1506"/>
      <c r="E178" s="1501"/>
      <c r="F178" s="1501"/>
      <c r="G178" s="1501"/>
      <c r="H178" s="1706"/>
      <c r="I178" s="1706"/>
    </row>
    <row r="179" spans="1:9" s="1494" customFormat="1" ht="17.25" hidden="1" thickBot="1">
      <c r="A179" s="1499"/>
      <c r="B179" s="1500"/>
      <c r="C179" s="1506"/>
      <c r="D179" s="1506"/>
      <c r="E179" s="1501"/>
      <c r="F179" s="1501"/>
      <c r="G179" s="1501"/>
      <c r="H179" s="1706"/>
      <c r="I179" s="1706"/>
    </row>
    <row r="180" spans="1:9" s="1494" customFormat="1" ht="17.25" hidden="1" thickBot="1">
      <c r="A180" s="1499"/>
      <c r="B180" s="1500"/>
      <c r="C180" s="1506"/>
      <c r="D180" s="1506"/>
      <c r="E180" s="1501"/>
      <c r="F180" s="1501"/>
      <c r="G180" s="1501"/>
      <c r="H180" s="1706"/>
      <c r="I180" s="1706"/>
    </row>
    <row r="181" spans="1:9" s="1494" customFormat="1" ht="17.25" hidden="1" thickBot="1">
      <c r="A181" s="1499"/>
      <c r="B181" s="1500"/>
      <c r="C181" s="1506"/>
      <c r="D181" s="1506"/>
      <c r="E181" s="1501"/>
      <c r="F181" s="1501"/>
      <c r="G181" s="1501"/>
      <c r="H181" s="1706"/>
      <c r="I181" s="1706"/>
    </row>
    <row r="182" spans="1:9" s="1494" customFormat="1" ht="17.25" hidden="1" thickBot="1">
      <c r="A182" s="1499"/>
      <c r="B182" s="1500"/>
      <c r="C182" s="1506"/>
      <c r="D182" s="1506"/>
      <c r="E182" s="1501"/>
      <c r="F182" s="1501"/>
      <c r="G182" s="1501"/>
      <c r="H182" s="1706"/>
      <c r="I182" s="1706"/>
    </row>
    <row r="183" spans="1:9" s="1494" customFormat="1" ht="17.25" hidden="1" thickBot="1">
      <c r="A183" s="1499"/>
      <c r="B183" s="1500"/>
      <c r="C183" s="1506"/>
      <c r="D183" s="1506"/>
      <c r="E183" s="1501"/>
      <c r="F183" s="1501"/>
      <c r="G183" s="1501"/>
      <c r="H183" s="1706"/>
      <c r="I183" s="1706"/>
    </row>
    <row r="184" spans="1:9" s="1494" customFormat="1" ht="17.25" hidden="1" thickBot="1">
      <c r="A184" s="1499"/>
      <c r="B184" s="1500"/>
      <c r="C184" s="1506"/>
      <c r="D184" s="1506"/>
      <c r="E184" s="1501"/>
      <c r="F184" s="1501"/>
      <c r="G184" s="1501"/>
      <c r="H184" s="1706"/>
      <c r="I184" s="1706"/>
    </row>
    <row r="185" spans="1:9" s="1494" customFormat="1" ht="17.25" hidden="1" thickBot="1">
      <c r="A185" s="1499"/>
      <c r="B185" s="1500"/>
      <c r="C185" s="1506"/>
      <c r="D185" s="1506"/>
      <c r="E185" s="1501"/>
      <c r="F185" s="1501"/>
      <c r="G185" s="1501"/>
      <c r="H185" s="1706"/>
      <c r="I185" s="1706"/>
    </row>
    <row r="186" spans="1:9" s="1494" customFormat="1" ht="17.25" hidden="1" thickBot="1">
      <c r="A186" s="1499"/>
      <c r="B186" s="1500"/>
      <c r="C186" s="1506"/>
      <c r="D186" s="1506"/>
      <c r="E186" s="1501"/>
      <c r="F186" s="1501"/>
      <c r="G186" s="1501"/>
      <c r="H186" s="1706"/>
      <c r="I186" s="1706"/>
    </row>
    <row r="187" spans="1:9" s="1494" customFormat="1" ht="17.25" hidden="1" thickBot="1">
      <c r="A187" s="1499"/>
      <c r="B187" s="1500"/>
      <c r="C187" s="1506"/>
      <c r="D187" s="1506"/>
      <c r="E187" s="1501"/>
      <c r="F187" s="1501"/>
      <c r="G187" s="1501"/>
      <c r="H187" s="1706"/>
      <c r="I187" s="1706"/>
    </row>
    <row r="188" spans="1:9" s="1494" customFormat="1" ht="17.25" hidden="1" thickBot="1">
      <c r="A188" s="1499"/>
      <c r="B188" s="1500"/>
      <c r="C188" s="1506"/>
      <c r="D188" s="1506"/>
      <c r="E188" s="1501"/>
      <c r="F188" s="1501"/>
      <c r="G188" s="1501"/>
      <c r="H188" s="1706"/>
      <c r="I188" s="1706"/>
    </row>
    <row r="189" spans="1:9" s="1494" customFormat="1" ht="17.25" hidden="1" thickBot="1">
      <c r="A189" s="1499"/>
      <c r="B189" s="1500"/>
      <c r="C189" s="1506"/>
      <c r="D189" s="1506"/>
      <c r="E189" s="1501"/>
      <c r="F189" s="1501"/>
      <c r="G189" s="1501"/>
      <c r="H189" s="1706"/>
      <c r="I189" s="1706"/>
    </row>
    <row r="190" spans="1:9" s="1494" customFormat="1" ht="17.25" hidden="1" thickBot="1">
      <c r="A190" s="1499"/>
      <c r="B190" s="1500"/>
      <c r="C190" s="1506"/>
      <c r="D190" s="1506"/>
      <c r="E190" s="1501"/>
      <c r="F190" s="1501"/>
      <c r="G190" s="1501"/>
      <c r="H190" s="1706"/>
      <c r="I190" s="1706"/>
    </row>
    <row r="191" spans="1:9" s="1494" customFormat="1" ht="17.25" hidden="1" thickBot="1">
      <c r="A191" s="1499"/>
      <c r="B191" s="1500"/>
      <c r="C191" s="1506"/>
      <c r="D191" s="1506"/>
      <c r="E191" s="1501"/>
      <c r="F191" s="1501"/>
      <c r="G191" s="1501"/>
      <c r="H191" s="1706"/>
      <c r="I191" s="1706"/>
    </row>
    <row r="192" spans="1:9" s="1494" customFormat="1" ht="17.25" hidden="1" thickBot="1">
      <c r="A192" s="1499"/>
      <c r="B192" s="1500"/>
      <c r="C192" s="1506"/>
      <c r="D192" s="1506"/>
      <c r="E192" s="1501"/>
      <c r="F192" s="1501"/>
      <c r="G192" s="1501"/>
      <c r="H192" s="1706"/>
      <c r="I192" s="1706"/>
    </row>
    <row r="193" spans="1:9" s="1494" customFormat="1" ht="17.25" hidden="1" thickBot="1">
      <c r="A193" s="1499"/>
      <c r="B193" s="1500"/>
      <c r="C193" s="1506"/>
      <c r="D193" s="1506"/>
      <c r="E193" s="1501"/>
      <c r="F193" s="1501"/>
      <c r="G193" s="1501"/>
      <c r="H193" s="1706"/>
      <c r="I193" s="1706"/>
    </row>
    <row r="194" spans="1:9" s="1494" customFormat="1" ht="17.25" hidden="1" thickBot="1">
      <c r="A194" s="1499"/>
      <c r="B194" s="1500"/>
      <c r="C194" s="1506"/>
      <c r="D194" s="1506"/>
      <c r="E194" s="1501"/>
      <c r="F194" s="1501"/>
      <c r="G194" s="1501"/>
      <c r="H194" s="1706"/>
      <c r="I194" s="1706"/>
    </row>
    <row r="195" spans="1:9" s="1494" customFormat="1" ht="17.25" hidden="1" thickBot="1">
      <c r="A195" s="1499"/>
      <c r="B195" s="1500"/>
      <c r="C195" s="1506"/>
      <c r="D195" s="1506"/>
      <c r="E195" s="1501"/>
      <c r="F195" s="1501"/>
      <c r="G195" s="1501"/>
      <c r="H195" s="1706"/>
      <c r="I195" s="1706"/>
    </row>
    <row r="196" spans="1:9" s="1494" customFormat="1" ht="17.25" hidden="1" thickBot="1">
      <c r="A196" s="1499"/>
      <c r="B196" s="1500"/>
      <c r="C196" s="1506"/>
      <c r="D196" s="1506"/>
      <c r="E196" s="1501"/>
      <c r="F196" s="1501"/>
      <c r="G196" s="1501"/>
      <c r="H196" s="1706"/>
      <c r="I196" s="1706"/>
    </row>
    <row r="197" spans="1:9" s="1494" customFormat="1" ht="17.25" hidden="1" thickBot="1">
      <c r="A197" s="1499"/>
      <c r="B197" s="1500"/>
      <c r="C197" s="1506"/>
      <c r="D197" s="1506"/>
      <c r="E197" s="1501"/>
      <c r="F197" s="1501"/>
      <c r="G197" s="1501"/>
      <c r="H197" s="1706"/>
      <c r="I197" s="1706"/>
    </row>
    <row r="198" spans="1:9" s="1494" customFormat="1" ht="17.25" hidden="1" thickBot="1">
      <c r="A198" s="1499"/>
      <c r="B198" s="1500"/>
      <c r="C198" s="1506"/>
      <c r="D198" s="1506"/>
      <c r="E198" s="1501"/>
      <c r="F198" s="1501"/>
      <c r="G198" s="1501"/>
      <c r="H198" s="1706"/>
      <c r="I198" s="1706"/>
    </row>
    <row r="199" spans="1:9" s="1494" customFormat="1" ht="17.25" hidden="1" thickBot="1">
      <c r="A199" s="1499"/>
      <c r="B199" s="1500"/>
      <c r="C199" s="1506"/>
      <c r="D199" s="1506"/>
      <c r="E199" s="1501"/>
      <c r="F199" s="1501"/>
      <c r="G199" s="1501"/>
      <c r="H199" s="1706"/>
      <c r="I199" s="1706"/>
    </row>
    <row r="200" spans="1:9" s="1494" customFormat="1" ht="17.25" hidden="1" thickBot="1">
      <c r="A200" s="1499"/>
      <c r="B200" s="1500"/>
      <c r="C200" s="1506"/>
      <c r="D200" s="1506"/>
      <c r="E200" s="1501"/>
      <c r="F200" s="1501"/>
      <c r="G200" s="1501"/>
      <c r="H200" s="1706"/>
      <c r="I200" s="1706"/>
    </row>
    <row r="201" spans="1:9" s="1494" customFormat="1" ht="17.25" hidden="1" thickBot="1">
      <c r="A201" s="1499"/>
      <c r="B201" s="1500"/>
      <c r="C201" s="1506"/>
      <c r="D201" s="1506"/>
      <c r="E201" s="1501"/>
      <c r="F201" s="1501"/>
      <c r="G201" s="1501"/>
      <c r="H201" s="1706"/>
      <c r="I201" s="1706"/>
    </row>
    <row r="202" spans="1:9" s="1494" customFormat="1" ht="17.25" hidden="1" thickBot="1">
      <c r="A202" s="1499"/>
      <c r="B202" s="1500"/>
      <c r="C202" s="1506"/>
      <c r="D202" s="1506"/>
      <c r="E202" s="1501"/>
      <c r="F202" s="1501"/>
      <c r="G202" s="1501"/>
      <c r="H202" s="1706"/>
      <c r="I202" s="1706"/>
    </row>
    <row r="203" spans="1:9" s="1494" customFormat="1" ht="17.25" hidden="1" thickBot="1">
      <c r="A203" s="1499"/>
      <c r="B203" s="1500"/>
      <c r="C203" s="1506"/>
      <c r="D203" s="1506"/>
      <c r="E203" s="1501"/>
      <c r="F203" s="1501"/>
      <c r="G203" s="1501"/>
      <c r="H203" s="1706"/>
      <c r="I203" s="1706"/>
    </row>
    <row r="204" spans="1:9" s="1494" customFormat="1" ht="17.25" hidden="1" thickBot="1">
      <c r="A204" s="1707"/>
      <c r="B204" s="1708"/>
      <c r="C204" s="1709"/>
      <c r="D204" s="1709"/>
      <c r="E204" s="1706"/>
      <c r="F204" s="1706"/>
      <c r="G204" s="1706"/>
      <c r="H204" s="1706"/>
      <c r="I204" s="1706"/>
    </row>
    <row r="205" spans="1:9" s="1494" customFormat="1" ht="16.5" thickBot="1">
      <c r="A205" s="1512"/>
      <c r="B205" s="1513" t="s">
        <v>1093</v>
      </c>
      <c r="C205" s="1514"/>
      <c r="D205" s="1514"/>
      <c r="E205" s="1515">
        <f>MROUND(E22+E52+E100+E150,0.1)</f>
        <v>79.5</v>
      </c>
      <c r="F205" s="1515">
        <f>MROUND(F22+F52+F100+F150,0.1)</f>
        <v>0</v>
      </c>
      <c r="G205" s="1515">
        <f>E205</f>
        <v>79.5</v>
      </c>
      <c r="H205" s="1515">
        <f>G205</f>
        <v>79.5</v>
      </c>
      <c r="I205" s="1515">
        <f>H205</f>
        <v>79.5</v>
      </c>
    </row>
    <row r="206" spans="1:9" s="1370" customFormat="1" ht="12.75"/>
    <row r="207" spans="1:9" s="1370" customFormat="1" ht="15.75" customHeight="1">
      <c r="A207" s="1523"/>
      <c r="B207" s="1523"/>
      <c r="C207" s="1667" t="s">
        <v>1064</v>
      </c>
      <c r="D207" s="1667" t="s">
        <v>1065</v>
      </c>
      <c r="E207" s="2308" t="s">
        <v>1066</v>
      </c>
      <c r="F207" s="2309"/>
      <c r="G207" s="2310"/>
      <c r="H207" s="1665" t="s">
        <v>1095</v>
      </c>
      <c r="I207" s="1665" t="s">
        <v>1096</v>
      </c>
    </row>
    <row r="208" spans="1:9" s="1370" customFormat="1" ht="15.75" customHeight="1">
      <c r="A208" s="1523" t="s">
        <v>588</v>
      </c>
      <c r="B208" s="1524" t="s">
        <v>138</v>
      </c>
      <c r="C208" s="1524"/>
      <c r="D208" s="1524"/>
      <c r="E208" s="2308" t="s">
        <v>667</v>
      </c>
      <c r="F208" s="2309"/>
      <c r="G208" s="1525" t="s">
        <v>60</v>
      </c>
      <c r="H208" s="1666"/>
      <c r="I208" s="1666"/>
    </row>
    <row r="209" spans="1:9" s="1370" customFormat="1" ht="47.25">
      <c r="A209" s="1523"/>
      <c r="B209" s="1500" t="s">
        <v>908</v>
      </c>
      <c r="C209" s="1526"/>
      <c r="D209" s="1526"/>
      <c r="E209" s="2308">
        <v>72</v>
      </c>
      <c r="F209" s="2309"/>
      <c r="G209" s="1527">
        <f>E209</f>
        <v>72</v>
      </c>
      <c r="H209" s="1523"/>
      <c r="I209" s="1528"/>
    </row>
    <row r="210" spans="1:9" s="1370" customFormat="1" ht="15.75">
      <c r="A210" s="1523"/>
      <c r="B210" s="1500"/>
      <c r="C210" s="1523"/>
      <c r="D210" s="1523"/>
      <c r="E210" s="2308"/>
      <c r="F210" s="2309"/>
      <c r="G210" s="1527">
        <f>SUM(G209:G209)</f>
        <v>72</v>
      </c>
      <c r="H210" s="1527">
        <f>G210</f>
        <v>72</v>
      </c>
      <c r="I210" s="1527">
        <f>H210</f>
        <v>72</v>
      </c>
    </row>
    <row r="211" spans="1:9" s="1370" customFormat="1" ht="15.75">
      <c r="A211" s="1523"/>
      <c r="B211" s="1500" t="s">
        <v>668</v>
      </c>
      <c r="C211" s="1523"/>
      <c r="D211" s="1523"/>
      <c r="E211" s="2308"/>
      <c r="F211" s="2309"/>
      <c r="G211" s="1547">
        <f>G210+G205</f>
        <v>151.5</v>
      </c>
      <c r="H211" s="1547">
        <f>H210+H205</f>
        <v>151.5</v>
      </c>
      <c r="I211" s="1547">
        <f>I210+I205</f>
        <v>151.5</v>
      </c>
    </row>
  </sheetData>
  <autoFilter ref="A20:I205">
    <filterColumn colId="1">
      <customFilters>
        <customFilter operator="notEqual" val=" "/>
      </customFilters>
    </filterColumn>
  </autoFilter>
  <customSheetViews>
    <customSheetView guid="{B72699BC-299D-42B7-A978-9B23F399AA23}" scale="60" fitToPage="1" filter="1" showAutoFilter="1">
      <pane ySplit="20" topLeftCell="A61" activePane="bottomLeft" state="frozen"/>
      <selection pane="bottomLeft" sqref="A1:O40"/>
      <pageMargins left="0.51181102362204722" right="0.70866141732283472" top="0.74803149606299213" bottom="0.74803149606299213" header="0.31496062992125984" footer="0.31496062992125984"/>
      <pageSetup paperSize="9" scale="31" orientation="landscape" r:id="rId1"/>
      <autoFilter ref="B1:J1">
        <filterColumn colId="1">
          <customFilters>
            <customFilter operator="notEqual" val=" "/>
          </customFilters>
        </filterColumn>
      </autoFilter>
    </customSheetView>
    <customSheetView guid="{4DDEBF15-3C9F-44C3-B78F-AE382BE678C1}" scale="60" fitToPage="1" filter="1" showAutoFilter="1">
      <pane ySplit="20" topLeftCell="A70" activePane="bottomLeft" state="frozen"/>
      <selection pane="bottomLeft" activeCell="B22" sqref="B22"/>
      <pageMargins left="0.51181102362204722" right="0.70866141732283472" top="0.74803149606299213" bottom="0.74803149606299213" header="0.31496062992125984" footer="0.31496062992125984"/>
      <pageSetup paperSize="9" scale="31" orientation="landscape" r:id="rId2"/>
      <autoFilter ref="B1:J1">
        <filterColumn colId="1">
          <customFilters>
            <customFilter operator="notEqual" val=" "/>
          </customFilters>
        </filterColumn>
      </autoFilter>
    </customSheetView>
    <customSheetView guid="{3811DC27-6C9C-4281-989A-478EAFEC2147}" scale="60" fitToPage="1" filter="1" showAutoFilter="1">
      <pane ySplit="20" topLeftCell="A61" activePane="bottomLeft" state="frozen"/>
      <selection pane="bottomLeft" activeCell="G206" sqref="G206"/>
      <pageMargins left="0.51181102362204722" right="0.70866141732283472" top="0.74803149606299213" bottom="0.74803149606299213" header="0.31496062992125984" footer="0.31496062992125984"/>
      <pageSetup paperSize="9" scale="31" orientation="landscape" r:id="rId3"/>
      <autoFilter ref="B1:J1">
        <filterColumn colId="1">
          <customFilters>
            <customFilter operator="notEqual" val=" "/>
          </customFilters>
        </filterColumn>
      </autoFilter>
    </customSheetView>
    <customSheetView guid="{4660ED57-C31A-43C4-A05C-DF263EC238D0}" scale="60" fitToPage="1" filter="1" showAutoFilter="1">
      <pane ySplit="20" topLeftCell="A70" activePane="bottomLeft" state="frozen"/>
      <selection pane="bottomLeft" activeCell="E209" sqref="E209:F209"/>
      <pageMargins left="0.51181102362204722" right="0.70866141732283472" top="0.74803149606299213" bottom="0.74803149606299213" header="0.31496062992125984" footer="0.31496062992125984"/>
      <pageSetup paperSize="9" scale="31" orientation="landscape" r:id="rId4"/>
      <autoFilter ref="B1:J1">
        <filterColumn colId="1">
          <customFilters>
            <customFilter operator="notEqual" val=" "/>
          </customFilters>
        </filterColumn>
      </autoFilter>
    </customSheetView>
  </customSheetViews>
  <mergeCells count="24">
    <mergeCell ref="E209:F209"/>
    <mergeCell ref="E210:F210"/>
    <mergeCell ref="E211:F211"/>
    <mergeCell ref="E207:G207"/>
    <mergeCell ref="E208:F208"/>
    <mergeCell ref="A15:A19"/>
    <mergeCell ref="B15:B19"/>
    <mergeCell ref="C15:G16"/>
    <mergeCell ref="H15:H19"/>
    <mergeCell ref="I15:I19"/>
    <mergeCell ref="C17:C19"/>
    <mergeCell ref="D17:D19"/>
    <mergeCell ref="E17:G18"/>
    <mergeCell ref="G8:I8"/>
    <mergeCell ref="G9:I9"/>
    <mergeCell ref="G10:I10"/>
    <mergeCell ref="G11:I11"/>
    <mergeCell ref="A12:H12"/>
    <mergeCell ref="G7:I7"/>
    <mergeCell ref="G1:H1"/>
    <mergeCell ref="G2:H2"/>
    <mergeCell ref="G3:H3"/>
    <mergeCell ref="G5:I5"/>
    <mergeCell ref="G6:I6"/>
  </mergeCells>
  <pageMargins left="0.51181102362204722" right="0.70866141732283472" top="0.74803149606299213" bottom="0.74803149606299213" header="0.31496062992125984" footer="0.31496062992125984"/>
  <pageSetup paperSize="9" scale="31" orientation="landscape" r:id="rId5"/>
</worksheet>
</file>

<file path=xl/worksheets/sheet22.xml><?xml version="1.0" encoding="utf-8"?>
<worksheet xmlns="http://schemas.openxmlformats.org/spreadsheetml/2006/main" xmlns:r="http://schemas.openxmlformats.org/officeDocument/2006/relationships">
  <sheetPr>
    <tabColor theme="5" tint="0.39997558519241921"/>
  </sheetPr>
  <dimension ref="A1:P31"/>
  <sheetViews>
    <sheetView topLeftCell="C19" zoomScale="62" zoomScaleNormal="62" workbookViewId="0">
      <selection sqref="A1:XFD29"/>
    </sheetView>
  </sheetViews>
  <sheetFormatPr defaultColWidth="9.140625" defaultRowHeight="15"/>
  <cols>
    <col min="1" max="1" width="23.7109375" style="1655" customWidth="1"/>
    <col min="2" max="2" width="12.140625" style="1655" customWidth="1"/>
    <col min="3" max="5" width="12.5703125" style="1655" customWidth="1"/>
    <col min="6" max="6" width="10.5703125" style="1655" customWidth="1"/>
    <col min="7" max="8" width="11.7109375" style="1655" customWidth="1"/>
    <col min="9" max="9" width="12.7109375" style="1655" customWidth="1"/>
    <col min="10" max="10" width="12.85546875" style="1655" customWidth="1"/>
    <col min="11" max="11" width="15.5703125" style="1655" customWidth="1"/>
    <col min="12" max="12" width="12.85546875" style="1655" customWidth="1"/>
    <col min="13" max="13" width="19.5703125" style="1655" customWidth="1"/>
    <col min="14" max="14" width="17.42578125" style="1655" customWidth="1"/>
    <col min="15" max="15" width="14" style="1655" customWidth="1"/>
    <col min="16" max="16" width="16.28515625" style="1655" customWidth="1"/>
    <col min="17" max="16384" width="9.140625" style="1655"/>
  </cols>
  <sheetData>
    <row r="1" spans="1:16" customFormat="1" ht="59.25" customHeight="1">
      <c r="A1" s="2421" t="s">
        <v>1667</v>
      </c>
      <c r="B1" s="2421"/>
      <c r="C1" s="2421"/>
      <c r="D1" s="2421"/>
      <c r="E1" s="2421"/>
      <c r="F1" s="2421"/>
      <c r="G1" s="2421"/>
      <c r="H1" s="2421"/>
      <c r="I1" s="2421"/>
      <c r="J1" s="2421"/>
      <c r="K1" s="2421"/>
      <c r="L1" s="2421"/>
      <c r="M1" s="2421"/>
      <c r="N1" s="2421"/>
      <c r="O1" s="2421"/>
      <c r="P1" s="2421"/>
    </row>
    <row r="2" spans="1:16" customFormat="1" ht="16.5">
      <c r="A2" s="1710"/>
      <c r="B2" s="1710"/>
      <c r="C2" s="1710"/>
      <c r="D2" s="1710"/>
      <c r="E2" s="1710"/>
      <c r="F2" s="1710"/>
      <c r="G2" s="1710"/>
      <c r="H2" s="1710"/>
      <c r="I2" s="1710"/>
      <c r="J2" s="1710"/>
      <c r="K2" s="1710"/>
      <c r="L2" s="1710"/>
      <c r="M2" s="1710"/>
      <c r="N2" s="1710"/>
      <c r="O2" s="1710"/>
      <c r="P2" s="1710"/>
    </row>
    <row r="3" spans="1:16" customFormat="1" ht="15.75">
      <c r="A3" s="1711"/>
      <c r="B3" s="1711"/>
      <c r="C3" s="1711"/>
      <c r="D3" s="1711"/>
      <c r="E3" s="1711"/>
      <c r="F3" s="1711"/>
      <c r="G3" s="1711"/>
      <c r="H3" s="1711"/>
      <c r="I3" s="1711"/>
    </row>
    <row r="4" spans="1:16" customFormat="1" ht="61.5" customHeight="1">
      <c r="A4" s="2422" t="s">
        <v>1668</v>
      </c>
      <c r="B4" s="2422" t="s">
        <v>1669</v>
      </c>
      <c r="C4" s="2422" t="s">
        <v>1670</v>
      </c>
      <c r="D4" s="2422"/>
      <c r="E4" s="2422"/>
      <c r="F4" s="2422" t="s">
        <v>1671</v>
      </c>
      <c r="G4" s="2422" t="s">
        <v>669</v>
      </c>
      <c r="H4" s="2422"/>
      <c r="I4" s="2422"/>
      <c r="J4" s="2422" t="s">
        <v>1672</v>
      </c>
      <c r="K4" s="2422"/>
      <c r="L4" s="2422"/>
      <c r="M4" s="2422" t="s">
        <v>1673</v>
      </c>
      <c r="N4" s="2422"/>
      <c r="O4" s="2422"/>
      <c r="P4" s="2423" t="s">
        <v>1674</v>
      </c>
    </row>
    <row r="5" spans="1:16" customFormat="1" ht="110.25">
      <c r="A5" s="2423"/>
      <c r="B5" s="2423"/>
      <c r="C5" s="1712" t="s">
        <v>1675</v>
      </c>
      <c r="D5" s="1712" t="s">
        <v>1676</v>
      </c>
      <c r="E5" s="1712" t="s">
        <v>1677</v>
      </c>
      <c r="F5" s="2423"/>
      <c r="G5" s="1713" t="s">
        <v>1675</v>
      </c>
      <c r="H5" s="1713" t="s">
        <v>1676</v>
      </c>
      <c r="I5" s="1713" t="s">
        <v>1677</v>
      </c>
      <c r="J5" s="1713" t="s">
        <v>1675</v>
      </c>
      <c r="K5" s="1713" t="s">
        <v>1676</v>
      </c>
      <c r="L5" s="1713" t="s">
        <v>1677</v>
      </c>
      <c r="M5" s="1713" t="s">
        <v>1675</v>
      </c>
      <c r="N5" s="1713" t="s">
        <v>1676</v>
      </c>
      <c r="O5" s="1713" t="s">
        <v>1677</v>
      </c>
      <c r="P5" s="2424"/>
    </row>
    <row r="6" spans="1:16" customFormat="1" ht="31.5" customHeight="1">
      <c r="A6" s="1714" t="s">
        <v>1678</v>
      </c>
      <c r="B6" s="1713" t="s">
        <v>1679</v>
      </c>
      <c r="C6" s="1713">
        <v>0.2</v>
      </c>
      <c r="D6" s="1713">
        <v>0.3</v>
      </c>
      <c r="E6" s="1713">
        <v>0.34</v>
      </c>
      <c r="F6" s="1713">
        <v>23.65</v>
      </c>
      <c r="G6" s="1715">
        <f t="shared" ref="G6:G12" si="0">C6*F6</f>
        <v>4.7299999999999995</v>
      </c>
      <c r="H6" s="1716">
        <f t="shared" ref="H6:H12" si="1">D6*F6</f>
        <v>7.0949999999999998</v>
      </c>
      <c r="I6" s="1716">
        <f t="shared" ref="I6:I12" si="2">E6*F6</f>
        <v>8.0410000000000004</v>
      </c>
      <c r="J6" s="1717">
        <v>36</v>
      </c>
      <c r="K6" s="1718">
        <v>220</v>
      </c>
      <c r="L6" s="1718"/>
      <c r="M6" s="1715">
        <f>G6*J6*12</f>
        <v>2043.3599999999997</v>
      </c>
      <c r="N6" s="1716">
        <f>H6*K6*12</f>
        <v>18730.8</v>
      </c>
      <c r="O6" s="1716">
        <f>I6*L6</f>
        <v>0</v>
      </c>
      <c r="P6" s="1716">
        <f>M6+N6+O6</f>
        <v>20774.16</v>
      </c>
    </row>
    <row r="7" spans="1:16" customFormat="1" ht="31.5" customHeight="1">
      <c r="A7" s="1714" t="s">
        <v>1680</v>
      </c>
      <c r="B7" s="1713" t="s">
        <v>1681</v>
      </c>
      <c r="C7" s="1713">
        <v>0.2</v>
      </c>
      <c r="D7" s="1713">
        <v>0.2</v>
      </c>
      <c r="E7" s="1713">
        <v>0.24</v>
      </c>
      <c r="F7" s="1719">
        <v>25.68</v>
      </c>
      <c r="G7" s="1715">
        <f t="shared" si="0"/>
        <v>5.1360000000000001</v>
      </c>
      <c r="H7" s="1716">
        <f t="shared" si="1"/>
        <v>5.1360000000000001</v>
      </c>
      <c r="I7" s="1716">
        <f t="shared" si="2"/>
        <v>6.1631999999999998</v>
      </c>
      <c r="J7" s="1717">
        <v>36</v>
      </c>
      <c r="K7" s="1718">
        <v>220</v>
      </c>
      <c r="L7" s="1718"/>
      <c r="M7" s="1715">
        <f>G7*J7*12</f>
        <v>2218.7520000000004</v>
      </c>
      <c r="N7" s="1716">
        <f>H7*K7*12</f>
        <v>13559.04</v>
      </c>
      <c r="O7" s="1716">
        <f t="shared" ref="O7:O12" si="3">I7*L7</f>
        <v>0</v>
      </c>
      <c r="P7" s="1716">
        <f t="shared" ref="P7:P27" si="4">M7+N7+O7</f>
        <v>15777.792000000001</v>
      </c>
    </row>
    <row r="8" spans="1:16" customFormat="1" ht="31.5" customHeight="1">
      <c r="A8" s="1714" t="s">
        <v>1682</v>
      </c>
      <c r="B8" s="1713" t="s">
        <v>1683</v>
      </c>
      <c r="C8" s="1713">
        <v>1</v>
      </c>
      <c r="D8" s="1713">
        <v>0.85</v>
      </c>
      <c r="E8" s="1713">
        <v>1</v>
      </c>
      <c r="F8" s="1719">
        <v>33.36</v>
      </c>
      <c r="G8" s="1720">
        <f t="shared" si="0"/>
        <v>33.36</v>
      </c>
      <c r="H8" s="1721">
        <f t="shared" si="1"/>
        <v>28.355999999999998</v>
      </c>
      <c r="I8" s="1721">
        <f t="shared" si="2"/>
        <v>33.36</v>
      </c>
      <c r="J8" s="1722">
        <v>36</v>
      </c>
      <c r="K8" s="1718">
        <v>220</v>
      </c>
      <c r="L8" s="1723"/>
      <c r="M8" s="1715">
        <f>G8*J8*6</f>
        <v>7205.76</v>
      </c>
      <c r="N8" s="1716">
        <f>H8*K8*6</f>
        <v>37429.919999999998</v>
      </c>
      <c r="O8" s="1716">
        <f t="shared" si="3"/>
        <v>0</v>
      </c>
      <c r="P8" s="1716">
        <f t="shared" si="4"/>
        <v>44635.68</v>
      </c>
    </row>
    <row r="9" spans="1:16" customFormat="1" ht="31.5" customHeight="1">
      <c r="A9" s="1724" t="s">
        <v>1684</v>
      </c>
      <c r="B9" s="1725" t="s">
        <v>1679</v>
      </c>
      <c r="C9" s="1725">
        <v>0.2</v>
      </c>
      <c r="D9" s="1725">
        <v>0.2</v>
      </c>
      <c r="E9" s="1725">
        <v>0.2</v>
      </c>
      <c r="F9" s="1726">
        <v>90</v>
      </c>
      <c r="G9" s="1727">
        <f t="shared" si="0"/>
        <v>18</v>
      </c>
      <c r="H9" s="1716">
        <f t="shared" si="1"/>
        <v>18</v>
      </c>
      <c r="I9" s="1716">
        <f t="shared" si="2"/>
        <v>18</v>
      </c>
      <c r="J9" s="1718">
        <v>36</v>
      </c>
      <c r="K9" s="1718">
        <v>220</v>
      </c>
      <c r="L9" s="1718"/>
      <c r="M9" s="1715">
        <f t="shared" ref="M9:N12" si="5">G9*J9*4</f>
        <v>2592</v>
      </c>
      <c r="N9" s="1716">
        <f t="shared" si="5"/>
        <v>15840</v>
      </c>
      <c r="O9" s="1716">
        <f t="shared" si="3"/>
        <v>0</v>
      </c>
      <c r="P9" s="1716">
        <f t="shared" si="4"/>
        <v>18432</v>
      </c>
    </row>
    <row r="10" spans="1:16" customFormat="1" ht="31.5" customHeight="1">
      <c r="A10" s="1728" t="s">
        <v>1685</v>
      </c>
      <c r="B10" s="1725" t="s">
        <v>1679</v>
      </c>
      <c r="C10" s="1725">
        <v>0.2</v>
      </c>
      <c r="D10" s="1725">
        <v>0.2</v>
      </c>
      <c r="E10" s="1725">
        <v>0.2</v>
      </c>
      <c r="F10" s="1726">
        <v>90</v>
      </c>
      <c r="G10" s="1727">
        <f t="shared" si="0"/>
        <v>18</v>
      </c>
      <c r="H10" s="1716">
        <f t="shared" si="1"/>
        <v>18</v>
      </c>
      <c r="I10" s="1716">
        <f t="shared" si="2"/>
        <v>18</v>
      </c>
      <c r="J10" s="1718">
        <v>36</v>
      </c>
      <c r="K10" s="1718">
        <v>220</v>
      </c>
      <c r="L10" s="1718"/>
      <c r="M10" s="1715">
        <f t="shared" si="5"/>
        <v>2592</v>
      </c>
      <c r="N10" s="1716">
        <f t="shared" si="5"/>
        <v>15840</v>
      </c>
      <c r="O10" s="1716">
        <f t="shared" si="3"/>
        <v>0</v>
      </c>
      <c r="P10" s="1716">
        <f t="shared" si="4"/>
        <v>18432</v>
      </c>
    </row>
    <row r="11" spans="1:16" customFormat="1" ht="31.5" customHeight="1">
      <c r="A11" s="1728" t="s">
        <v>1686</v>
      </c>
      <c r="B11" s="1725" t="s">
        <v>1679</v>
      </c>
      <c r="C11" s="1725">
        <v>0.2</v>
      </c>
      <c r="D11" s="1725">
        <v>0.2</v>
      </c>
      <c r="E11" s="1725">
        <v>0.2</v>
      </c>
      <c r="F11" s="1726">
        <v>85.5</v>
      </c>
      <c r="G11" s="1727">
        <f t="shared" si="0"/>
        <v>17.100000000000001</v>
      </c>
      <c r="H11" s="1716">
        <f t="shared" si="1"/>
        <v>17.100000000000001</v>
      </c>
      <c r="I11" s="1716">
        <f t="shared" si="2"/>
        <v>17.100000000000001</v>
      </c>
      <c r="J11" s="1718">
        <v>36</v>
      </c>
      <c r="K11" s="1718">
        <v>220</v>
      </c>
      <c r="L11" s="1718"/>
      <c r="M11" s="1715">
        <f t="shared" si="5"/>
        <v>2462.4</v>
      </c>
      <c r="N11" s="1716">
        <f t="shared" si="5"/>
        <v>15048.000000000002</v>
      </c>
      <c r="O11" s="1716">
        <f t="shared" si="3"/>
        <v>0</v>
      </c>
      <c r="P11" s="1716">
        <f t="shared" si="4"/>
        <v>17510.400000000001</v>
      </c>
    </row>
    <row r="12" spans="1:16" customFormat="1" ht="31.5" customHeight="1">
      <c r="A12" s="1728" t="s">
        <v>1687</v>
      </c>
      <c r="B12" s="1725" t="s">
        <v>1679</v>
      </c>
      <c r="C12" s="1725">
        <v>0.2</v>
      </c>
      <c r="D12" s="1725">
        <v>0.2</v>
      </c>
      <c r="E12" s="1725">
        <v>0.2</v>
      </c>
      <c r="F12" s="1726">
        <v>110</v>
      </c>
      <c r="G12" s="1727">
        <f t="shared" si="0"/>
        <v>22</v>
      </c>
      <c r="H12" s="1716">
        <f t="shared" si="1"/>
        <v>22</v>
      </c>
      <c r="I12" s="1716">
        <f t="shared" si="2"/>
        <v>22</v>
      </c>
      <c r="J12" s="1718">
        <v>36</v>
      </c>
      <c r="K12" s="1718">
        <v>220</v>
      </c>
      <c r="L12" s="1718"/>
      <c r="M12" s="1715">
        <f t="shared" si="5"/>
        <v>3168</v>
      </c>
      <c r="N12" s="1716">
        <f t="shared" si="5"/>
        <v>19360</v>
      </c>
      <c r="O12" s="1716">
        <f t="shared" si="3"/>
        <v>0</v>
      </c>
      <c r="P12" s="1716">
        <f t="shared" si="4"/>
        <v>22528</v>
      </c>
    </row>
    <row r="13" spans="1:16" customFormat="1" ht="15.75">
      <c r="A13" s="1729" t="s">
        <v>1688</v>
      </c>
      <c r="B13" s="1730"/>
      <c r="C13" s="1729"/>
      <c r="D13" s="1730"/>
      <c r="E13" s="1730"/>
      <c r="F13" s="1730"/>
      <c r="G13" s="1731">
        <f>SUM(G6:G12)</f>
        <v>118.32599999999999</v>
      </c>
      <c r="H13" s="1731">
        <f>SUM(H6:H12)</f>
        <v>115.68699999999998</v>
      </c>
      <c r="I13" s="1731">
        <f>SUM(I6:I12)</f>
        <v>122.66419999999999</v>
      </c>
      <c r="J13" s="1732"/>
      <c r="K13" s="1732"/>
      <c r="L13" s="1732"/>
      <c r="M13" s="1731">
        <f>SUM(M6:M12)</f>
        <v>22282.272000000001</v>
      </c>
      <c r="N13" s="1731">
        <f>SUM(N6:N12)</f>
        <v>135807.76</v>
      </c>
      <c r="O13" s="1731">
        <f>SUM(O6:O12)</f>
        <v>0</v>
      </c>
      <c r="P13" s="1731">
        <f>MROUND(M13+N13+O13,100)</f>
        <v>158100</v>
      </c>
    </row>
    <row r="14" spans="1:16" customFormat="1" ht="31.5" customHeight="1">
      <c r="A14" s="1728" t="s">
        <v>1689</v>
      </c>
      <c r="B14" s="1733" t="s">
        <v>1690</v>
      </c>
      <c r="C14" s="1733">
        <v>2.5000000000000001E-2</v>
      </c>
      <c r="D14" s="1733">
        <v>2.5000000000000001E-2</v>
      </c>
      <c r="E14" s="1733">
        <v>0.03</v>
      </c>
      <c r="F14" s="1734">
        <v>300</v>
      </c>
      <c r="G14" s="1727">
        <f>C14*F14</f>
        <v>7.5</v>
      </c>
      <c r="H14" s="1716">
        <f>D14*F14</f>
        <v>7.5</v>
      </c>
      <c r="I14" s="1716">
        <f>E14*F14</f>
        <v>9</v>
      </c>
      <c r="J14" s="1718">
        <v>36</v>
      </c>
      <c r="K14" s="1718">
        <v>220</v>
      </c>
      <c r="L14" s="1718"/>
      <c r="M14" s="1727">
        <f t="shared" ref="M14:O27" si="6">G14*J14</f>
        <v>270</v>
      </c>
      <c r="N14" s="1716">
        <f t="shared" si="6"/>
        <v>1650</v>
      </c>
      <c r="O14" s="1716">
        <f t="shared" si="6"/>
        <v>0</v>
      </c>
      <c r="P14" s="1716">
        <f t="shared" si="4"/>
        <v>1920</v>
      </c>
    </row>
    <row r="15" spans="1:16" customFormat="1" ht="31.5" customHeight="1">
      <c r="A15" s="1728" t="s">
        <v>1691</v>
      </c>
      <c r="B15" s="1733" t="s">
        <v>1690</v>
      </c>
      <c r="C15" s="1733">
        <v>0.17</v>
      </c>
      <c r="D15" s="1733">
        <v>0.17</v>
      </c>
      <c r="E15" s="1733">
        <v>0.2</v>
      </c>
      <c r="F15" s="1735">
        <v>161.25</v>
      </c>
      <c r="G15" s="1727">
        <f t="shared" ref="G15:G27" si="7">C15*F15</f>
        <v>27.412500000000001</v>
      </c>
      <c r="H15" s="1716">
        <f t="shared" ref="H15:H27" si="8">D15*F15</f>
        <v>27.412500000000001</v>
      </c>
      <c r="I15" s="1716">
        <f t="shared" ref="I15:I27" si="9">E15*F15</f>
        <v>32.25</v>
      </c>
      <c r="J15" s="1718">
        <v>36</v>
      </c>
      <c r="K15" s="1718">
        <v>220</v>
      </c>
      <c r="L15" s="1718"/>
      <c r="M15" s="1727">
        <f t="shared" si="6"/>
        <v>986.85</v>
      </c>
      <c r="N15" s="1716">
        <f t="shared" si="6"/>
        <v>6030.75</v>
      </c>
      <c r="O15" s="1716">
        <f t="shared" si="6"/>
        <v>0</v>
      </c>
      <c r="P15" s="1716">
        <f t="shared" si="4"/>
        <v>7017.6</v>
      </c>
    </row>
    <row r="16" spans="1:16" customFormat="1" ht="31.5" customHeight="1">
      <c r="A16" s="1728" t="s">
        <v>1692</v>
      </c>
      <c r="B16" s="1733" t="s">
        <v>1690</v>
      </c>
      <c r="C16" s="1733">
        <v>0.08</v>
      </c>
      <c r="D16" s="1733">
        <v>0.08</v>
      </c>
      <c r="E16" s="1733">
        <v>0.1</v>
      </c>
      <c r="F16" s="1735">
        <v>57.75</v>
      </c>
      <c r="G16" s="1727">
        <f t="shared" si="7"/>
        <v>4.62</v>
      </c>
      <c r="H16" s="1716">
        <f t="shared" si="8"/>
        <v>4.62</v>
      </c>
      <c r="I16" s="1716">
        <f t="shared" si="9"/>
        <v>5.7750000000000004</v>
      </c>
      <c r="J16" s="1718">
        <v>36</v>
      </c>
      <c r="K16" s="1718">
        <v>220</v>
      </c>
      <c r="L16" s="1718"/>
      <c r="M16" s="1727">
        <f t="shared" si="6"/>
        <v>166.32</v>
      </c>
      <c r="N16" s="1716">
        <f t="shared" si="6"/>
        <v>1016.4</v>
      </c>
      <c r="O16" s="1716">
        <f t="shared" si="6"/>
        <v>0</v>
      </c>
      <c r="P16" s="1716">
        <f t="shared" si="4"/>
        <v>1182.72</v>
      </c>
    </row>
    <row r="17" spans="1:16" customFormat="1" ht="31.5" customHeight="1">
      <c r="A17" s="1728" t="s">
        <v>1693</v>
      </c>
      <c r="B17" s="1733" t="s">
        <v>1690</v>
      </c>
      <c r="C17" s="1733">
        <v>0.08</v>
      </c>
      <c r="D17" s="1733">
        <v>0.08</v>
      </c>
      <c r="E17" s="1733">
        <v>0.1</v>
      </c>
      <c r="F17" s="1735">
        <v>312</v>
      </c>
      <c r="G17" s="1727">
        <f t="shared" si="7"/>
        <v>24.96</v>
      </c>
      <c r="H17" s="1716">
        <f t="shared" si="8"/>
        <v>24.96</v>
      </c>
      <c r="I17" s="1716">
        <f t="shared" si="9"/>
        <v>31.200000000000003</v>
      </c>
      <c r="J17" s="1718">
        <v>36</v>
      </c>
      <c r="K17" s="1718">
        <v>220</v>
      </c>
      <c r="L17" s="1718"/>
      <c r="M17" s="1727">
        <f t="shared" si="6"/>
        <v>898.56000000000006</v>
      </c>
      <c r="N17" s="1716">
        <f t="shared" si="6"/>
        <v>5491.2</v>
      </c>
      <c r="O17" s="1716">
        <f t="shared" si="6"/>
        <v>0</v>
      </c>
      <c r="P17" s="1716">
        <f t="shared" si="4"/>
        <v>6389.76</v>
      </c>
    </row>
    <row r="18" spans="1:16" customFormat="1" ht="31.5" customHeight="1">
      <c r="A18" s="1728" t="s">
        <v>1694</v>
      </c>
      <c r="B18" s="1733" t="s">
        <v>1690</v>
      </c>
      <c r="C18" s="1733">
        <v>0.17</v>
      </c>
      <c r="D18" s="1733">
        <v>0.17</v>
      </c>
      <c r="E18" s="1733">
        <v>0.2</v>
      </c>
      <c r="F18" s="1735">
        <v>156.75</v>
      </c>
      <c r="G18" s="1727">
        <f t="shared" si="7"/>
        <v>26.647500000000001</v>
      </c>
      <c r="H18" s="1716">
        <f t="shared" si="8"/>
        <v>26.647500000000001</v>
      </c>
      <c r="I18" s="1716">
        <f t="shared" si="9"/>
        <v>31.35</v>
      </c>
      <c r="J18" s="1718">
        <v>36</v>
      </c>
      <c r="K18" s="1718">
        <v>220</v>
      </c>
      <c r="L18" s="1718"/>
      <c r="M18" s="1727">
        <f t="shared" si="6"/>
        <v>959.31000000000006</v>
      </c>
      <c r="N18" s="1716">
        <f t="shared" si="6"/>
        <v>5862.45</v>
      </c>
      <c r="O18" s="1716">
        <f t="shared" si="6"/>
        <v>0</v>
      </c>
      <c r="P18" s="1716">
        <f t="shared" si="4"/>
        <v>6821.76</v>
      </c>
    </row>
    <row r="19" spans="1:16" customFormat="1" ht="31.5" customHeight="1">
      <c r="A19" s="1728" t="s">
        <v>1695</v>
      </c>
      <c r="B19" s="1733" t="s">
        <v>1690</v>
      </c>
      <c r="C19" s="1733">
        <v>0.17</v>
      </c>
      <c r="D19" s="1733">
        <v>0.17</v>
      </c>
      <c r="E19" s="1733">
        <v>0.2</v>
      </c>
      <c r="F19" s="1735">
        <v>600</v>
      </c>
      <c r="G19" s="1727">
        <f t="shared" si="7"/>
        <v>102.00000000000001</v>
      </c>
      <c r="H19" s="1716">
        <f t="shared" si="8"/>
        <v>102.00000000000001</v>
      </c>
      <c r="I19" s="1716">
        <f t="shared" si="9"/>
        <v>120</v>
      </c>
      <c r="J19" s="1718">
        <v>36</v>
      </c>
      <c r="K19" s="1718">
        <v>220</v>
      </c>
      <c r="L19" s="1718"/>
      <c r="M19" s="1727">
        <f t="shared" si="6"/>
        <v>3672.0000000000005</v>
      </c>
      <c r="N19" s="1716">
        <f t="shared" si="6"/>
        <v>22440.000000000004</v>
      </c>
      <c r="O19" s="1716">
        <f t="shared" si="6"/>
        <v>0</v>
      </c>
      <c r="P19" s="1716">
        <f t="shared" si="4"/>
        <v>26112.000000000004</v>
      </c>
    </row>
    <row r="20" spans="1:16" customFormat="1" ht="31.5" customHeight="1">
      <c r="A20" s="1728" t="s">
        <v>1696</v>
      </c>
      <c r="B20" s="1733" t="s">
        <v>1690</v>
      </c>
      <c r="C20" s="1733">
        <v>0.08</v>
      </c>
      <c r="D20" s="1733">
        <v>0.08</v>
      </c>
      <c r="E20" s="1733">
        <v>0.1</v>
      </c>
      <c r="F20" s="1735">
        <v>705</v>
      </c>
      <c r="G20" s="1727">
        <f t="shared" si="7"/>
        <v>56.4</v>
      </c>
      <c r="H20" s="1716">
        <f t="shared" si="8"/>
        <v>56.4</v>
      </c>
      <c r="I20" s="1716">
        <f t="shared" si="9"/>
        <v>70.5</v>
      </c>
      <c r="J20" s="1718">
        <v>36</v>
      </c>
      <c r="K20" s="1718">
        <v>220</v>
      </c>
      <c r="L20" s="1718"/>
      <c r="M20" s="1727">
        <f t="shared" si="6"/>
        <v>2030.3999999999999</v>
      </c>
      <c r="N20" s="1716">
        <f t="shared" si="6"/>
        <v>12408</v>
      </c>
      <c r="O20" s="1716">
        <f t="shared" si="6"/>
        <v>0</v>
      </c>
      <c r="P20" s="1716">
        <f t="shared" si="4"/>
        <v>14438.4</v>
      </c>
    </row>
    <row r="21" spans="1:16" customFormat="1" ht="31.5" customHeight="1">
      <c r="A21" s="1728" t="s">
        <v>1697</v>
      </c>
      <c r="B21" s="1733" t="s">
        <v>1690</v>
      </c>
      <c r="C21" s="1733">
        <v>0.02</v>
      </c>
      <c r="D21" s="1733">
        <v>0.02</v>
      </c>
      <c r="E21" s="1733">
        <v>0.03</v>
      </c>
      <c r="F21" s="1735">
        <v>300</v>
      </c>
      <c r="G21" s="1727">
        <f t="shared" si="7"/>
        <v>6</v>
      </c>
      <c r="H21" s="1716">
        <f t="shared" si="8"/>
        <v>6</v>
      </c>
      <c r="I21" s="1716">
        <f t="shared" si="9"/>
        <v>9</v>
      </c>
      <c r="J21" s="1718">
        <v>36</v>
      </c>
      <c r="K21" s="1718">
        <v>220</v>
      </c>
      <c r="L21" s="1718"/>
      <c r="M21" s="1727">
        <f t="shared" si="6"/>
        <v>216</v>
      </c>
      <c r="N21" s="1716">
        <f t="shared" si="6"/>
        <v>1320</v>
      </c>
      <c r="O21" s="1716">
        <f t="shared" si="6"/>
        <v>0</v>
      </c>
      <c r="P21" s="1716">
        <f t="shared" si="4"/>
        <v>1536</v>
      </c>
    </row>
    <row r="22" spans="1:16" customFormat="1" ht="31.5" customHeight="1">
      <c r="A22" s="1728" t="s">
        <v>1698</v>
      </c>
      <c r="B22" s="1733" t="s">
        <v>1690</v>
      </c>
      <c r="C22" s="1733">
        <v>0.06</v>
      </c>
      <c r="D22" s="1733">
        <v>0.06</v>
      </c>
      <c r="E22" s="1733">
        <v>7.0000000000000007E-2</v>
      </c>
      <c r="F22" s="1735">
        <v>705</v>
      </c>
      <c r="G22" s="1727">
        <f t="shared" si="7"/>
        <v>42.3</v>
      </c>
      <c r="H22" s="1716">
        <f t="shared" si="8"/>
        <v>42.3</v>
      </c>
      <c r="I22" s="1716">
        <f t="shared" si="9"/>
        <v>49.35</v>
      </c>
      <c r="J22" s="1718">
        <v>36</v>
      </c>
      <c r="K22" s="1718">
        <v>220</v>
      </c>
      <c r="L22" s="1718"/>
      <c r="M22" s="1727">
        <f t="shared" si="6"/>
        <v>1522.8</v>
      </c>
      <c r="N22" s="1716">
        <f t="shared" si="6"/>
        <v>9306</v>
      </c>
      <c r="O22" s="1716">
        <f t="shared" si="6"/>
        <v>0</v>
      </c>
      <c r="P22" s="1716">
        <f t="shared" si="4"/>
        <v>10828.8</v>
      </c>
    </row>
    <row r="23" spans="1:16" customFormat="1" ht="31.5" customHeight="1">
      <c r="A23" s="1728" t="s">
        <v>1699</v>
      </c>
      <c r="B23" s="1733" t="s">
        <v>1690</v>
      </c>
      <c r="C23" s="1733">
        <v>0.06</v>
      </c>
      <c r="D23" s="1733">
        <v>0.06</v>
      </c>
      <c r="E23" s="1733">
        <v>7.0000000000000007E-2</v>
      </c>
      <c r="F23" s="1735">
        <v>705</v>
      </c>
      <c r="G23" s="1727">
        <f t="shared" si="7"/>
        <v>42.3</v>
      </c>
      <c r="H23" s="1716">
        <f t="shared" si="8"/>
        <v>42.3</v>
      </c>
      <c r="I23" s="1716">
        <f t="shared" si="9"/>
        <v>49.35</v>
      </c>
      <c r="J23" s="1718">
        <v>36</v>
      </c>
      <c r="K23" s="1718">
        <v>220</v>
      </c>
      <c r="L23" s="1718"/>
      <c r="M23" s="1727">
        <f t="shared" si="6"/>
        <v>1522.8</v>
      </c>
      <c r="N23" s="1716">
        <f t="shared" si="6"/>
        <v>9306</v>
      </c>
      <c r="O23" s="1716">
        <f t="shared" si="6"/>
        <v>0</v>
      </c>
      <c r="P23" s="1716">
        <f t="shared" si="4"/>
        <v>10828.8</v>
      </c>
    </row>
    <row r="24" spans="1:16" customFormat="1" ht="31.5" customHeight="1">
      <c r="A24" s="1728" t="s">
        <v>1700</v>
      </c>
      <c r="B24" s="1733" t="s">
        <v>1690</v>
      </c>
      <c r="C24" s="1733">
        <v>0.08</v>
      </c>
      <c r="D24" s="1733">
        <v>0.08</v>
      </c>
      <c r="E24" s="1733">
        <v>0.1</v>
      </c>
      <c r="F24" s="1735">
        <v>422.5</v>
      </c>
      <c r="G24" s="1727">
        <f t="shared" si="7"/>
        <v>33.799999999999997</v>
      </c>
      <c r="H24" s="1716">
        <f t="shared" si="8"/>
        <v>33.799999999999997</v>
      </c>
      <c r="I24" s="1716">
        <f t="shared" si="9"/>
        <v>42.25</v>
      </c>
      <c r="J24" s="1718">
        <v>36</v>
      </c>
      <c r="K24" s="1718">
        <v>220</v>
      </c>
      <c r="L24" s="1718"/>
      <c r="M24" s="1727">
        <f t="shared" si="6"/>
        <v>1216.8</v>
      </c>
      <c r="N24" s="1716">
        <f t="shared" si="6"/>
        <v>7435.9999999999991</v>
      </c>
      <c r="O24" s="1716">
        <f t="shared" si="6"/>
        <v>0</v>
      </c>
      <c r="P24" s="1716">
        <f t="shared" si="4"/>
        <v>8652.7999999999993</v>
      </c>
    </row>
    <row r="25" spans="1:16" customFormat="1" ht="31.5" customHeight="1">
      <c r="A25" s="1728" t="s">
        <v>1701</v>
      </c>
      <c r="B25" s="1733" t="s">
        <v>1690</v>
      </c>
      <c r="C25" s="1733">
        <v>0.02</v>
      </c>
      <c r="D25" s="1733">
        <v>0.02</v>
      </c>
      <c r="E25" s="1733">
        <v>0.03</v>
      </c>
      <c r="F25" s="1735">
        <v>837.25</v>
      </c>
      <c r="G25" s="1727">
        <f t="shared" si="7"/>
        <v>16.745000000000001</v>
      </c>
      <c r="H25" s="1716">
        <f t="shared" si="8"/>
        <v>16.745000000000001</v>
      </c>
      <c r="I25" s="1716">
        <f t="shared" si="9"/>
        <v>25.1175</v>
      </c>
      <c r="J25" s="1718">
        <v>36</v>
      </c>
      <c r="K25" s="1718">
        <v>220</v>
      </c>
      <c r="L25" s="1718"/>
      <c r="M25" s="1727">
        <f t="shared" si="6"/>
        <v>602.82000000000005</v>
      </c>
      <c r="N25" s="1716">
        <f t="shared" si="6"/>
        <v>3683.9</v>
      </c>
      <c r="O25" s="1716">
        <f t="shared" si="6"/>
        <v>0</v>
      </c>
      <c r="P25" s="1716">
        <f t="shared" si="4"/>
        <v>4286.72</v>
      </c>
    </row>
    <row r="26" spans="1:16" customFormat="1" ht="31.5" customHeight="1">
      <c r="A26" s="1728" t="s">
        <v>1702</v>
      </c>
      <c r="B26" s="1733" t="s">
        <v>1690</v>
      </c>
      <c r="C26" s="1733">
        <v>0.02</v>
      </c>
      <c r="D26" s="1733">
        <v>0.02</v>
      </c>
      <c r="E26" s="1733">
        <v>0.03</v>
      </c>
      <c r="F26" s="1735">
        <v>720.75</v>
      </c>
      <c r="G26" s="1727">
        <f t="shared" si="7"/>
        <v>14.415000000000001</v>
      </c>
      <c r="H26" s="1716">
        <f t="shared" si="8"/>
        <v>14.415000000000001</v>
      </c>
      <c r="I26" s="1716">
        <f t="shared" si="9"/>
        <v>21.622499999999999</v>
      </c>
      <c r="J26" s="1718">
        <v>36</v>
      </c>
      <c r="K26" s="1718">
        <v>220</v>
      </c>
      <c r="L26" s="1718"/>
      <c r="M26" s="1727">
        <f t="shared" si="6"/>
        <v>518.94000000000005</v>
      </c>
      <c r="N26" s="1716">
        <f t="shared" si="6"/>
        <v>3171.3</v>
      </c>
      <c r="O26" s="1716">
        <f t="shared" si="6"/>
        <v>0</v>
      </c>
      <c r="P26" s="1716">
        <f t="shared" si="4"/>
        <v>3690.2400000000002</v>
      </c>
    </row>
    <row r="27" spans="1:16" customFormat="1" ht="31.5" customHeight="1">
      <c r="A27" s="1728" t="s">
        <v>1703</v>
      </c>
      <c r="B27" s="1733" t="s">
        <v>1690</v>
      </c>
      <c r="C27" s="1733">
        <v>0.02</v>
      </c>
      <c r="D27" s="1733">
        <v>0.02</v>
      </c>
      <c r="E27" s="1733">
        <v>0.03</v>
      </c>
      <c r="F27" s="1735">
        <v>1200</v>
      </c>
      <c r="G27" s="1727">
        <f t="shared" si="7"/>
        <v>24</v>
      </c>
      <c r="H27" s="1716">
        <f t="shared" si="8"/>
        <v>24</v>
      </c>
      <c r="I27" s="1716">
        <f t="shared" si="9"/>
        <v>36</v>
      </c>
      <c r="J27" s="1718">
        <v>36</v>
      </c>
      <c r="K27" s="1718">
        <v>220</v>
      </c>
      <c r="L27" s="1718"/>
      <c r="M27" s="1727">
        <f t="shared" si="6"/>
        <v>864</v>
      </c>
      <c r="N27" s="1716">
        <f t="shared" si="6"/>
        <v>5280</v>
      </c>
      <c r="O27" s="1716">
        <f t="shared" si="6"/>
        <v>0</v>
      </c>
      <c r="P27" s="1716">
        <f t="shared" si="4"/>
        <v>6144</v>
      </c>
    </row>
    <row r="28" spans="1:16" customFormat="1" ht="15.75">
      <c r="A28" s="1736" t="s">
        <v>1704</v>
      </c>
      <c r="B28" s="1737"/>
      <c r="C28" s="1738"/>
      <c r="D28" s="1737"/>
      <c r="E28" s="1737"/>
      <c r="F28" s="1737"/>
      <c r="G28" s="1739">
        <f>SUM(G14:G27)</f>
        <v>429.10000000000008</v>
      </c>
      <c r="H28" s="1739">
        <f>SUM(H14:H27)</f>
        <v>429.10000000000008</v>
      </c>
      <c r="I28" s="1739">
        <f>SUM(I14:I27)</f>
        <v>532.7650000000001</v>
      </c>
      <c r="J28" s="1739"/>
      <c r="K28" s="1739"/>
      <c r="L28" s="1739"/>
      <c r="M28" s="1739">
        <f>SUM(M14:M27)</f>
        <v>15447.599999999999</v>
      </c>
      <c r="N28" s="1739">
        <f>SUM(N14:N27)</f>
        <v>94402</v>
      </c>
      <c r="O28" s="1739">
        <f>SUM(O14:O27)</f>
        <v>0</v>
      </c>
      <c r="P28" s="1739">
        <f>MROUND(M28+N28+O28,100)</f>
        <v>109800</v>
      </c>
    </row>
    <row r="29" spans="1:16" customFormat="1" ht="15.75">
      <c r="A29" s="1736" t="s">
        <v>61</v>
      </c>
      <c r="B29" s="1737"/>
      <c r="C29" s="1738"/>
      <c r="D29" s="1737"/>
      <c r="E29" s="1737"/>
      <c r="F29" s="1737"/>
      <c r="G29" s="1739">
        <f>G13+G28</f>
        <v>547.42600000000004</v>
      </c>
      <c r="H29" s="1739">
        <f t="shared" ref="H29:N29" si="10">H13+H28</f>
        <v>544.78700000000003</v>
      </c>
      <c r="I29" s="1739">
        <f t="shared" si="10"/>
        <v>655.42920000000004</v>
      </c>
      <c r="J29" s="1739"/>
      <c r="K29" s="1739"/>
      <c r="L29" s="1739"/>
      <c r="M29" s="1739">
        <f t="shared" si="10"/>
        <v>37729.872000000003</v>
      </c>
      <c r="N29" s="1739">
        <f t="shared" si="10"/>
        <v>230209.76</v>
      </c>
      <c r="O29" s="1739">
        <f>O13+O28</f>
        <v>0</v>
      </c>
      <c r="P29" s="1739">
        <f>P13+P28</f>
        <v>267900</v>
      </c>
    </row>
    <row r="31" spans="1:16" ht="23.25" customHeight="1"/>
  </sheetData>
  <mergeCells count="9">
    <mergeCell ref="A1:P1"/>
    <mergeCell ref="A4:A5"/>
    <mergeCell ref="B4:B5"/>
    <mergeCell ref="C4:E4"/>
    <mergeCell ref="F4:F5"/>
    <mergeCell ref="G4:I4"/>
    <mergeCell ref="J4:L4"/>
    <mergeCell ref="M4:O4"/>
    <mergeCell ref="P4:P5"/>
  </mergeCells>
  <pageMargins left="0.31496062992125984" right="0.31496062992125984" top="0.35433070866141736" bottom="0.15748031496062992" header="0.31496062992125984" footer="0.31496062992125984"/>
  <pageSetup paperSize="9" scale="75" orientation="portrait" verticalDpi="0" r:id="rId1"/>
</worksheet>
</file>

<file path=xl/worksheets/sheet23.xml><?xml version="1.0" encoding="utf-8"?>
<worksheet xmlns="http://schemas.openxmlformats.org/spreadsheetml/2006/main" xmlns:r="http://schemas.openxmlformats.org/officeDocument/2006/relationships">
  <sheetPr>
    <tabColor theme="8" tint="0.39997558519241921"/>
    <pageSetUpPr fitToPage="1"/>
  </sheetPr>
  <dimension ref="A1:D21"/>
  <sheetViews>
    <sheetView workbookViewId="0">
      <pane xSplit="3" ySplit="2" topLeftCell="D3" activePane="bottomRight" state="frozen"/>
      <selection sqref="A1:O40"/>
      <selection pane="topRight" sqref="A1:O40"/>
      <selection pane="bottomLeft" sqref="A1:O40"/>
      <selection pane="bottomRight" activeCell="D6" sqref="D6:D10"/>
    </sheetView>
  </sheetViews>
  <sheetFormatPr defaultRowHeight="12.75" outlineLevelRow="1"/>
  <cols>
    <col min="1" max="1" width="10.28515625" customWidth="1"/>
    <col min="2" max="2" width="7.42578125" customWidth="1"/>
    <col min="3" max="3" width="15.140625" customWidth="1"/>
    <col min="4" max="4" width="29.5703125" customWidth="1"/>
  </cols>
  <sheetData>
    <row r="1" spans="1:4" ht="49.5" customHeight="1">
      <c r="A1" s="2432" t="s">
        <v>1358</v>
      </c>
      <c r="B1" s="2432"/>
      <c r="C1" s="2432"/>
      <c r="D1" s="2432"/>
    </row>
    <row r="2" spans="1:4" ht="22.5" customHeight="1">
      <c r="A2" s="2433" t="s">
        <v>1433</v>
      </c>
      <c r="B2" s="2433"/>
      <c r="C2" s="2433"/>
      <c r="D2" s="2433"/>
    </row>
    <row r="3" spans="1:4" ht="18" customHeight="1" outlineLevel="1">
      <c r="A3" s="1287" t="s">
        <v>942</v>
      </c>
      <c r="B3" s="1288"/>
      <c r="C3" s="1288"/>
      <c r="D3" s="1288"/>
    </row>
    <row r="4" spans="1:4" ht="13.5" customHeight="1" outlineLevel="1" thickBot="1">
      <c r="A4" s="515"/>
      <c r="B4" s="515"/>
      <c r="C4" s="515"/>
      <c r="D4" s="515"/>
    </row>
    <row r="5" spans="1:4" ht="21" customHeight="1" outlineLevel="1" thickBot="1">
      <c r="A5" s="2434" t="s">
        <v>943</v>
      </c>
      <c r="B5" s="2435"/>
      <c r="C5" s="2438" t="s">
        <v>944</v>
      </c>
      <c r="D5" s="1289" t="s">
        <v>594</v>
      </c>
    </row>
    <row r="6" spans="1:4" ht="31.5" customHeight="1" outlineLevel="1">
      <c r="A6" s="2436"/>
      <c r="B6" s="2437"/>
      <c r="C6" s="2439"/>
      <c r="D6" s="1260" t="s">
        <v>1763</v>
      </c>
    </row>
    <row r="7" spans="1:4" ht="15.75" outlineLevel="1">
      <c r="A7" s="2425" t="s">
        <v>945</v>
      </c>
      <c r="B7" s="2426"/>
      <c r="C7" s="768">
        <f>(SUM(D7:D7))</f>
        <v>142500</v>
      </c>
      <c r="D7" s="1290">
        <v>142500</v>
      </c>
    </row>
    <row r="8" spans="1:4" ht="15.75" outlineLevel="1">
      <c r="A8" s="2425" t="s">
        <v>946</v>
      </c>
      <c r="B8" s="2426"/>
      <c r="C8" s="768">
        <f>(SUM(D8:D8))</f>
        <v>9400</v>
      </c>
      <c r="D8" s="1290">
        <v>9400</v>
      </c>
    </row>
    <row r="9" spans="1:4" ht="15.75" outlineLevel="1">
      <c r="A9" s="2425" t="s">
        <v>947</v>
      </c>
      <c r="B9" s="2426"/>
      <c r="C9" s="768">
        <f>(SUM(D9:D9))</f>
        <v>15200</v>
      </c>
      <c r="D9" s="1290">
        <v>15200</v>
      </c>
    </row>
    <row r="10" spans="1:4" ht="15.75" outlineLevel="1">
      <c r="A10" s="2427" t="s">
        <v>948</v>
      </c>
      <c r="B10" s="2428"/>
      <c r="C10" s="768">
        <f>SUM(D10:D10)</f>
        <v>79200</v>
      </c>
      <c r="D10" s="1291">
        <v>79200</v>
      </c>
    </row>
    <row r="11" spans="1:4" ht="15.75" outlineLevel="1">
      <c r="A11" s="769" t="s">
        <v>946</v>
      </c>
      <c r="B11" s="770">
        <v>0.75</v>
      </c>
      <c r="C11" s="768">
        <f>SUM(D11:D11)</f>
        <v>59400</v>
      </c>
      <c r="D11" s="1292">
        <f>MROUND(D10*$B$11,100)</f>
        <v>59400</v>
      </c>
    </row>
    <row r="12" spans="1:4" ht="15.75" outlineLevel="1">
      <c r="A12" s="771" t="s">
        <v>949</v>
      </c>
      <c r="B12" s="772"/>
      <c r="C12" s="768">
        <f>SUM(D12:D12)</f>
        <v>15600</v>
      </c>
      <c r="D12" s="1292">
        <f>MROUND(D10-D11-D13,100)</f>
        <v>15600</v>
      </c>
    </row>
    <row r="13" spans="1:4" ht="15.75" outlineLevel="1">
      <c r="A13" s="771" t="s">
        <v>950</v>
      </c>
      <c r="B13" s="773">
        <v>0.27100000000000002</v>
      </c>
      <c r="C13" s="768">
        <f>SUM(D13:D13)</f>
        <v>4200</v>
      </c>
      <c r="D13" s="1292">
        <f>MROUND((D10-D11)/127.1*27.1,100)</f>
        <v>4200</v>
      </c>
    </row>
    <row r="14" spans="1:4" ht="18.75" customHeight="1" outlineLevel="1" thickBot="1">
      <c r="A14" s="2429" t="s">
        <v>60</v>
      </c>
      <c r="B14" s="2430"/>
      <c r="C14" s="774">
        <f>SUM(C7:C10)</f>
        <v>246300</v>
      </c>
      <c r="D14" s="1293">
        <f t="shared" ref="D14" si="0">SUM(D7:D10)</f>
        <v>246300</v>
      </c>
    </row>
    <row r="15" spans="1:4" ht="15.75" outlineLevel="1">
      <c r="C15" s="775">
        <f>SUM(D14:D14)</f>
        <v>246300</v>
      </c>
      <c r="D15" s="515"/>
    </row>
    <row r="16" spans="1:4" ht="15.75">
      <c r="A16" s="2431" t="s">
        <v>951</v>
      </c>
      <c r="B16" s="2431"/>
      <c r="C16" s="776">
        <f>C14-C15</f>
        <v>0</v>
      </c>
    </row>
    <row r="19" spans="1:4">
      <c r="D19" s="776"/>
    </row>
    <row r="20" spans="1:4" ht="15.75">
      <c r="A20" s="515" t="s">
        <v>415</v>
      </c>
    </row>
    <row r="21" spans="1:4" ht="15.75">
      <c r="A21" s="515" t="s">
        <v>416</v>
      </c>
    </row>
  </sheetData>
  <customSheetViews>
    <customSheetView guid="{B72699BC-299D-42B7-A978-9B23F399AA23}" fitToPage="1">
      <pane xSplit="3" ySplit="2" topLeftCell="D3" activePane="bottomRight" state="frozen"/>
      <selection pane="bottomRight" sqref="A1:AC40"/>
      <pageMargins left="0.17" right="0.17" top="0.3" bottom="0.98425196850393704" header="0.3" footer="0.51181102362204722"/>
      <pageSetup paperSize="9" scale="41" orientation="landscape" r:id="rId1"/>
      <headerFooter alignWithMargins="0"/>
    </customSheetView>
    <customSheetView guid="{4DDEBF15-3C9F-44C3-B78F-AE382BE678C1}" fitToPage="1">
      <pane xSplit="3" ySplit="2" topLeftCell="D3" activePane="bottomRight" state="frozen"/>
      <selection pane="bottomRight" activeCell="C25" sqref="C25"/>
      <pageMargins left="0.17" right="0.17" top="0.3" bottom="0.98425196850393704" header="0.3" footer="0.51181102362204722"/>
      <pageSetup paperSize="9" scale="41" orientation="landscape" r:id="rId2"/>
      <headerFooter alignWithMargins="0"/>
    </customSheetView>
    <customSheetView guid="{3811DC27-6C9C-4281-989A-478EAFEC2147}" fitToPage="1">
      <pane xSplit="3" ySplit="2" topLeftCell="D3" activePane="bottomRight" state="frozen"/>
      <selection pane="bottomRight" activeCell="C25" sqref="C25"/>
      <pageMargins left="0.17" right="0.17" top="0.3" bottom="0.98425196850393704" header="0.3" footer="0.51181102362204722"/>
      <pageSetup paperSize="9" scale="41" orientation="landscape" r:id="rId3"/>
      <headerFooter alignWithMargins="0"/>
    </customSheetView>
    <customSheetView guid="{4660ED57-C31A-43C4-A05C-DF263EC238D0}" fitToPage="1">
      <pane xSplit="3" ySplit="2" topLeftCell="D3" activePane="bottomRight" state="frozen"/>
      <selection pane="bottomRight" activeCell="C25" sqref="C25"/>
      <pageMargins left="0.17" right="0.17" top="0.3" bottom="0.98425196850393704" header="0.3" footer="0.51181102362204722"/>
      <pageSetup paperSize="9" scale="41" orientation="landscape" r:id="rId4"/>
      <headerFooter alignWithMargins="0"/>
    </customSheetView>
  </customSheetViews>
  <mergeCells count="10">
    <mergeCell ref="A7:B7"/>
    <mergeCell ref="A1:D1"/>
    <mergeCell ref="A2:D2"/>
    <mergeCell ref="A5:B6"/>
    <mergeCell ref="C5:C6"/>
    <mergeCell ref="A8:B8"/>
    <mergeCell ref="A9:B9"/>
    <mergeCell ref="A10:B10"/>
    <mergeCell ref="A14:B14"/>
    <mergeCell ref="A16:B16"/>
  </mergeCells>
  <pageMargins left="0.17" right="0.17" top="0.3" bottom="0.98425196850393704" header="0.3" footer="0.51181102362204722"/>
  <pageSetup paperSize="9" scale="41" orientation="landscape" r:id="rId5"/>
  <headerFooter alignWithMargins="0"/>
</worksheet>
</file>

<file path=xl/worksheets/sheet24.xml><?xml version="1.0" encoding="utf-8"?>
<worksheet xmlns="http://schemas.openxmlformats.org/spreadsheetml/2006/main" xmlns:r="http://schemas.openxmlformats.org/officeDocument/2006/relationships">
  <sheetPr>
    <tabColor theme="2" tint="-0.249977111117893"/>
    <pageSetUpPr fitToPage="1"/>
  </sheetPr>
  <dimension ref="A1:S9"/>
  <sheetViews>
    <sheetView zoomScaleNormal="100" workbookViewId="0">
      <selection activeCell="G21" sqref="G21"/>
    </sheetView>
  </sheetViews>
  <sheetFormatPr defaultColWidth="9.140625" defaultRowHeight="12.75"/>
  <cols>
    <col min="1" max="1" width="20.7109375" style="47" customWidth="1"/>
    <col min="2" max="2" width="9.42578125" style="47" customWidth="1"/>
    <col min="3" max="3" width="14.42578125" style="47" customWidth="1"/>
    <col min="4" max="4" width="9.42578125" style="47" customWidth="1"/>
    <col min="5" max="5" width="14.42578125" style="47" customWidth="1"/>
    <col min="6" max="6" width="9.42578125" style="47" customWidth="1"/>
    <col min="7" max="7" width="14.42578125" style="47" customWidth="1"/>
    <col min="8" max="8" width="9.42578125" style="47" customWidth="1"/>
    <col min="9" max="9" width="14.42578125" style="47" customWidth="1"/>
    <col min="10" max="10" width="9.42578125" style="47" customWidth="1"/>
    <col min="11" max="11" width="14.42578125" style="47" customWidth="1"/>
    <col min="12" max="12" width="9.42578125" style="47" customWidth="1"/>
    <col min="13" max="13" width="14.42578125" style="47" customWidth="1"/>
    <col min="14" max="16384" width="9.140625" style="47"/>
  </cols>
  <sheetData>
    <row r="1" spans="1:19" ht="32.25" customHeight="1" thickBot="1">
      <c r="A1" s="2440" t="s">
        <v>914</v>
      </c>
      <c r="B1" s="2440"/>
      <c r="C1" s="2440"/>
      <c r="D1" s="2440"/>
      <c r="E1" s="2440"/>
      <c r="F1" s="2440"/>
      <c r="G1" s="2440"/>
      <c r="H1" s="2440"/>
      <c r="I1" s="2440"/>
      <c r="J1" s="2440"/>
      <c r="K1" s="2440"/>
      <c r="L1" s="2440"/>
      <c r="M1" s="2440"/>
    </row>
    <row r="2" spans="1:19" ht="40.5" customHeight="1">
      <c r="A2" s="2441" t="s">
        <v>594</v>
      </c>
      <c r="B2" s="2444" t="s">
        <v>915</v>
      </c>
      <c r="C2" s="2445"/>
      <c r="D2" s="2445"/>
      <c r="E2" s="2445"/>
      <c r="F2" s="2445"/>
      <c r="G2" s="2446"/>
      <c r="H2" s="2447" t="s">
        <v>916</v>
      </c>
      <c r="I2" s="2448"/>
      <c r="J2" s="2448"/>
      <c r="K2" s="2448"/>
      <c r="L2" s="2448"/>
      <c r="M2" s="2449"/>
    </row>
    <row r="3" spans="1:19" ht="17.25" customHeight="1">
      <c r="A3" s="2442"/>
      <c r="B3" s="2450">
        <v>2018</v>
      </c>
      <c r="C3" s="2451"/>
      <c r="D3" s="2452">
        <v>2019</v>
      </c>
      <c r="E3" s="2452"/>
      <c r="F3" s="2453">
        <v>2020</v>
      </c>
      <c r="G3" s="2454"/>
      <c r="H3" s="2455">
        <v>2018</v>
      </c>
      <c r="I3" s="2456"/>
      <c r="J3" s="2457">
        <v>2019</v>
      </c>
      <c r="K3" s="2456"/>
      <c r="L3" s="2458">
        <v>2020</v>
      </c>
      <c r="M3" s="2459"/>
    </row>
    <row r="4" spans="1:19" ht="16.5" customHeight="1">
      <c r="A4" s="2443"/>
      <c r="B4" s="513" t="s">
        <v>821</v>
      </c>
      <c r="C4" s="529" t="s">
        <v>822</v>
      </c>
      <c r="D4" s="529" t="s">
        <v>821</v>
      </c>
      <c r="E4" s="529" t="s">
        <v>822</v>
      </c>
      <c r="F4" s="529" t="s">
        <v>821</v>
      </c>
      <c r="G4" s="514" t="s">
        <v>822</v>
      </c>
      <c r="H4" s="513" t="s">
        <v>821</v>
      </c>
      <c r="I4" s="529" t="s">
        <v>822</v>
      </c>
      <c r="J4" s="529" t="s">
        <v>821</v>
      </c>
      <c r="K4" s="529" t="s">
        <v>822</v>
      </c>
      <c r="L4" s="529" t="s">
        <v>821</v>
      </c>
      <c r="M4" s="514" t="s">
        <v>822</v>
      </c>
    </row>
    <row r="5" spans="1:19" ht="30.75" customHeight="1" thickBot="1">
      <c r="A5" s="662" t="s">
        <v>1762</v>
      </c>
      <c r="B5" s="663"/>
      <c r="C5" s="664"/>
      <c r="D5" s="665">
        <v>1</v>
      </c>
      <c r="E5" s="664">
        <v>153000</v>
      </c>
      <c r="F5" s="665"/>
      <c r="G5" s="666"/>
      <c r="H5" s="663">
        <v>1</v>
      </c>
      <c r="I5" s="664">
        <v>891400</v>
      </c>
      <c r="J5" s="667"/>
      <c r="K5" s="668"/>
      <c r="L5" s="665"/>
      <c r="M5" s="669"/>
      <c r="N5" s="660"/>
      <c r="O5" s="660"/>
      <c r="P5" s="660"/>
      <c r="Q5" s="660"/>
      <c r="R5" s="660"/>
      <c r="S5" s="661"/>
    </row>
    <row r="8" spans="1:19" ht="27" customHeight="1">
      <c r="A8" s="4" t="s">
        <v>823</v>
      </c>
    </row>
    <row r="9" spans="1:19">
      <c r="A9" s="4" t="s">
        <v>826</v>
      </c>
    </row>
  </sheetData>
  <customSheetViews>
    <customSheetView guid="{B72699BC-299D-42B7-A978-9B23F399AA23}" showPageBreaks="1" fitToPage="1" topLeftCell="B1">
      <selection sqref="A1:O40"/>
      <pageMargins left="0.70866141732283472" right="0.70866141732283472" top="0.74803149606299213" bottom="0.74803149606299213" header="0.31496062992125984" footer="0.31496062992125984"/>
      <pageSetup paperSize="9" scale="81" orientation="landscape" r:id="rId1"/>
    </customSheetView>
    <customSheetView guid="{4DDEBF15-3C9F-44C3-B78F-AE382BE678C1}" showPageBreaks="1" fitToPage="1">
      <selection activeCell="D24" sqref="D24"/>
      <pageMargins left="0.70866141732283472" right="0.70866141732283472" top="0.74803149606299213" bottom="0.74803149606299213" header="0.31496062992125984" footer="0.31496062992125984"/>
      <pageSetup paperSize="9" scale="81" orientation="landscape" r:id="rId2"/>
    </customSheetView>
    <customSheetView guid="{3811DC27-6C9C-4281-989A-478EAFEC2147}" showPageBreaks="1" fitToPage="1">
      <selection activeCell="F20" sqref="F20"/>
      <pageMargins left="0.70866141732283472" right="0.70866141732283472" top="0.74803149606299213" bottom="0.74803149606299213" header="0.31496062992125984" footer="0.31496062992125984"/>
      <pageSetup paperSize="9" scale="81" orientation="landscape" r:id="rId3"/>
    </customSheetView>
    <customSheetView guid="{5B9D9E33-AFE5-4826-BC15-28975AB1E5F8}" fitToPage="1">
      <selection activeCell="C5" sqref="C5"/>
      <pageMargins left="0.70866141732283472" right="0.70866141732283472" top="0.74803149606299213" bottom="0.74803149606299213" header="0.31496062992125984" footer="0.31496062992125984"/>
      <pageSetup paperSize="9" scale="81" orientation="landscape" r:id="rId4"/>
    </customSheetView>
    <customSheetView guid="{4660ED57-C31A-43C4-A05C-DF263EC238D0}" fitToPage="1">
      <selection activeCell="D24" sqref="D24"/>
      <pageMargins left="0.70866141732283472" right="0.70866141732283472" top="0.74803149606299213" bottom="0.74803149606299213" header="0.31496062992125984" footer="0.31496062992125984"/>
      <pageSetup paperSize="9" scale="81" orientation="landscape" r:id="rId5"/>
    </customSheetView>
  </customSheetViews>
  <mergeCells count="10">
    <mergeCell ref="A1:M1"/>
    <mergeCell ref="A2:A4"/>
    <mergeCell ref="B2:G2"/>
    <mergeCell ref="H2:M2"/>
    <mergeCell ref="B3:C3"/>
    <mergeCell ref="D3:E3"/>
    <mergeCell ref="F3:G3"/>
    <mergeCell ref="H3:I3"/>
    <mergeCell ref="J3:K3"/>
    <mergeCell ref="L3:M3"/>
  </mergeCells>
  <pageMargins left="0.70866141732283472" right="0.70866141732283472" top="0.74803149606299213" bottom="0.74803149606299213" header="0.31496062992125984" footer="0.31496062992125984"/>
  <pageSetup paperSize="9" scale="81" orientation="landscape" r:id="rId6"/>
</worksheet>
</file>

<file path=xl/worksheets/sheet3.xml><?xml version="1.0" encoding="utf-8"?>
<worksheet xmlns="http://schemas.openxmlformats.org/spreadsheetml/2006/main" xmlns:r="http://schemas.openxmlformats.org/officeDocument/2006/relationships">
  <sheetPr>
    <tabColor theme="4" tint="0.39997558519241921"/>
  </sheetPr>
  <dimension ref="A1:O109"/>
  <sheetViews>
    <sheetView showRuler="0" view="pageBreakPreview" zoomScale="80" zoomScaleNormal="66" zoomScaleSheetLayoutView="80" zoomScalePageLayoutView="80" workbookViewId="0">
      <pane xSplit="3" ySplit="9" topLeftCell="D28" activePane="bottomRight" state="frozen"/>
      <selection activeCell="E20" sqref="E20:H22"/>
      <selection pane="topRight" activeCell="E20" sqref="E20:H22"/>
      <selection pane="bottomLeft" activeCell="E20" sqref="E20:H22"/>
      <selection pane="bottomRight" activeCell="A2" sqref="A2:L2"/>
    </sheetView>
  </sheetViews>
  <sheetFormatPr defaultColWidth="9.140625" defaultRowHeight="12.75" outlineLevelCol="1"/>
  <cols>
    <col min="1" max="1" width="44.140625" style="4" customWidth="1"/>
    <col min="2" max="2" width="7.7109375" style="5" customWidth="1"/>
    <col min="3" max="3" width="7.7109375" style="4" customWidth="1"/>
    <col min="4" max="4" width="21.42578125" style="4" customWidth="1"/>
    <col min="5" max="10" width="18.7109375" style="4" customWidth="1"/>
    <col min="11" max="12" width="16.42578125" style="4" customWidth="1"/>
    <col min="13" max="13" width="27.42578125" style="3" customWidth="1" outlineLevel="1"/>
    <col min="14" max="14" width="50.28515625" style="3" customWidth="1" outlineLevel="1"/>
    <col min="15" max="16384" width="9.140625" style="3"/>
  </cols>
  <sheetData>
    <row r="1" spans="1:14" ht="15.75">
      <c r="L1" s="183" t="s">
        <v>66</v>
      </c>
    </row>
    <row r="2" spans="1:14" s="16" customFormat="1" ht="18.75">
      <c r="A2" s="1915" t="s">
        <v>1782</v>
      </c>
      <c r="B2" s="1915"/>
      <c r="C2" s="1915"/>
      <c r="D2" s="1915"/>
      <c r="E2" s="1915"/>
      <c r="F2" s="1915"/>
      <c r="G2" s="1915"/>
      <c r="H2" s="1915"/>
      <c r="I2" s="1915"/>
      <c r="J2" s="1915"/>
      <c r="K2" s="1915"/>
      <c r="L2" s="1915"/>
    </row>
    <row r="3" spans="1:14" s="16" customFormat="1" ht="18.75" customHeight="1">
      <c r="A3" s="1916" t="str">
        <f>'План ФХД 2018'!A3:L3</f>
        <v>Муниципальное бюджетное дошкольное образовательное учреждение "Детский сад № 36 "Полянка"</v>
      </c>
      <c r="B3" s="1937"/>
      <c r="C3" s="1937"/>
      <c r="D3" s="1937"/>
      <c r="E3" s="1937"/>
      <c r="F3" s="1937"/>
      <c r="G3" s="1937"/>
      <c r="H3" s="1937"/>
      <c r="I3" s="1937"/>
      <c r="J3" s="1937"/>
      <c r="K3" s="1937"/>
      <c r="L3" s="1937"/>
    </row>
    <row r="4" spans="1:14" ht="21.75" customHeight="1">
      <c r="A4" s="371" t="s">
        <v>65</v>
      </c>
      <c r="D4" s="32">
        <f>D17-K17</f>
        <v>69056540</v>
      </c>
      <c r="E4" s="32"/>
      <c r="H4" s="3"/>
      <c r="I4" s="3"/>
      <c r="J4" s="3"/>
    </row>
    <row r="5" spans="1:14" s="29" customFormat="1" ht="22.5" customHeight="1">
      <c r="A5" s="1917" t="s">
        <v>64</v>
      </c>
      <c r="B5" s="1918" t="s">
        <v>63</v>
      </c>
      <c r="C5" s="1918" t="s">
        <v>62</v>
      </c>
      <c r="D5" s="1919" t="s">
        <v>61</v>
      </c>
      <c r="E5" s="1922" t="s">
        <v>671</v>
      </c>
      <c r="F5" s="1923"/>
      <c r="G5" s="1923"/>
      <c r="H5" s="1923"/>
      <c r="I5" s="1923"/>
      <c r="J5" s="1924"/>
      <c r="K5" s="1925" t="s">
        <v>697</v>
      </c>
      <c r="L5" s="1925"/>
    </row>
    <row r="6" spans="1:14" s="29" customFormat="1" ht="65.25" customHeight="1">
      <c r="A6" s="1917"/>
      <c r="B6" s="1918"/>
      <c r="C6" s="1918"/>
      <c r="D6" s="1920"/>
      <c r="E6" s="1913" t="s">
        <v>670</v>
      </c>
      <c r="F6" s="1913"/>
      <c r="G6" s="1913" t="s">
        <v>694</v>
      </c>
      <c r="H6" s="1913"/>
      <c r="I6" s="1913" t="s">
        <v>695</v>
      </c>
      <c r="J6" s="1913"/>
      <c r="K6" s="1925"/>
      <c r="L6" s="1925"/>
    </row>
    <row r="7" spans="1:14" s="29" customFormat="1" ht="33" customHeight="1">
      <c r="A7" s="1917"/>
      <c r="B7" s="1918"/>
      <c r="C7" s="1918"/>
      <c r="D7" s="1921"/>
      <c r="E7" s="260" t="s">
        <v>752</v>
      </c>
      <c r="F7" s="260" t="s">
        <v>753</v>
      </c>
      <c r="G7" s="260" t="s">
        <v>752</v>
      </c>
      <c r="H7" s="260" t="s">
        <v>753</v>
      </c>
      <c r="I7" s="260" t="s">
        <v>752</v>
      </c>
      <c r="J7" s="260" t="s">
        <v>753</v>
      </c>
      <c r="K7" s="389" t="s">
        <v>668</v>
      </c>
      <c r="L7" s="389" t="s">
        <v>696</v>
      </c>
    </row>
    <row r="8" spans="1:14" s="29" customFormat="1" ht="15.75" customHeight="1">
      <c r="A8" s="30">
        <v>1</v>
      </c>
      <c r="B8" s="31">
        <v>2</v>
      </c>
      <c r="C8" s="30">
        <v>3</v>
      </c>
      <c r="D8" s="30">
        <v>4</v>
      </c>
      <c r="E8" s="30">
        <v>5</v>
      </c>
      <c r="F8" s="30">
        <v>6</v>
      </c>
      <c r="G8" s="30">
        <v>7</v>
      </c>
      <c r="H8" s="30">
        <v>8</v>
      </c>
      <c r="I8" s="30">
        <v>9</v>
      </c>
      <c r="J8" s="30">
        <v>10</v>
      </c>
      <c r="K8" s="30">
        <v>11</v>
      </c>
      <c r="L8" s="30">
        <v>12</v>
      </c>
      <c r="M8" s="401" t="s">
        <v>776</v>
      </c>
      <c r="N8" s="22" t="s">
        <v>864</v>
      </c>
    </row>
    <row r="9" spans="1:14" s="29" customFormat="1" ht="24" customHeight="1">
      <c r="A9" s="386" t="s">
        <v>770</v>
      </c>
      <c r="B9" s="339">
        <v>100</v>
      </c>
      <c r="C9" s="339" t="s">
        <v>436</v>
      </c>
      <c r="D9" s="343">
        <f>SUM(D10:D15)</f>
        <v>76505600</v>
      </c>
      <c r="E9" s="343">
        <f>SUM(E10:E15)</f>
        <v>18464400</v>
      </c>
      <c r="F9" s="343">
        <f>SUM(F10:F15)</f>
        <v>48478640</v>
      </c>
      <c r="G9" s="343">
        <f>SUM(G10:G15)</f>
        <v>649200</v>
      </c>
      <c r="H9" s="343">
        <f>SUM(H10:H15)</f>
        <v>1464300</v>
      </c>
      <c r="I9" s="343" t="s">
        <v>436</v>
      </c>
      <c r="J9" s="343" t="s">
        <v>436</v>
      </c>
      <c r="K9" s="343">
        <f>SUM(K10:K15)</f>
        <v>7449060</v>
      </c>
      <c r="L9" s="343">
        <f>SUM(L10:L15)</f>
        <v>0</v>
      </c>
      <c r="M9" s="402">
        <f>SUM(E9:H9)</f>
        <v>69056540</v>
      </c>
      <c r="N9" s="532">
        <f>M9-'Бюджет 2018-2020'!Q3</f>
        <v>0</v>
      </c>
    </row>
    <row r="10" spans="1:14" s="29" customFormat="1" ht="19.5" customHeight="1">
      <c r="A10" s="381" t="s">
        <v>754</v>
      </c>
      <c r="B10" s="382">
        <v>110</v>
      </c>
      <c r="C10" s="382"/>
      <c r="D10" s="383">
        <f t="shared" ref="D10:D16" si="0">SUM(E10:K10)</f>
        <v>0</v>
      </c>
      <c r="E10" s="383" t="s">
        <v>436</v>
      </c>
      <c r="F10" s="383" t="s">
        <v>436</v>
      </c>
      <c r="G10" s="383" t="s">
        <v>436</v>
      </c>
      <c r="H10" s="383" t="s">
        <v>436</v>
      </c>
      <c r="I10" s="383" t="s">
        <v>436</v>
      </c>
      <c r="J10" s="383" t="s">
        <v>436</v>
      </c>
      <c r="K10" s="383" t="s">
        <v>436</v>
      </c>
      <c r="L10" s="383" t="s">
        <v>436</v>
      </c>
      <c r="M10" s="1914" t="s">
        <v>774</v>
      </c>
      <c r="N10" s="1932" t="s">
        <v>937</v>
      </c>
    </row>
    <row r="11" spans="1:14" s="29" customFormat="1" ht="19.5" customHeight="1">
      <c r="A11" s="28" t="s">
        <v>760</v>
      </c>
      <c r="B11" s="36">
        <v>120</v>
      </c>
      <c r="C11" s="380">
        <v>130</v>
      </c>
      <c r="D11" s="27">
        <f t="shared" si="0"/>
        <v>74392100</v>
      </c>
      <c r="E11" s="27">
        <f>E17</f>
        <v>18464400</v>
      </c>
      <c r="F11" s="27">
        <f>F17</f>
        <v>48478640</v>
      </c>
      <c r="G11" s="27" t="s">
        <v>436</v>
      </c>
      <c r="H11" s="27" t="s">
        <v>436</v>
      </c>
      <c r="I11" s="27" t="s">
        <v>436</v>
      </c>
      <c r="J11" s="27" t="s">
        <v>436</v>
      </c>
      <c r="K11" s="27">
        <f>'План ФХД 2018'!K11</f>
        <v>7449060</v>
      </c>
      <c r="L11" s="27" t="s">
        <v>436</v>
      </c>
      <c r="M11" s="1914"/>
      <c r="N11" s="1933"/>
    </row>
    <row r="12" spans="1:14" s="29" customFormat="1" ht="31.5">
      <c r="A12" s="28" t="s">
        <v>672</v>
      </c>
      <c r="B12" s="36">
        <v>130</v>
      </c>
      <c r="C12" s="380">
        <v>140</v>
      </c>
      <c r="D12" s="27">
        <f t="shared" si="0"/>
        <v>0</v>
      </c>
      <c r="E12" s="27" t="s">
        <v>436</v>
      </c>
      <c r="F12" s="27" t="s">
        <v>436</v>
      </c>
      <c r="G12" s="27" t="s">
        <v>436</v>
      </c>
      <c r="H12" s="27" t="s">
        <v>436</v>
      </c>
      <c r="I12" s="27" t="s">
        <v>436</v>
      </c>
      <c r="J12" s="27" t="s">
        <v>436</v>
      </c>
      <c r="K12" s="27"/>
      <c r="L12" s="27" t="s">
        <v>436</v>
      </c>
      <c r="M12" s="1914"/>
      <c r="N12" s="1933"/>
    </row>
    <row r="13" spans="1:14" s="29" customFormat="1" ht="63.75" customHeight="1">
      <c r="A13" s="381" t="s">
        <v>673</v>
      </c>
      <c r="B13" s="382">
        <v>140</v>
      </c>
      <c r="C13" s="382"/>
      <c r="D13" s="383">
        <f>SUM(E13:K13)</f>
        <v>0</v>
      </c>
      <c r="E13" s="383" t="s">
        <v>436</v>
      </c>
      <c r="F13" s="383" t="s">
        <v>436</v>
      </c>
      <c r="G13" s="383" t="s">
        <v>436</v>
      </c>
      <c r="H13" s="383" t="s">
        <v>436</v>
      </c>
      <c r="I13" s="383" t="s">
        <v>436</v>
      </c>
      <c r="J13" s="383" t="s">
        <v>436</v>
      </c>
      <c r="K13" s="383" t="s">
        <v>436</v>
      </c>
      <c r="L13" s="383" t="s">
        <v>436</v>
      </c>
      <c r="M13" s="1914"/>
      <c r="N13" s="1933"/>
    </row>
    <row r="14" spans="1:14" s="29" customFormat="1" ht="32.25" customHeight="1">
      <c r="A14" s="28" t="s">
        <v>701</v>
      </c>
      <c r="B14" s="36">
        <v>150</v>
      </c>
      <c r="C14" s="36">
        <v>180</v>
      </c>
      <c r="D14" s="27">
        <f>SUM(E14:K14)</f>
        <v>2113500</v>
      </c>
      <c r="E14" s="27" t="s">
        <v>436</v>
      </c>
      <c r="F14" s="27" t="s">
        <v>436</v>
      </c>
      <c r="G14" s="27">
        <f>G17</f>
        <v>649200</v>
      </c>
      <c r="H14" s="27">
        <f>H17</f>
        <v>1464300</v>
      </c>
      <c r="I14" s="27" t="s">
        <v>436</v>
      </c>
      <c r="J14" s="27" t="s">
        <v>436</v>
      </c>
      <c r="K14" s="27" t="s">
        <v>436</v>
      </c>
      <c r="L14" s="27" t="s">
        <v>436</v>
      </c>
      <c r="M14" s="1914"/>
      <c r="N14" s="1933"/>
    </row>
    <row r="15" spans="1:14" s="29" customFormat="1" ht="21" customHeight="1">
      <c r="A15" s="28" t="s">
        <v>674</v>
      </c>
      <c r="B15" s="36">
        <v>160</v>
      </c>
      <c r="C15" s="380">
        <v>180</v>
      </c>
      <c r="D15" s="27">
        <f t="shared" si="0"/>
        <v>0</v>
      </c>
      <c r="E15" s="27" t="s">
        <v>436</v>
      </c>
      <c r="F15" s="27" t="s">
        <v>436</v>
      </c>
      <c r="G15" s="27" t="s">
        <v>436</v>
      </c>
      <c r="H15" s="27" t="s">
        <v>436</v>
      </c>
      <c r="I15" s="27" t="s">
        <v>436</v>
      </c>
      <c r="J15" s="27" t="s">
        <v>436</v>
      </c>
      <c r="K15" s="27"/>
      <c r="L15" s="27"/>
      <c r="M15" s="1914"/>
      <c r="N15" s="1933"/>
    </row>
    <row r="16" spans="1:14" s="29" customFormat="1" ht="20.25" customHeight="1">
      <c r="A16" s="381" t="s">
        <v>675</v>
      </c>
      <c r="B16" s="382">
        <v>180</v>
      </c>
      <c r="C16" s="382"/>
      <c r="D16" s="383">
        <f t="shared" si="0"/>
        <v>0</v>
      </c>
      <c r="E16" s="383" t="s">
        <v>436</v>
      </c>
      <c r="F16" s="383" t="s">
        <v>436</v>
      </c>
      <c r="G16" s="383" t="s">
        <v>436</v>
      </c>
      <c r="H16" s="383" t="s">
        <v>436</v>
      </c>
      <c r="I16" s="383" t="s">
        <v>436</v>
      </c>
      <c r="J16" s="383" t="s">
        <v>436</v>
      </c>
      <c r="K16" s="383" t="s">
        <v>436</v>
      </c>
      <c r="L16" s="383" t="s">
        <v>436</v>
      </c>
      <c r="M16" s="1914"/>
      <c r="N16" s="1933"/>
    </row>
    <row r="17" spans="1:15" s="22" customFormat="1" ht="24" customHeight="1">
      <c r="A17" s="386" t="s">
        <v>771</v>
      </c>
      <c r="B17" s="339">
        <v>200</v>
      </c>
      <c r="C17" s="339" t="s">
        <v>436</v>
      </c>
      <c r="D17" s="343">
        <f>SUM(D18,D23,D24,D26,D27,D28,D30,D29)</f>
        <v>76505600</v>
      </c>
      <c r="E17" s="343">
        <f>SUM(E18,E23,E24,E26,E27,E28,E30,E29)</f>
        <v>18464400</v>
      </c>
      <c r="F17" s="343">
        <f>SUM(F18,F23,F24,F26,F27,F28,F30,F29)</f>
        <v>48478640</v>
      </c>
      <c r="G17" s="343">
        <f>SUM(G18,G23,G24,G25,G26,G27,G28,G30,G29)</f>
        <v>649200</v>
      </c>
      <c r="H17" s="343">
        <f>SUM(H18,H23,H24,H26,H27,H28,H30,H29)</f>
        <v>1464300</v>
      </c>
      <c r="I17" s="343" t="s">
        <v>436</v>
      </c>
      <c r="J17" s="343" t="s">
        <v>436</v>
      </c>
      <c r="K17" s="343">
        <f>SUM(K18,K23,K24,K26,K27,K28,K30,K29)</f>
        <v>7449060</v>
      </c>
      <c r="L17" s="343">
        <f>SUM(L18,L23,L24,L26,L27,L28,L30,L29)</f>
        <v>0</v>
      </c>
    </row>
    <row r="18" spans="1:15" s="22" customFormat="1" ht="32.25" customHeight="1">
      <c r="A18" s="28" t="s">
        <v>773</v>
      </c>
      <c r="B18" s="36">
        <v>210</v>
      </c>
      <c r="C18" s="36"/>
      <c r="D18" s="27">
        <f t="shared" ref="D18:D23" si="1">SUM(E18:K18)</f>
        <v>58379240</v>
      </c>
      <c r="E18" s="27">
        <f>SUM(E19,E22)</f>
        <v>9249300</v>
      </c>
      <c r="F18" s="27">
        <f>SUM(F19,F22)</f>
        <v>47103940</v>
      </c>
      <c r="G18" s="27">
        <f>SUM(G19,G22)</f>
        <v>649200</v>
      </c>
      <c r="H18" s="27">
        <f>SUM(H19,H22)</f>
        <v>1357000</v>
      </c>
      <c r="I18" s="27" t="s">
        <v>436</v>
      </c>
      <c r="J18" s="27" t="s">
        <v>436</v>
      </c>
      <c r="K18" s="27">
        <f>SUM(K19,K22)</f>
        <v>19800</v>
      </c>
      <c r="L18" s="27">
        <f>SUM(L19,L22)</f>
        <v>0</v>
      </c>
      <c r="M18" s="1934" t="s">
        <v>865</v>
      </c>
    </row>
    <row r="19" spans="1:15" s="22" customFormat="1" ht="31.5" customHeight="1">
      <c r="A19" s="378" t="s">
        <v>772</v>
      </c>
      <c r="B19" s="36">
        <v>211</v>
      </c>
      <c r="C19" s="36"/>
      <c r="D19" s="379">
        <f t="shared" si="1"/>
        <v>56171600</v>
      </c>
      <c r="E19" s="379">
        <f>SUM(E20:E21)</f>
        <v>9150900</v>
      </c>
      <c r="F19" s="379">
        <f>SUM(F20:F21)</f>
        <v>47000900</v>
      </c>
      <c r="G19" s="379">
        <f>SUM(G20:G21)</f>
        <v>0</v>
      </c>
      <c r="H19" s="379">
        <f>SUM(H20:H21)</f>
        <v>0</v>
      </c>
      <c r="I19" s="27" t="s">
        <v>436</v>
      </c>
      <c r="J19" s="27" t="s">
        <v>436</v>
      </c>
      <c r="K19" s="379">
        <f>SUM(K20:K21)</f>
        <v>19800</v>
      </c>
      <c r="L19" s="379">
        <f>SUM(L20:L21)</f>
        <v>0</v>
      </c>
      <c r="M19" s="1934"/>
    </row>
    <row r="20" spans="1:15" s="22" customFormat="1" ht="21" customHeight="1">
      <c r="A20" s="404" t="s">
        <v>766</v>
      </c>
      <c r="B20" s="36"/>
      <c r="C20" s="36">
        <v>111</v>
      </c>
      <c r="D20" s="379">
        <f t="shared" si="1"/>
        <v>43418300</v>
      </c>
      <c r="E20" s="379">
        <v>7060900</v>
      </c>
      <c r="F20" s="379">
        <v>36341800</v>
      </c>
      <c r="G20" s="379"/>
      <c r="H20" s="379"/>
      <c r="I20" s="27" t="s">
        <v>436</v>
      </c>
      <c r="J20" s="27" t="s">
        <v>436</v>
      </c>
      <c r="K20" s="379">
        <f>'План ФХД 2018'!K20</f>
        <v>15600</v>
      </c>
      <c r="L20" s="379"/>
      <c r="M20" s="1934"/>
      <c r="N20" s="22" t="s">
        <v>676</v>
      </c>
    </row>
    <row r="21" spans="1:15" s="22" customFormat="1" ht="31.5" customHeight="1">
      <c r="A21" s="404" t="s">
        <v>767</v>
      </c>
      <c r="B21" s="36"/>
      <c r="C21" s="36">
        <v>119</v>
      </c>
      <c r="D21" s="379">
        <f t="shared" si="1"/>
        <v>12753300</v>
      </c>
      <c r="E21" s="379">
        <v>2090000</v>
      </c>
      <c r="F21" s="379">
        <v>10659100</v>
      </c>
      <c r="G21" s="379"/>
      <c r="H21" s="379"/>
      <c r="I21" s="27" t="s">
        <v>436</v>
      </c>
      <c r="J21" s="27" t="s">
        <v>436</v>
      </c>
      <c r="K21" s="379">
        <f>'План ФХД 2018'!K21</f>
        <v>4200</v>
      </c>
      <c r="L21" s="379"/>
      <c r="M21" s="1934"/>
      <c r="N21" s="22" t="s">
        <v>677</v>
      </c>
    </row>
    <row r="22" spans="1:15" s="22" customFormat="1" ht="33" customHeight="1">
      <c r="A22" s="378" t="s">
        <v>758</v>
      </c>
      <c r="B22" s="36">
        <v>212</v>
      </c>
      <c r="C22" s="36">
        <v>112</v>
      </c>
      <c r="D22" s="379">
        <f t="shared" si="1"/>
        <v>2207640</v>
      </c>
      <c r="E22" s="379">
        <v>98400</v>
      </c>
      <c r="F22" s="379">
        <v>103040</v>
      </c>
      <c r="G22" s="379">
        <v>649200</v>
      </c>
      <c r="H22" s="379">
        <v>1357000</v>
      </c>
      <c r="I22" s="27" t="s">
        <v>436</v>
      </c>
      <c r="J22" s="27" t="s">
        <v>436</v>
      </c>
      <c r="K22" s="379"/>
      <c r="L22" s="379"/>
      <c r="M22" s="1934"/>
      <c r="N22" s="238" t="s">
        <v>679</v>
      </c>
    </row>
    <row r="23" spans="1:15" s="22" customFormat="1" ht="31.5">
      <c r="A23" s="381" t="s">
        <v>678</v>
      </c>
      <c r="B23" s="382">
        <v>220</v>
      </c>
      <c r="C23" s="382"/>
      <c r="D23" s="383">
        <f t="shared" si="1"/>
        <v>0</v>
      </c>
      <c r="E23" s="27" t="s">
        <v>436</v>
      </c>
      <c r="F23" s="27" t="s">
        <v>436</v>
      </c>
      <c r="G23" s="27" t="s">
        <v>436</v>
      </c>
      <c r="H23" s="27" t="s">
        <v>436</v>
      </c>
      <c r="I23" s="27" t="s">
        <v>436</v>
      </c>
      <c r="J23" s="27" t="s">
        <v>436</v>
      </c>
      <c r="K23" s="27" t="s">
        <v>436</v>
      </c>
      <c r="L23" s="27" t="s">
        <v>436</v>
      </c>
      <c r="M23" s="1934"/>
    </row>
    <row r="24" spans="1:15" s="22" customFormat="1" ht="20.25" customHeight="1">
      <c r="A24" s="1928" t="s">
        <v>59</v>
      </c>
      <c r="B24" s="1930">
        <v>230</v>
      </c>
      <c r="C24" s="382">
        <v>831</v>
      </c>
      <c r="D24" s="27">
        <f t="shared" ref="D24:D32" si="2">SUM(E24:K24)</f>
        <v>0</v>
      </c>
      <c r="E24" s="27"/>
      <c r="F24" s="27"/>
      <c r="G24" s="27"/>
      <c r="H24" s="27" t="s">
        <v>436</v>
      </c>
      <c r="I24" s="27" t="s">
        <v>436</v>
      </c>
      <c r="J24" s="27" t="s">
        <v>436</v>
      </c>
      <c r="K24" s="27" t="s">
        <v>436</v>
      </c>
      <c r="L24" s="27" t="s">
        <v>436</v>
      </c>
      <c r="M24" s="1934"/>
      <c r="N24" s="1933" t="s">
        <v>680</v>
      </c>
    </row>
    <row r="25" spans="1:15" s="22" customFormat="1" ht="20.25" customHeight="1">
      <c r="A25" s="1935"/>
      <c r="B25" s="1936"/>
      <c r="C25" s="382">
        <v>852</v>
      </c>
      <c r="D25" s="27">
        <f t="shared" si="2"/>
        <v>0</v>
      </c>
      <c r="E25" s="27"/>
      <c r="F25" s="27"/>
      <c r="G25" s="27" t="s">
        <v>436</v>
      </c>
      <c r="H25" s="27" t="s">
        <v>436</v>
      </c>
      <c r="I25" s="27" t="s">
        <v>436</v>
      </c>
      <c r="J25" s="27" t="s">
        <v>436</v>
      </c>
      <c r="K25" s="27"/>
      <c r="L25" s="27"/>
      <c r="M25" s="1934"/>
      <c r="N25" s="1933"/>
    </row>
    <row r="26" spans="1:15" s="22" customFormat="1" ht="20.25" customHeight="1">
      <c r="A26" s="1929"/>
      <c r="B26" s="1931"/>
      <c r="C26" s="382">
        <v>853</v>
      </c>
      <c r="D26" s="27">
        <f t="shared" si="2"/>
        <v>20000</v>
      </c>
      <c r="E26" s="27"/>
      <c r="F26" s="27">
        <f>'СГОЗ 2019-2020'!F343</f>
        <v>20000</v>
      </c>
      <c r="G26" s="27" t="s">
        <v>436</v>
      </c>
      <c r="H26" s="27" t="s">
        <v>436</v>
      </c>
      <c r="I26" s="27" t="s">
        <v>436</v>
      </c>
      <c r="J26" s="27" t="s">
        <v>436</v>
      </c>
      <c r="K26" s="27"/>
      <c r="L26" s="27"/>
      <c r="M26" s="1934"/>
      <c r="N26" s="1933"/>
    </row>
    <row r="27" spans="1:15" s="22" customFormat="1" ht="33" customHeight="1">
      <c r="A27" s="381" t="s">
        <v>759</v>
      </c>
      <c r="B27" s="382">
        <v>240</v>
      </c>
      <c r="C27" s="382"/>
      <c r="D27" s="383">
        <f t="shared" si="2"/>
        <v>0</v>
      </c>
      <c r="E27" s="383" t="s">
        <v>436</v>
      </c>
      <c r="F27" s="383" t="s">
        <v>436</v>
      </c>
      <c r="G27" s="383" t="s">
        <v>436</v>
      </c>
      <c r="H27" s="383" t="s">
        <v>436</v>
      </c>
      <c r="I27" s="383" t="s">
        <v>436</v>
      </c>
      <c r="J27" s="383" t="s">
        <v>436</v>
      </c>
      <c r="K27" s="383" t="s">
        <v>436</v>
      </c>
      <c r="L27" s="383" t="s">
        <v>436</v>
      </c>
      <c r="M27" s="1934"/>
    </row>
    <row r="28" spans="1:15" s="22" customFormat="1" ht="33.75" customHeight="1">
      <c r="A28" s="711" t="s">
        <v>935</v>
      </c>
      <c r="B28" s="710">
        <v>250</v>
      </c>
      <c r="C28" s="382">
        <v>244</v>
      </c>
      <c r="D28" s="27">
        <f t="shared" si="2"/>
        <v>0</v>
      </c>
      <c r="E28" s="27">
        <f>'СГОЗ 2019-2020'!F183</f>
        <v>0</v>
      </c>
      <c r="F28" s="27">
        <f>'СГОЗ 2019-2020'!F337+'СГОЗ 2019-2020'!F437</f>
        <v>0</v>
      </c>
      <c r="G28" s="27">
        <f>'СГОЗ 2019-2020'!W568</f>
        <v>0</v>
      </c>
      <c r="H28" s="27">
        <f>'СГОЗ 2019-2020'!AH568</f>
        <v>0</v>
      </c>
      <c r="I28" s="27" t="s">
        <v>436</v>
      </c>
      <c r="J28" s="27" t="s">
        <v>436</v>
      </c>
      <c r="K28" s="27"/>
      <c r="L28" s="27"/>
      <c r="M28" s="388"/>
      <c r="N28" s="403" t="s">
        <v>837</v>
      </c>
    </row>
    <row r="29" spans="1:15" s="22" customFormat="1" ht="31.5" customHeight="1">
      <c r="A29" s="1928" t="s">
        <v>58</v>
      </c>
      <c r="B29" s="1930">
        <v>260</v>
      </c>
      <c r="C29" s="36">
        <v>244</v>
      </c>
      <c r="D29" s="27">
        <f t="shared" si="2"/>
        <v>18106360</v>
      </c>
      <c r="E29" s="27">
        <f>'СГОЗ 2019-2020'!E7</f>
        <v>9215100</v>
      </c>
      <c r="F29" s="27">
        <f>'СГОЗ 2019-2020'!E8+'СГОЗ 2019-2020'!E9</f>
        <v>1354700</v>
      </c>
      <c r="G29" s="383">
        <f>'СГОЗ 2019-2020'!E10</f>
        <v>0</v>
      </c>
      <c r="H29" s="383">
        <f>'СГОЗ 2019-2020'!E11-H30</f>
        <v>107300</v>
      </c>
      <c r="I29" s="27" t="s">
        <v>436</v>
      </c>
      <c r="J29" s="27" t="s">
        <v>436</v>
      </c>
      <c r="K29" s="27">
        <f>'План ФХД 2018'!K29</f>
        <v>7429260</v>
      </c>
      <c r="L29" s="27"/>
      <c r="M29" s="388"/>
      <c r="N29" s="1927" t="s">
        <v>838</v>
      </c>
      <c r="O29" s="1927"/>
    </row>
    <row r="30" spans="1:15" s="22" customFormat="1" ht="21" customHeight="1">
      <c r="A30" s="1929"/>
      <c r="B30" s="1931"/>
      <c r="C30" s="382">
        <v>321</v>
      </c>
      <c r="D30" s="27">
        <f t="shared" si="2"/>
        <v>0</v>
      </c>
      <c r="E30" s="27" t="s">
        <v>436</v>
      </c>
      <c r="F30" s="27" t="s">
        <v>436</v>
      </c>
      <c r="G30" s="27" t="s">
        <v>436</v>
      </c>
      <c r="H30" s="27">
        <f>'СГОЗ 2019-2020'!AH573</f>
        <v>0</v>
      </c>
      <c r="I30" s="27" t="s">
        <v>436</v>
      </c>
      <c r="J30" s="27" t="s">
        <v>436</v>
      </c>
      <c r="K30" s="27" t="s">
        <v>436</v>
      </c>
      <c r="L30" s="27" t="s">
        <v>436</v>
      </c>
      <c r="M30" s="388"/>
      <c r="N30" s="403" t="s">
        <v>681</v>
      </c>
    </row>
    <row r="31" spans="1:15" s="22" customFormat="1" ht="19.5" customHeight="1">
      <c r="A31" s="386" t="s">
        <v>57</v>
      </c>
      <c r="B31" s="339">
        <v>500</v>
      </c>
      <c r="C31" s="339" t="s">
        <v>55</v>
      </c>
      <c r="D31" s="343">
        <f t="shared" si="2"/>
        <v>0</v>
      </c>
      <c r="E31" s="343"/>
      <c r="F31" s="343"/>
      <c r="G31" s="343"/>
      <c r="H31" s="343"/>
      <c r="I31" s="343" t="s">
        <v>436</v>
      </c>
      <c r="J31" s="343" t="s">
        <v>436</v>
      </c>
      <c r="K31" s="343"/>
      <c r="L31" s="343"/>
    </row>
    <row r="32" spans="1:15" s="22" customFormat="1" ht="19.5" customHeight="1">
      <c r="A32" s="386" t="s">
        <v>56</v>
      </c>
      <c r="B32" s="339">
        <v>600</v>
      </c>
      <c r="C32" s="339" t="s">
        <v>55</v>
      </c>
      <c r="D32" s="343">
        <f t="shared" si="2"/>
        <v>0</v>
      </c>
      <c r="E32" s="343"/>
      <c r="F32" s="343"/>
      <c r="G32" s="343"/>
      <c r="H32" s="343"/>
      <c r="I32" s="343" t="s">
        <v>436</v>
      </c>
      <c r="J32" s="343" t="s">
        <v>436</v>
      </c>
      <c r="K32" s="343"/>
      <c r="L32" s="343"/>
    </row>
    <row r="33" spans="1:12" s="22" customFormat="1" ht="15.75">
      <c r="A33" s="26"/>
      <c r="B33" s="25"/>
      <c r="C33" s="25"/>
      <c r="D33" s="24"/>
      <c r="E33" s="24"/>
      <c r="F33" s="23"/>
      <c r="G33" s="23"/>
      <c r="H33" s="23"/>
      <c r="I33" s="23"/>
      <c r="J33" s="23"/>
      <c r="K33" s="23"/>
      <c r="L33" s="23"/>
    </row>
    <row r="34" spans="1:12" s="22" customFormat="1" ht="15.75">
      <c r="A34" s="26"/>
      <c r="B34" s="25"/>
      <c r="C34" s="25"/>
      <c r="D34" s="24"/>
      <c r="E34" s="24"/>
      <c r="F34" s="23"/>
      <c r="G34" s="23"/>
      <c r="H34" s="23"/>
      <c r="I34" s="23"/>
      <c r="J34" s="23"/>
      <c r="K34" s="23"/>
      <c r="L34" s="23"/>
    </row>
    <row r="35" spans="1:12" s="16" customFormat="1" ht="45.75" customHeight="1">
      <c r="A35" s="1926" t="str">
        <f>'План ФХД 2018'!A35</f>
        <v>И.о. заместителя начальника по экономике и финансам</v>
      </c>
      <c r="B35" s="1926"/>
      <c r="C35" s="1926"/>
      <c r="D35" s="1926"/>
      <c r="E35" s="368"/>
      <c r="F35" s="368"/>
      <c r="G35" s="21"/>
      <c r="I35" s="18" t="str">
        <f>'План ФХД 2018'!I35</f>
        <v>В.В. Гоннова</v>
      </c>
      <c r="K35" s="17"/>
      <c r="L35" s="17"/>
    </row>
    <row r="36" spans="1:12" s="16" customFormat="1" ht="60" customHeight="1">
      <c r="A36" s="20" t="str">
        <f>'План ФХД 2018'!A36</f>
        <v>Директор МКУ "ОК УОиДО"</v>
      </c>
      <c r="B36" s="20"/>
      <c r="C36" s="20"/>
      <c r="D36" s="20"/>
      <c r="E36" s="369"/>
      <c r="F36" s="369"/>
      <c r="G36" s="20"/>
      <c r="I36" s="18" t="str">
        <f>'План ФХД 2018'!I36</f>
        <v>Л.Э. Ерохина</v>
      </c>
      <c r="K36" s="17"/>
      <c r="L36" s="17"/>
    </row>
    <row r="37" spans="1:12" ht="15" customHeight="1">
      <c r="B37" s="3"/>
      <c r="D37" s="10"/>
      <c r="E37" s="10"/>
      <c r="F37" s="10"/>
      <c r="G37" s="10"/>
      <c r="H37" s="10"/>
      <c r="I37" s="10"/>
      <c r="J37" s="10"/>
      <c r="K37" s="15"/>
      <c r="L37" s="15"/>
    </row>
    <row r="38" spans="1:12" ht="15" customHeight="1">
      <c r="B38" s="3"/>
      <c r="D38" s="10"/>
      <c r="E38" s="10"/>
      <c r="F38" s="10"/>
      <c r="G38" s="10"/>
      <c r="H38" s="10"/>
      <c r="I38" s="10"/>
      <c r="J38" s="10"/>
      <c r="K38" s="15"/>
      <c r="L38" s="15"/>
    </row>
    <row r="39" spans="1:12" ht="18.75" customHeight="1">
      <c r="A39" s="1901" t="str">
        <f>'План ФХД 2018'!A39</f>
        <v>Соколова Т.В.</v>
      </c>
      <c r="B39" s="3"/>
      <c r="D39" s="10"/>
      <c r="E39" s="10"/>
      <c r="F39" s="10"/>
      <c r="G39" s="10"/>
      <c r="H39" s="10"/>
      <c r="I39" s="10"/>
      <c r="J39" s="10"/>
      <c r="K39" s="15"/>
      <c r="L39" s="15"/>
    </row>
    <row r="40" spans="1:12" s="11" customFormat="1" ht="18.75" customHeight="1">
      <c r="A40" s="1902" t="str">
        <f>'План ФХД 2018'!A40</f>
        <v>43-72-00*3226</v>
      </c>
      <c r="B40" s="14"/>
      <c r="C40" s="14"/>
      <c r="D40" s="14"/>
      <c r="E40" s="14"/>
      <c r="F40" s="14"/>
      <c r="G40" s="14"/>
      <c r="H40" s="14"/>
      <c r="I40" s="14"/>
      <c r="J40" s="14"/>
      <c r="K40" s="13"/>
      <c r="L40" s="13"/>
    </row>
    <row r="41" spans="1:12" ht="15.75">
      <c r="A41" s="11"/>
      <c r="B41" s="3"/>
      <c r="F41" s="10"/>
      <c r="G41" s="10"/>
      <c r="H41" s="7"/>
      <c r="I41" s="7"/>
      <c r="J41" s="7"/>
    </row>
    <row r="42" spans="1:12" ht="12.75" customHeight="1">
      <c r="F42" s="6"/>
      <c r="G42" s="6"/>
      <c r="H42" s="7"/>
      <c r="I42" s="7"/>
      <c r="J42" s="7"/>
    </row>
    <row r="43" spans="1:12" s="4" customFormat="1" ht="12.75" customHeight="1">
      <c r="B43" s="5"/>
      <c r="F43" s="6"/>
      <c r="G43" s="6"/>
      <c r="H43" s="7"/>
      <c r="I43" s="7"/>
      <c r="J43" s="7"/>
    </row>
    <row r="44" spans="1:12" s="4" customFormat="1" ht="38.25" customHeight="1">
      <c r="B44" s="5"/>
      <c r="F44" s="6"/>
      <c r="G44" s="6"/>
      <c r="H44" s="9"/>
      <c r="I44" s="9"/>
      <c r="J44" s="9"/>
    </row>
    <row r="45" spans="1:12" s="4" customFormat="1" ht="38.25" customHeight="1">
      <c r="B45" s="5"/>
      <c r="F45" s="6"/>
      <c r="G45" s="6"/>
      <c r="H45" s="9"/>
      <c r="I45" s="9"/>
      <c r="J45" s="9"/>
    </row>
    <row r="46" spans="1:12" s="4" customFormat="1" ht="12.75" customHeight="1">
      <c r="B46" s="5"/>
      <c r="F46" s="6"/>
      <c r="G46" s="6"/>
      <c r="H46" s="8"/>
      <c r="I46" s="8"/>
      <c r="J46" s="8"/>
    </row>
    <row r="47" spans="1:12" s="4" customFormat="1" ht="12.75" customHeight="1">
      <c r="B47" s="5"/>
      <c r="F47" s="6"/>
      <c r="G47" s="6"/>
      <c r="H47" s="7"/>
      <c r="I47" s="7"/>
      <c r="J47" s="7"/>
    </row>
    <row r="48" spans="1:12">
      <c r="F48" s="6"/>
      <c r="G48" s="6"/>
    </row>
    <row r="49" spans="2:14">
      <c r="F49" s="6"/>
      <c r="G49" s="6"/>
    </row>
    <row r="50" spans="2:14" s="4" customFormat="1">
      <c r="B50" s="5"/>
      <c r="F50" s="6"/>
      <c r="G50" s="6"/>
      <c r="M50" s="3"/>
      <c r="N50" s="3"/>
    </row>
    <row r="51" spans="2:14" s="4" customFormat="1">
      <c r="B51" s="5"/>
      <c r="F51" s="6"/>
      <c r="G51" s="6"/>
      <c r="M51" s="3"/>
      <c r="N51" s="3"/>
    </row>
    <row r="52" spans="2:14" s="4" customFormat="1">
      <c r="B52" s="5"/>
      <c r="F52" s="6"/>
      <c r="G52" s="6"/>
      <c r="M52" s="3"/>
      <c r="N52" s="3"/>
    </row>
    <row r="53" spans="2:14" s="4" customFormat="1">
      <c r="B53" s="5"/>
      <c r="F53" s="6"/>
      <c r="G53" s="6"/>
      <c r="M53" s="3"/>
      <c r="N53" s="3"/>
    </row>
    <row r="54" spans="2:14" s="4" customFormat="1">
      <c r="B54" s="5"/>
      <c r="F54" s="6"/>
      <c r="G54" s="6"/>
      <c r="M54" s="3"/>
      <c r="N54" s="3"/>
    </row>
    <row r="55" spans="2:14" s="4" customFormat="1">
      <c r="B55" s="5"/>
      <c r="F55" s="6"/>
      <c r="G55" s="6"/>
      <c r="M55" s="3"/>
      <c r="N55" s="3"/>
    </row>
    <row r="56" spans="2:14" s="4" customFormat="1">
      <c r="B56" s="5"/>
      <c r="F56" s="6"/>
      <c r="G56" s="6"/>
      <c r="M56" s="3"/>
      <c r="N56" s="3"/>
    </row>
    <row r="57" spans="2:14" s="4" customFormat="1">
      <c r="B57" s="5"/>
      <c r="F57" s="6"/>
      <c r="G57" s="6"/>
      <c r="M57" s="3"/>
      <c r="N57" s="3"/>
    </row>
    <row r="58" spans="2:14" s="4" customFormat="1">
      <c r="B58" s="5"/>
      <c r="F58" s="6"/>
      <c r="G58" s="6"/>
      <c r="M58" s="3"/>
      <c r="N58" s="3"/>
    </row>
    <row r="59" spans="2:14" s="4" customFormat="1">
      <c r="B59" s="5"/>
      <c r="F59" s="6"/>
      <c r="G59" s="6"/>
      <c r="M59" s="3"/>
      <c r="N59" s="3"/>
    </row>
    <row r="60" spans="2:14" s="4" customFormat="1">
      <c r="B60" s="5"/>
      <c r="F60" s="6"/>
      <c r="G60" s="6"/>
      <c r="M60" s="3"/>
      <c r="N60" s="3"/>
    </row>
    <row r="61" spans="2:14" s="4" customFormat="1">
      <c r="B61" s="5"/>
      <c r="F61" s="6"/>
      <c r="G61" s="6"/>
      <c r="M61" s="3"/>
      <c r="N61" s="3"/>
    </row>
    <row r="62" spans="2:14" s="4" customFormat="1">
      <c r="B62" s="5"/>
      <c r="F62" s="6"/>
      <c r="G62" s="6"/>
      <c r="M62" s="3"/>
      <c r="N62" s="3"/>
    </row>
    <row r="63" spans="2:14" s="4" customFormat="1">
      <c r="B63" s="5"/>
      <c r="F63" s="6"/>
      <c r="G63" s="6"/>
      <c r="M63" s="3"/>
      <c r="N63" s="3"/>
    </row>
    <row r="64" spans="2:14" s="4" customFormat="1">
      <c r="B64" s="5"/>
      <c r="F64" s="6"/>
      <c r="G64" s="6"/>
      <c r="M64" s="3"/>
      <c r="N64" s="3"/>
    </row>
    <row r="65" spans="2:14" s="4" customFormat="1">
      <c r="B65" s="5"/>
      <c r="F65" s="6"/>
      <c r="G65" s="6"/>
      <c r="M65" s="3"/>
      <c r="N65" s="3"/>
    </row>
    <row r="66" spans="2:14" s="4" customFormat="1">
      <c r="B66" s="5"/>
      <c r="F66" s="6"/>
      <c r="G66" s="6"/>
      <c r="M66" s="3"/>
      <c r="N66" s="3"/>
    </row>
    <row r="67" spans="2:14" s="4" customFormat="1">
      <c r="B67" s="5"/>
      <c r="F67" s="6"/>
      <c r="G67" s="6"/>
      <c r="M67" s="3"/>
      <c r="N67" s="3"/>
    </row>
    <row r="68" spans="2:14" s="4" customFormat="1">
      <c r="B68" s="5"/>
      <c r="F68" s="6"/>
      <c r="G68" s="6"/>
      <c r="M68" s="3"/>
      <c r="N68" s="3"/>
    </row>
    <row r="69" spans="2:14" s="4" customFormat="1">
      <c r="B69" s="5"/>
      <c r="F69" s="6"/>
      <c r="G69" s="6"/>
      <c r="M69" s="3"/>
      <c r="N69" s="3"/>
    </row>
    <row r="70" spans="2:14" s="4" customFormat="1">
      <c r="B70" s="5"/>
      <c r="F70" s="6"/>
      <c r="G70" s="6"/>
      <c r="M70" s="3"/>
      <c r="N70" s="3"/>
    </row>
    <row r="71" spans="2:14" s="4" customFormat="1">
      <c r="B71" s="5"/>
      <c r="F71" s="6"/>
      <c r="G71" s="6"/>
      <c r="M71" s="3"/>
      <c r="N71" s="3"/>
    </row>
    <row r="72" spans="2:14" s="4" customFormat="1">
      <c r="B72" s="5"/>
      <c r="F72" s="6"/>
      <c r="G72" s="6"/>
      <c r="M72" s="3"/>
      <c r="N72" s="3"/>
    </row>
    <row r="73" spans="2:14" s="4" customFormat="1">
      <c r="B73" s="5"/>
      <c r="F73" s="6"/>
      <c r="G73" s="6"/>
      <c r="M73" s="3"/>
      <c r="N73" s="3"/>
    </row>
    <row r="74" spans="2:14" s="4" customFormat="1">
      <c r="B74" s="5"/>
      <c r="F74" s="6"/>
      <c r="G74" s="6"/>
      <c r="M74" s="3"/>
      <c r="N74" s="3"/>
    </row>
    <row r="75" spans="2:14" s="4" customFormat="1">
      <c r="B75" s="5"/>
      <c r="F75" s="6"/>
      <c r="G75" s="6"/>
      <c r="M75" s="3"/>
      <c r="N75" s="3"/>
    </row>
    <row r="76" spans="2:14" s="4" customFormat="1">
      <c r="B76" s="5"/>
      <c r="F76" s="6"/>
      <c r="G76" s="6"/>
      <c r="M76" s="3"/>
      <c r="N76" s="3"/>
    </row>
    <row r="77" spans="2:14" s="4" customFormat="1">
      <c r="B77" s="5"/>
      <c r="F77" s="6"/>
      <c r="G77" s="6"/>
      <c r="M77" s="3"/>
      <c r="N77" s="3"/>
    </row>
    <row r="78" spans="2:14" s="4" customFormat="1">
      <c r="B78" s="5"/>
      <c r="F78" s="6"/>
      <c r="G78" s="6"/>
      <c r="M78" s="3"/>
      <c r="N78" s="3"/>
    </row>
    <row r="79" spans="2:14" s="4" customFormat="1">
      <c r="B79" s="5"/>
      <c r="F79" s="6"/>
      <c r="G79" s="6"/>
      <c r="M79" s="3"/>
      <c r="N79" s="3"/>
    </row>
    <row r="80" spans="2:14" s="4" customFormat="1">
      <c r="B80" s="5"/>
      <c r="F80" s="6"/>
      <c r="G80" s="6"/>
      <c r="M80" s="3"/>
      <c r="N80" s="3"/>
    </row>
    <row r="81" spans="2:14" s="4" customFormat="1">
      <c r="B81" s="5"/>
      <c r="F81" s="6"/>
      <c r="G81" s="6"/>
      <c r="M81" s="3"/>
      <c r="N81" s="3"/>
    </row>
    <row r="82" spans="2:14" s="4" customFormat="1">
      <c r="B82" s="5"/>
      <c r="F82" s="6"/>
      <c r="G82" s="6"/>
      <c r="M82" s="3"/>
      <c r="N82" s="3"/>
    </row>
    <row r="83" spans="2:14" s="4" customFormat="1">
      <c r="B83" s="5"/>
      <c r="F83" s="6"/>
      <c r="G83" s="6"/>
      <c r="M83" s="3"/>
      <c r="N83" s="3"/>
    </row>
    <row r="84" spans="2:14" s="4" customFormat="1">
      <c r="B84" s="5"/>
      <c r="F84" s="6"/>
      <c r="G84" s="6"/>
      <c r="M84" s="3"/>
      <c r="N84" s="3"/>
    </row>
    <row r="85" spans="2:14" s="4" customFormat="1">
      <c r="B85" s="5"/>
      <c r="F85" s="6"/>
      <c r="G85" s="6"/>
      <c r="M85" s="3"/>
      <c r="N85" s="3"/>
    </row>
    <row r="86" spans="2:14" s="4" customFormat="1">
      <c r="B86" s="5"/>
      <c r="F86" s="6"/>
      <c r="G86" s="6"/>
      <c r="M86" s="3"/>
      <c r="N86" s="3"/>
    </row>
    <row r="87" spans="2:14" s="4" customFormat="1">
      <c r="B87" s="5"/>
      <c r="F87" s="6"/>
      <c r="G87" s="6"/>
      <c r="M87" s="3"/>
      <c r="N87" s="3"/>
    </row>
    <row r="88" spans="2:14" s="4" customFormat="1">
      <c r="B88" s="5"/>
      <c r="F88" s="6"/>
      <c r="G88" s="6"/>
      <c r="M88" s="3"/>
      <c r="N88" s="3"/>
    </row>
    <row r="89" spans="2:14" s="4" customFormat="1">
      <c r="B89" s="5"/>
      <c r="F89" s="6"/>
      <c r="G89" s="6"/>
      <c r="M89" s="3"/>
      <c r="N89" s="3"/>
    </row>
    <row r="90" spans="2:14" s="4" customFormat="1">
      <c r="B90" s="5"/>
      <c r="F90" s="6"/>
      <c r="G90" s="6"/>
      <c r="M90" s="3"/>
      <c r="N90" s="3"/>
    </row>
    <row r="91" spans="2:14" s="4" customFormat="1">
      <c r="B91" s="5"/>
      <c r="F91" s="6"/>
      <c r="G91" s="6"/>
      <c r="M91" s="3"/>
      <c r="N91" s="3"/>
    </row>
    <row r="92" spans="2:14" s="4" customFormat="1">
      <c r="B92" s="5"/>
      <c r="F92" s="6"/>
      <c r="G92" s="6"/>
      <c r="M92" s="3"/>
      <c r="N92" s="3"/>
    </row>
    <row r="93" spans="2:14" s="4" customFormat="1">
      <c r="B93" s="5"/>
      <c r="F93" s="6"/>
      <c r="G93" s="6"/>
      <c r="M93" s="3"/>
      <c r="N93" s="3"/>
    </row>
    <row r="94" spans="2:14" s="4" customFormat="1">
      <c r="B94" s="5"/>
      <c r="F94" s="6"/>
      <c r="G94" s="6"/>
      <c r="M94" s="3"/>
      <c r="N94" s="3"/>
    </row>
    <row r="95" spans="2:14" s="4" customFormat="1">
      <c r="B95" s="5"/>
      <c r="F95" s="6"/>
      <c r="G95" s="6"/>
      <c r="M95" s="3"/>
      <c r="N95" s="3"/>
    </row>
    <row r="96" spans="2:14" s="4" customFormat="1">
      <c r="B96" s="5"/>
      <c r="F96" s="6"/>
      <c r="G96" s="6"/>
      <c r="M96" s="3"/>
      <c r="N96" s="3"/>
    </row>
    <row r="97" spans="2:14" s="4" customFormat="1">
      <c r="B97" s="5"/>
      <c r="F97" s="6"/>
      <c r="G97" s="6"/>
      <c r="M97" s="3"/>
      <c r="N97" s="3"/>
    </row>
    <row r="98" spans="2:14" s="4" customFormat="1">
      <c r="B98" s="5"/>
      <c r="F98" s="6"/>
      <c r="G98" s="6"/>
      <c r="M98" s="3"/>
      <c r="N98" s="3"/>
    </row>
    <row r="99" spans="2:14" s="4" customFormat="1">
      <c r="B99" s="5"/>
      <c r="F99" s="6"/>
      <c r="G99" s="6"/>
      <c r="M99" s="3"/>
      <c r="N99" s="3"/>
    </row>
    <row r="100" spans="2:14" s="4" customFormat="1">
      <c r="B100" s="5"/>
      <c r="F100" s="6"/>
      <c r="G100" s="6"/>
      <c r="M100" s="3"/>
      <c r="N100" s="3"/>
    </row>
    <row r="101" spans="2:14" s="4" customFormat="1">
      <c r="B101" s="5"/>
      <c r="F101" s="6"/>
      <c r="G101" s="6"/>
      <c r="M101" s="3"/>
      <c r="N101" s="3"/>
    </row>
    <row r="102" spans="2:14" s="4" customFormat="1">
      <c r="B102" s="5"/>
      <c r="F102" s="6"/>
      <c r="G102" s="6"/>
      <c r="M102" s="3"/>
      <c r="N102" s="3"/>
    </row>
    <row r="103" spans="2:14" s="4" customFormat="1">
      <c r="B103" s="5"/>
      <c r="F103" s="6"/>
      <c r="G103" s="6"/>
      <c r="M103" s="3"/>
      <c r="N103" s="3"/>
    </row>
    <row r="104" spans="2:14" s="4" customFormat="1">
      <c r="B104" s="5"/>
      <c r="F104" s="6"/>
      <c r="G104" s="6"/>
      <c r="M104" s="3"/>
      <c r="N104" s="3"/>
    </row>
    <row r="105" spans="2:14" s="4" customFormat="1">
      <c r="B105" s="5"/>
      <c r="F105" s="6"/>
      <c r="G105" s="6"/>
      <c r="M105" s="3"/>
      <c r="N105" s="3"/>
    </row>
    <row r="106" spans="2:14" s="4" customFormat="1">
      <c r="B106" s="5"/>
      <c r="F106" s="6"/>
      <c r="G106" s="6"/>
      <c r="M106" s="3"/>
      <c r="N106" s="3"/>
    </row>
    <row r="107" spans="2:14" s="4" customFormat="1">
      <c r="B107" s="5"/>
      <c r="F107" s="6"/>
      <c r="G107" s="6"/>
      <c r="M107" s="3"/>
      <c r="N107" s="3"/>
    </row>
    <row r="108" spans="2:14" s="4" customFormat="1">
      <c r="B108" s="5"/>
      <c r="F108" s="6"/>
      <c r="G108" s="6"/>
      <c r="M108" s="3"/>
      <c r="N108" s="3"/>
    </row>
    <row r="109" spans="2:14" s="4" customFormat="1">
      <c r="B109" s="5"/>
      <c r="F109" s="6"/>
      <c r="G109" s="6"/>
      <c r="M109" s="3"/>
      <c r="N109" s="3"/>
    </row>
  </sheetData>
  <autoFilter ref="A8:L37"/>
  <customSheetViews>
    <customSheetView guid="{B72699BC-299D-42B7-A978-9B23F399AA23}" scale="80" showPageBreaks="1" printArea="1" showAutoFilter="1" view="pageBreakPreview" showRuler="0">
      <pane xSplit="3" ySplit="9" topLeftCell="D10" activePane="bottomRight" state="frozen"/>
      <selection pane="bottomRight" sqref="A1:O40"/>
      <colBreaks count="1" manualBreakCount="1">
        <brk id="12" max="38" man="1"/>
      </colBreaks>
      <pageMargins left="0.74803149606299213" right="0.23622047244094491" top="0.22" bottom="0" header="0.19685039370078741" footer="0"/>
      <pageSetup paperSize="9" scale="53" orientation="landscape" r:id="rId1"/>
      <headerFooter alignWithMargins="0"/>
      <autoFilter ref="B1:M1"/>
    </customSheetView>
    <customSheetView guid="{4DDEBF15-3C9F-44C3-B78F-AE382BE678C1}" scale="80" showPageBreaks="1" printArea="1" showAutoFilter="1" view="pageBreakPreview" showRuler="0">
      <pane xSplit="3" ySplit="9" topLeftCell="D10" activePane="bottomRight" state="frozen"/>
      <selection pane="bottomRight" activeCell="A38" sqref="A38:A39"/>
      <colBreaks count="1" manualBreakCount="1">
        <brk id="12" max="38" man="1"/>
      </colBreaks>
      <pageMargins left="0.74803149606299213" right="0.23622047244094491" top="0.22" bottom="0" header="0.19685039370078741" footer="0"/>
      <pageSetup paperSize="9" scale="55" orientation="landscape" r:id="rId2"/>
      <headerFooter alignWithMargins="0"/>
      <autoFilter ref="B1:M1"/>
    </customSheetView>
    <customSheetView guid="{3811DC27-6C9C-4281-989A-478EAFEC2147}" scale="80" showPageBreaks="1" printArea="1" showAutoFilter="1" view="pageBreakPreview" showRuler="0">
      <pane xSplit="3" ySplit="9" topLeftCell="D10" activePane="bottomRight" state="frozen"/>
      <selection pane="bottomRight" activeCell="N9" sqref="N9"/>
      <colBreaks count="1" manualBreakCount="1">
        <brk id="12" max="38" man="1"/>
      </colBreaks>
      <pageMargins left="0.74803149606299213" right="0.23622047244094491" top="0.22" bottom="0" header="0.19685039370078741" footer="0"/>
      <pageSetup paperSize="9" scale="53" orientation="landscape" r:id="rId3"/>
      <headerFooter alignWithMargins="0"/>
      <autoFilter ref="B1:M1"/>
    </customSheetView>
    <customSheetView guid="{5B9D9E33-AFE5-4826-BC15-28975AB1E5F8}" scale="80" showPageBreaks="1" printArea="1" showAutoFilter="1" view="pageBreakPreview" showRuler="0">
      <pane xSplit="3" ySplit="9" topLeftCell="D28" activePane="bottomRight" state="frozen"/>
      <selection pane="bottomRight" activeCell="A38" sqref="A38:A39"/>
      <colBreaks count="1" manualBreakCount="1">
        <brk id="12" max="38" man="1"/>
      </colBreaks>
      <pageMargins left="0.74803149606299213" right="0.23622047244094491" top="0.22" bottom="0" header="0.19685039370078741" footer="0"/>
      <pageSetup paperSize="9" scale="55" orientation="landscape" r:id="rId4"/>
      <headerFooter alignWithMargins="0"/>
      <autoFilter ref="B1:M1"/>
    </customSheetView>
    <customSheetView guid="{4660ED57-C31A-43C4-A05C-DF263EC238D0}" scale="80" showPageBreaks="1" printArea="1" showAutoFilter="1" view="pageBreakPreview" showRuler="0">
      <pane xSplit="3" ySplit="9" topLeftCell="D28" activePane="bottomRight" state="frozen"/>
      <selection pane="bottomRight" activeCell="A38" sqref="A38:A39"/>
      <colBreaks count="1" manualBreakCount="1">
        <brk id="12" max="38" man="1"/>
      </colBreaks>
      <pageMargins left="0.74803149606299213" right="0.23622047244094491" top="0.22" bottom="0" header="0.19685039370078741" footer="0"/>
      <pageSetup paperSize="9" scale="55" orientation="landscape" r:id="rId5"/>
      <headerFooter alignWithMargins="0"/>
      <autoFilter ref="B1:M1"/>
    </customSheetView>
  </customSheetViews>
  <mergeCells count="21">
    <mergeCell ref="A35:D35"/>
    <mergeCell ref="N29:O29"/>
    <mergeCell ref="A29:A30"/>
    <mergeCell ref="B29:B30"/>
    <mergeCell ref="N10:N16"/>
    <mergeCell ref="M18:M27"/>
    <mergeCell ref="A24:A26"/>
    <mergeCell ref="B24:B26"/>
    <mergeCell ref="N24:N26"/>
    <mergeCell ref="I6:J6"/>
    <mergeCell ref="M10:M16"/>
    <mergeCell ref="A2:L2"/>
    <mergeCell ref="A3:L3"/>
    <mergeCell ref="A5:A7"/>
    <mergeCell ref="B5:B7"/>
    <mergeCell ref="C5:C7"/>
    <mergeCell ref="D5:D7"/>
    <mergeCell ref="E5:J5"/>
    <mergeCell ref="K5:L6"/>
    <mergeCell ref="E6:F6"/>
    <mergeCell ref="G6:H6"/>
  </mergeCells>
  <pageMargins left="0.74803149606299213" right="0.23622047244094491" top="0.22" bottom="0" header="0.19685039370078741" footer="0"/>
  <pageSetup paperSize="9" scale="53" orientation="landscape" r:id="rId6"/>
  <headerFooter alignWithMargins="0"/>
  <colBreaks count="1" manualBreakCount="1">
    <brk id="12" max="38" man="1"/>
  </colBreaks>
  <legacyDrawing r:id="rId7"/>
</worksheet>
</file>

<file path=xl/worksheets/sheet4.xml><?xml version="1.0" encoding="utf-8"?>
<worksheet xmlns="http://schemas.openxmlformats.org/spreadsheetml/2006/main" xmlns:r="http://schemas.openxmlformats.org/officeDocument/2006/relationships">
  <sheetPr>
    <tabColor theme="4" tint="0.39997558519241921"/>
  </sheetPr>
  <dimension ref="A1:R21"/>
  <sheetViews>
    <sheetView tabSelected="1" view="pageBreakPreview" zoomScale="80" zoomScaleNormal="80" zoomScaleSheetLayoutView="80" workbookViewId="0">
      <selection activeCell="J14" sqref="J14"/>
    </sheetView>
  </sheetViews>
  <sheetFormatPr defaultRowHeight="12.75" outlineLevelCol="1"/>
  <cols>
    <col min="1" max="1" width="46.7109375" style="240" customWidth="1"/>
    <col min="2" max="2" width="8.85546875" style="240" customWidth="1"/>
    <col min="3" max="3" width="11.140625" style="240" customWidth="1"/>
    <col min="4" max="12" width="19.28515625" style="240" customWidth="1"/>
    <col min="13" max="13" width="9.140625" customWidth="1" outlineLevel="1"/>
    <col min="14" max="16" width="19.28515625" customWidth="1" outlineLevel="1"/>
    <col min="17" max="18" width="9.140625" outlineLevel="1"/>
  </cols>
  <sheetData>
    <row r="1" spans="1:18" ht="15.75">
      <c r="A1" s="239"/>
      <c r="L1" s="387" t="s">
        <v>683</v>
      </c>
    </row>
    <row r="2" spans="1:18" ht="18.75">
      <c r="A2" s="1942" t="s">
        <v>684</v>
      </c>
      <c r="B2" s="1942"/>
      <c r="C2" s="1942"/>
      <c r="D2" s="1942"/>
      <c r="E2" s="1942"/>
      <c r="F2" s="1942"/>
      <c r="G2" s="1942"/>
      <c r="H2" s="1942"/>
      <c r="I2" s="1942"/>
      <c r="J2" s="1942"/>
      <c r="K2" s="1942"/>
      <c r="L2" s="1942"/>
    </row>
    <row r="3" spans="1:18" ht="21" customHeight="1">
      <c r="A3" s="1942" t="s">
        <v>1783</v>
      </c>
      <c r="B3" s="1942"/>
      <c r="C3" s="1942"/>
      <c r="D3" s="1942"/>
      <c r="E3" s="1942"/>
      <c r="F3" s="1942"/>
      <c r="G3" s="1942"/>
      <c r="H3" s="1942"/>
      <c r="I3" s="1942"/>
      <c r="J3" s="1942"/>
      <c r="K3" s="1942"/>
      <c r="L3" s="1942"/>
    </row>
    <row r="4" spans="1:18" ht="21" customHeight="1">
      <c r="A4" s="1939" t="str">
        <f>'План ФХД 2018'!A3:L3</f>
        <v>Муниципальное бюджетное дошкольное образовательное учреждение "Детский сад № 36 "Полянка"</v>
      </c>
      <c r="B4" s="1940"/>
      <c r="C4" s="1940"/>
      <c r="D4" s="1940"/>
      <c r="E4" s="1940"/>
      <c r="F4" s="1940"/>
      <c r="G4" s="1940"/>
      <c r="H4" s="1940"/>
      <c r="I4" s="1940"/>
      <c r="J4" s="1940"/>
      <c r="K4" s="1940"/>
      <c r="L4" s="1940"/>
    </row>
    <row r="5" spans="1:18" ht="15">
      <c r="A5" s="241"/>
      <c r="L5" s="370"/>
    </row>
    <row r="6" spans="1:18" ht="21.75" customHeight="1">
      <c r="A6" s="1943" t="s">
        <v>64</v>
      </c>
      <c r="B6" s="1943" t="s">
        <v>63</v>
      </c>
      <c r="C6" s="1943" t="s">
        <v>685</v>
      </c>
      <c r="D6" s="1943" t="s">
        <v>686</v>
      </c>
      <c r="E6" s="1943"/>
      <c r="F6" s="1943"/>
      <c r="G6" s="1943"/>
      <c r="H6" s="1943"/>
      <c r="I6" s="1943"/>
      <c r="J6" s="1943"/>
      <c r="K6" s="1943"/>
      <c r="L6" s="1943"/>
    </row>
    <row r="7" spans="1:18" ht="18" customHeight="1">
      <c r="A7" s="1943"/>
      <c r="B7" s="1943"/>
      <c r="C7" s="1943"/>
      <c r="D7" s="1943" t="s">
        <v>687</v>
      </c>
      <c r="E7" s="1943"/>
      <c r="F7" s="1943"/>
      <c r="G7" s="1943" t="s">
        <v>688</v>
      </c>
      <c r="H7" s="1943"/>
      <c r="I7" s="1943"/>
      <c r="J7" s="1943"/>
      <c r="K7" s="1943"/>
      <c r="L7" s="1943"/>
    </row>
    <row r="8" spans="1:18" ht="65.25" customHeight="1">
      <c r="A8" s="1943"/>
      <c r="B8" s="1943"/>
      <c r="C8" s="1943"/>
      <c r="D8" s="1943"/>
      <c r="E8" s="1943"/>
      <c r="F8" s="1943"/>
      <c r="G8" s="1944" t="s">
        <v>689</v>
      </c>
      <c r="H8" s="1944"/>
      <c r="I8" s="1944"/>
      <c r="J8" s="1944" t="s">
        <v>690</v>
      </c>
      <c r="K8" s="1944"/>
      <c r="L8" s="1944"/>
      <c r="N8" s="1945" t="s">
        <v>687</v>
      </c>
      <c r="O8" s="1946"/>
      <c r="P8" s="1947"/>
    </row>
    <row r="9" spans="1:18" ht="50.25" customHeight="1">
      <c r="A9" s="1943"/>
      <c r="B9" s="1943"/>
      <c r="C9" s="1943"/>
      <c r="D9" s="372" t="s">
        <v>843</v>
      </c>
      <c r="E9" s="372" t="s">
        <v>751</v>
      </c>
      <c r="F9" s="372" t="s">
        <v>844</v>
      </c>
      <c r="G9" s="372" t="s">
        <v>843</v>
      </c>
      <c r="H9" s="372" t="s">
        <v>751</v>
      </c>
      <c r="I9" s="372" t="s">
        <v>844</v>
      </c>
      <c r="J9" s="372" t="s">
        <v>843</v>
      </c>
      <c r="K9" s="372" t="s">
        <v>751</v>
      </c>
      <c r="L9" s="372" t="s">
        <v>844</v>
      </c>
      <c r="N9" s="372" t="s">
        <v>843</v>
      </c>
      <c r="O9" s="372" t="s">
        <v>751</v>
      </c>
      <c r="P9" s="372" t="s">
        <v>844</v>
      </c>
    </row>
    <row r="10" spans="1:18" ht="18" customHeight="1">
      <c r="A10" s="372">
        <v>1</v>
      </c>
      <c r="B10" s="372">
        <v>2</v>
      </c>
      <c r="C10" s="372">
        <v>3</v>
      </c>
      <c r="D10" s="372">
        <v>4</v>
      </c>
      <c r="E10" s="372">
        <v>5</v>
      </c>
      <c r="F10" s="372">
        <v>6</v>
      </c>
      <c r="G10" s="372">
        <v>7</v>
      </c>
      <c r="H10" s="372">
        <v>8</v>
      </c>
      <c r="I10" s="372">
        <v>9</v>
      </c>
      <c r="J10" s="372">
        <v>10</v>
      </c>
      <c r="K10" s="372">
        <v>11</v>
      </c>
      <c r="L10" s="372">
        <v>12</v>
      </c>
      <c r="N10" s="1941" t="s">
        <v>761</v>
      </c>
      <c r="O10" s="1941"/>
      <c r="P10" s="1941"/>
    </row>
    <row r="11" spans="1:18" ht="39.75" customHeight="1">
      <c r="A11" s="405" t="s">
        <v>691</v>
      </c>
      <c r="B11" s="406" t="s">
        <v>762</v>
      </c>
      <c r="C11" s="407" t="s">
        <v>692</v>
      </c>
      <c r="D11" s="521">
        <f t="shared" ref="D11:L11" si="0">D12+D13</f>
        <v>19541060</v>
      </c>
      <c r="E11" s="521">
        <f t="shared" si="0"/>
        <v>18259360</v>
      </c>
      <c r="F11" s="521">
        <f t="shared" si="0"/>
        <v>18106360</v>
      </c>
      <c r="G11" s="521">
        <f>G12+G13</f>
        <v>19541060</v>
      </c>
      <c r="H11" s="521">
        <f t="shared" si="0"/>
        <v>18259360</v>
      </c>
      <c r="I11" s="521">
        <f t="shared" si="0"/>
        <v>18106360</v>
      </c>
      <c r="J11" s="521">
        <f>J12+J13</f>
        <v>0</v>
      </c>
      <c r="K11" s="521">
        <f t="shared" si="0"/>
        <v>0</v>
      </c>
      <c r="L11" s="521">
        <f t="shared" si="0"/>
        <v>0</v>
      </c>
      <c r="N11" s="530">
        <f>'План ФХД 2018'!D29+'План ФХД 2018'!D30</f>
        <v>19541060</v>
      </c>
      <c r="O11" s="530">
        <f>'План ФХД 2019'!D29+'План ФХД 2019'!D30</f>
        <v>18259360</v>
      </c>
      <c r="P11" s="530">
        <f>'План ФХД 2020'!D29+'План ФХД 2020'!D30</f>
        <v>18106360</v>
      </c>
    </row>
    <row r="12" spans="1:18" ht="50.25" customHeight="1">
      <c r="A12" s="408" t="s">
        <v>768</v>
      </c>
      <c r="B12" s="409">
        <v>1001</v>
      </c>
      <c r="C12" s="409" t="s">
        <v>1785</v>
      </c>
      <c r="D12" s="522">
        <f>SUM(G12,J12)</f>
        <v>0</v>
      </c>
      <c r="E12" s="522">
        <f t="shared" ref="D12:F13" si="1">SUM(H12,K12)</f>
        <v>0</v>
      </c>
      <c r="F12" s="522">
        <f t="shared" si="1"/>
        <v>0</v>
      </c>
      <c r="G12" s="2461"/>
      <c r="H12" s="2461"/>
      <c r="I12" s="2461"/>
      <c r="J12" s="522">
        <v>0</v>
      </c>
      <c r="K12" s="522">
        <v>0</v>
      </c>
      <c r="L12" s="522">
        <v>0</v>
      </c>
      <c r="N12" s="523" t="s">
        <v>839</v>
      </c>
      <c r="O12" s="524"/>
      <c r="P12" s="524"/>
    </row>
    <row r="13" spans="1:18" ht="43.5" customHeight="1">
      <c r="A13" s="408" t="s">
        <v>769</v>
      </c>
      <c r="B13" s="409">
        <v>2001</v>
      </c>
      <c r="C13" s="409">
        <v>2018</v>
      </c>
      <c r="D13" s="522">
        <f t="shared" si="1"/>
        <v>19541060</v>
      </c>
      <c r="E13" s="522">
        <f t="shared" si="1"/>
        <v>18259360</v>
      </c>
      <c r="F13" s="522">
        <f t="shared" si="1"/>
        <v>18106360</v>
      </c>
      <c r="G13" s="522">
        <f>N11-G12</f>
        <v>19541060</v>
      </c>
      <c r="H13" s="522">
        <f>O11-H12</f>
        <v>18259360</v>
      </c>
      <c r="I13" s="522">
        <f>P11-I12</f>
        <v>18106360</v>
      </c>
      <c r="J13" s="522">
        <v>0</v>
      </c>
      <c r="K13" s="522">
        <v>0</v>
      </c>
      <c r="L13" s="522">
        <v>0</v>
      </c>
      <c r="N13" s="1938" t="s">
        <v>845</v>
      </c>
      <c r="O13" s="1938"/>
      <c r="P13" s="1938"/>
      <c r="Q13" s="1938"/>
      <c r="R13" s="1938"/>
    </row>
    <row r="14" spans="1:18" ht="84" customHeight="1">
      <c r="A14" s="2460" t="s">
        <v>1786</v>
      </c>
      <c r="B14" s="20"/>
      <c r="C14" s="20"/>
      <c r="D14" s="20"/>
      <c r="E14" s="369"/>
      <c r="F14" s="369"/>
      <c r="G14" s="2463" t="s">
        <v>1787</v>
      </c>
      <c r="H14" s="19"/>
      <c r="I14" s="2464"/>
      <c r="N14" s="1938"/>
      <c r="O14" s="1938"/>
      <c r="P14" s="1938"/>
      <c r="Q14" s="1938"/>
      <c r="R14" s="1938"/>
    </row>
    <row r="17" spans="1:10" ht="18.75">
      <c r="A17" s="11" t="s">
        <v>846</v>
      </c>
      <c r="B17" s="411"/>
      <c r="C17" s="411"/>
      <c r="D17" s="411"/>
      <c r="E17" s="411"/>
      <c r="F17" s="411"/>
      <c r="G17" s="411"/>
      <c r="H17" s="411"/>
      <c r="I17" s="411"/>
      <c r="J17" s="411"/>
    </row>
    <row r="18" spans="1:10" ht="18.75">
      <c r="A18" s="2462" t="s">
        <v>1788</v>
      </c>
      <c r="B18" s="411"/>
      <c r="C18" s="411"/>
      <c r="D18" s="411"/>
      <c r="E18" s="411"/>
      <c r="F18" s="411"/>
      <c r="G18" s="411"/>
      <c r="H18" s="411"/>
      <c r="I18" s="411"/>
      <c r="J18" s="411"/>
    </row>
    <row r="19" spans="1:10" ht="18.75">
      <c r="A19" s="411"/>
      <c r="B19" s="411"/>
      <c r="C19" s="411"/>
      <c r="D19" s="411"/>
      <c r="E19" s="411"/>
      <c r="F19" s="411"/>
      <c r="G19" s="411"/>
      <c r="H19" s="411"/>
      <c r="I19" s="411"/>
      <c r="J19" s="411"/>
    </row>
    <row r="20" spans="1:10" ht="18.75">
      <c r="A20" s="411"/>
      <c r="B20" s="411"/>
      <c r="C20" s="411"/>
      <c r="D20" s="411"/>
      <c r="E20" s="411"/>
      <c r="F20" s="411"/>
      <c r="G20" s="411"/>
      <c r="H20" s="411"/>
      <c r="I20" s="411"/>
      <c r="J20" s="411"/>
    </row>
    <row r="21" spans="1:10" ht="18.75">
      <c r="A21" s="411"/>
      <c r="B21" s="411"/>
      <c r="C21" s="411"/>
      <c r="D21" s="411"/>
      <c r="E21" s="411"/>
      <c r="F21" s="411"/>
      <c r="G21" s="411"/>
      <c r="H21" s="411"/>
      <c r="I21" s="411"/>
      <c r="J21" s="411"/>
    </row>
  </sheetData>
  <customSheetViews>
    <customSheetView guid="{B72699BC-299D-42B7-A978-9B23F399AA23}" scale="80" showPageBreaks="1" printArea="1" view="pageBreakPreview">
      <selection sqref="A1:R40"/>
      <pageMargins left="0.54" right="0.23622047244094491" top="0.19685039370078741" bottom="0.19685039370078741" header="0.19685039370078741" footer="0.19685039370078741"/>
      <pageSetup paperSize="9" scale="58" fitToWidth="2" fitToHeight="2" orientation="landscape" verticalDpi="0" r:id="rId1"/>
    </customSheetView>
    <customSheetView guid="{4DDEBF15-3C9F-44C3-B78F-AE382BE678C1}" scale="80">
      <selection activeCell="E20" sqref="E20"/>
      <pageMargins left="0.54" right="0.23622047244094491" top="0.19685039370078741" bottom="0.19685039370078741" header="0.19685039370078741" footer="0.19685039370078741"/>
      <pageSetup paperSize="9" scale="58" fitToWidth="2" fitToHeight="2" orientation="landscape" verticalDpi="0" r:id="rId2"/>
    </customSheetView>
    <customSheetView guid="{3811DC27-6C9C-4281-989A-478EAFEC2147}" scale="80" showPageBreaks="1" printArea="1" view="pageBreakPreview" topLeftCell="A3">
      <selection activeCell="F25" sqref="F25:F26"/>
      <pageMargins left="0.54" right="0.23622047244094491" top="0.19685039370078741" bottom="0.19685039370078741" header="0.19685039370078741" footer="0.19685039370078741"/>
      <pageSetup paperSize="9" scale="58" fitToWidth="2" fitToHeight="2" orientation="landscape" verticalDpi="0" r:id="rId3"/>
    </customSheetView>
    <customSheetView guid="{5B9D9E33-AFE5-4826-BC15-28975AB1E5F8}" scale="80">
      <selection activeCell="N19" sqref="N19"/>
      <pageMargins left="0.54" right="0.23622047244094491" top="0.19685039370078741" bottom="0.19685039370078741" header="0.19685039370078741" footer="0.19685039370078741"/>
      <pageSetup paperSize="9" scale="58" fitToWidth="2" fitToHeight="2" orientation="landscape" verticalDpi="0" r:id="rId4"/>
    </customSheetView>
    <customSheetView guid="{4660ED57-C31A-43C4-A05C-DF263EC238D0}" scale="80">
      <selection activeCell="E20" sqref="E20"/>
      <pageMargins left="0.54" right="0.23622047244094491" top="0.19685039370078741" bottom="0.19685039370078741" header="0.19685039370078741" footer="0.19685039370078741"/>
      <pageSetup paperSize="9" scale="58" fitToWidth="2" fitToHeight="2" orientation="landscape" verticalDpi="0" r:id="rId5"/>
    </customSheetView>
  </customSheetViews>
  <mergeCells count="14">
    <mergeCell ref="N13:R14"/>
    <mergeCell ref="A4:L4"/>
    <mergeCell ref="N10:P10"/>
    <mergeCell ref="A2:L2"/>
    <mergeCell ref="A3:L3"/>
    <mergeCell ref="A6:A9"/>
    <mergeCell ref="B6:B9"/>
    <mergeCell ref="C6:C9"/>
    <mergeCell ref="D6:L6"/>
    <mergeCell ref="D7:F8"/>
    <mergeCell ref="G7:L7"/>
    <mergeCell ref="G8:I8"/>
    <mergeCell ref="J8:L8"/>
    <mergeCell ref="N8:P8"/>
  </mergeCells>
  <hyperlinks>
    <hyperlink ref="G8" r:id="rId6" display="consultantplus://offline/ref=BAA32F2AB8556B04632ADC9A4B3D50E19BC1DB59150931FB14C7F00369vFC2J"/>
    <hyperlink ref="J8" r:id="rId7" display="consultantplus://offline/ref=BAA32F2AB8556B04632ADC9A4B3D50E19BC1DB5E120F31FB14C7F00369vFC2J"/>
  </hyperlinks>
  <pageMargins left="0.54" right="0.23622047244094491" top="0.19685039370078741" bottom="0.19685039370078741" header="0.19685039370078741" footer="0.19685039370078741"/>
  <pageSetup paperSize="9" scale="58" fitToWidth="2" fitToHeight="2" orientation="landscape" verticalDpi="4294967294" r:id="rId8"/>
</worksheet>
</file>

<file path=xl/worksheets/sheet5.xml><?xml version="1.0" encoding="utf-8"?>
<worksheet xmlns="http://schemas.openxmlformats.org/spreadsheetml/2006/main" xmlns:r="http://schemas.openxmlformats.org/officeDocument/2006/relationships">
  <sheetPr>
    <tabColor theme="4" tint="0.39997558519241921"/>
    <pageSetUpPr fitToPage="1"/>
  </sheetPr>
  <dimension ref="A1:FX662"/>
  <sheetViews>
    <sheetView showRuler="0" zoomScale="60" zoomScaleNormal="60" zoomScaleSheetLayoutView="90" workbookViewId="0">
      <pane xSplit="3" topLeftCell="D1" activePane="topRight" state="frozen"/>
      <selection activeCell="A64" sqref="A64"/>
      <selection pane="topRight" activeCell="F605" sqref="F605"/>
    </sheetView>
  </sheetViews>
  <sheetFormatPr defaultColWidth="9.140625" defaultRowHeight="15.75" outlineLevelRow="1"/>
  <cols>
    <col min="1" max="1" width="53.42578125" style="12" customWidth="1"/>
    <col min="2" max="2" width="9.85546875" style="5" customWidth="1"/>
    <col min="3" max="3" width="9.42578125" style="4" customWidth="1"/>
    <col min="4" max="4" width="26" style="4" customWidth="1"/>
    <col min="5" max="5" width="22.28515625" style="4" customWidth="1"/>
    <col min="6" max="6" width="40.5703125" style="4" customWidth="1"/>
    <col min="7" max="7" width="42.7109375" style="4" customWidth="1"/>
    <col min="8" max="8" width="21.42578125" style="4" customWidth="1"/>
    <col min="9" max="9" width="21.42578125" style="10" customWidth="1"/>
    <col min="10" max="11" width="21.85546875" style="4" customWidth="1"/>
    <col min="12" max="12" width="24.7109375" style="4" customWidth="1"/>
    <col min="13" max="13" width="21.85546875" style="4" customWidth="1"/>
    <col min="14" max="22" width="26.140625" style="37" customWidth="1"/>
    <col min="23" max="23" width="26.5703125" style="37" customWidth="1"/>
    <col min="24" max="25" width="23.85546875" style="37" customWidth="1"/>
    <col min="26" max="26" width="31.140625" style="37" customWidth="1"/>
    <col min="27" max="27" width="23.85546875" style="37" customWidth="1"/>
    <col min="28" max="28" width="24.7109375" style="37" customWidth="1"/>
    <col min="29" max="29" width="26.28515625" style="37" customWidth="1"/>
    <col min="30" max="30" width="53.5703125" style="37" customWidth="1"/>
    <col min="31" max="32" width="9.7109375" style="3" customWidth="1"/>
    <col min="33" max="33" width="20.42578125" style="3" customWidth="1"/>
    <col min="34" max="34" width="18" style="3" customWidth="1"/>
    <col min="35" max="39" width="18.28515625" style="3" customWidth="1"/>
    <col min="40" max="44" width="16.140625" style="3" customWidth="1"/>
    <col min="45" max="45" width="23" style="3" customWidth="1"/>
    <col min="46" max="46" width="16.140625" style="3" customWidth="1"/>
    <col min="47" max="47" width="22.42578125" style="3" customWidth="1"/>
    <col min="48" max="16384" width="9.140625" style="3"/>
  </cols>
  <sheetData>
    <row r="1" spans="1:6" ht="18" customHeight="1" outlineLevel="1">
      <c r="A1" s="718" t="s">
        <v>932</v>
      </c>
      <c r="B1" s="719"/>
      <c r="C1" s="720"/>
      <c r="D1" s="720"/>
      <c r="E1" s="720"/>
      <c r="F1" s="720"/>
    </row>
    <row r="2" spans="1:6" ht="18" customHeight="1" outlineLevel="1">
      <c r="A2" s="2026" t="s">
        <v>931</v>
      </c>
      <c r="B2" s="2026"/>
      <c r="C2" s="2026"/>
      <c r="D2" s="2026"/>
      <c r="E2" s="2026"/>
      <c r="F2" s="2026"/>
    </row>
    <row r="3" spans="1:6" ht="18" customHeight="1" outlineLevel="1">
      <c r="A3" s="718" t="s">
        <v>847</v>
      </c>
      <c r="B3" s="719"/>
      <c r="C3" s="720"/>
      <c r="D3" s="720"/>
      <c r="E3" s="720"/>
      <c r="F3" s="720"/>
    </row>
    <row r="4" spans="1:6" ht="18" customHeight="1" outlineLevel="1">
      <c r="A4" s="718" t="s">
        <v>933</v>
      </c>
      <c r="B4" s="719"/>
      <c r="C4" s="720"/>
      <c r="D4" s="720"/>
      <c r="E4" s="720"/>
      <c r="F4" s="720"/>
    </row>
    <row r="5" spans="1:6" ht="13.5" customHeight="1" outlineLevel="1"/>
    <row r="6" spans="1:6" ht="32.25" customHeight="1" outlineLevel="1">
      <c r="A6" s="2037" t="s">
        <v>863</v>
      </c>
      <c r="B6" s="2037"/>
      <c r="C6" s="2037"/>
      <c r="D6" s="2037"/>
      <c r="E6" s="595"/>
    </row>
    <row r="7" spans="1:6" ht="20.25" customHeight="1" outlineLevel="1">
      <c r="A7" s="2038" t="s">
        <v>840</v>
      </c>
      <c r="B7" s="2039"/>
      <c r="C7" s="2040"/>
      <c r="D7" s="385">
        <f>SUM(D8:D15)</f>
        <v>19541060</v>
      </c>
      <c r="E7" s="596"/>
    </row>
    <row r="8" spans="1:6" ht="20.25" customHeight="1" outlineLevel="1">
      <c r="A8" s="2027" t="s">
        <v>1346</v>
      </c>
      <c r="B8" s="2028"/>
      <c r="C8" s="2029"/>
      <c r="D8" s="243">
        <f>G34</f>
        <v>9758400</v>
      </c>
      <c r="E8" s="597"/>
    </row>
    <row r="9" spans="1:6" ht="47.25" customHeight="1" outlineLevel="1">
      <c r="A9" s="1968" t="s">
        <v>1349</v>
      </c>
      <c r="B9" s="1969"/>
      <c r="C9" s="1970"/>
      <c r="D9" s="243">
        <f>G300</f>
        <v>602200</v>
      </c>
      <c r="E9" s="597"/>
    </row>
    <row r="10" spans="1:6" ht="33" customHeight="1" outlineLevel="1">
      <c r="A10" s="1968" t="s">
        <v>1348</v>
      </c>
      <c r="B10" s="1969"/>
      <c r="C10" s="1970"/>
      <c r="D10" s="243">
        <f>G423</f>
        <v>752500</v>
      </c>
      <c r="E10" s="597"/>
    </row>
    <row r="11" spans="1:6" ht="19.5" customHeight="1" outlineLevel="1">
      <c r="A11" s="1968" t="s">
        <v>1353</v>
      </c>
      <c r="B11" s="1969"/>
      <c r="C11" s="1970"/>
      <c r="D11" s="243">
        <f>J613</f>
        <v>891400</v>
      </c>
      <c r="E11" s="597"/>
    </row>
    <row r="12" spans="1:6" ht="19.5" customHeight="1" outlineLevel="1">
      <c r="A12" s="1968" t="s">
        <v>1354</v>
      </c>
      <c r="B12" s="1969"/>
      <c r="C12" s="1970"/>
      <c r="D12" s="243">
        <f>Y613</f>
        <v>107300</v>
      </c>
      <c r="E12" s="597"/>
    </row>
    <row r="13" spans="1:6" ht="33" customHeight="1" outlineLevel="1">
      <c r="A13" s="1968" t="s">
        <v>749</v>
      </c>
      <c r="B13" s="1969"/>
      <c r="C13" s="1970"/>
      <c r="D13" s="243">
        <f>G559</f>
        <v>7429260</v>
      </c>
      <c r="E13" s="597"/>
    </row>
    <row r="14" spans="1:6" ht="18" customHeight="1" outlineLevel="1">
      <c r="A14" s="2034" t="s">
        <v>750</v>
      </c>
      <c r="B14" s="2035"/>
      <c r="C14" s="2036"/>
      <c r="D14" s="243">
        <f>H559</f>
        <v>0</v>
      </c>
      <c r="E14" s="597"/>
    </row>
    <row r="15" spans="1:6" ht="31.5" customHeight="1" outlineLevel="1">
      <c r="A15" s="526" t="s">
        <v>859</v>
      </c>
      <c r="B15" s="527"/>
      <c r="C15" s="528"/>
      <c r="D15" s="243">
        <f>I559</f>
        <v>0</v>
      </c>
      <c r="E15" s="597"/>
    </row>
    <row r="16" spans="1:6" ht="21.75" customHeight="1" outlineLevel="1">
      <c r="A16" s="2030" t="s">
        <v>866</v>
      </c>
      <c r="B16" s="2031"/>
      <c r="C16" s="2032"/>
      <c r="D16" s="534">
        <f>SUM(D17:D24)</f>
        <v>0</v>
      </c>
      <c r="E16" s="598"/>
    </row>
    <row r="17" spans="1:45" ht="18.75" customHeight="1" outlineLevel="1">
      <c r="A17" s="1968" t="s">
        <v>1355</v>
      </c>
      <c r="B17" s="1969"/>
      <c r="C17" s="1970"/>
      <c r="D17" s="533">
        <f>E34</f>
        <v>0</v>
      </c>
      <c r="E17" s="599"/>
    </row>
    <row r="18" spans="1:45" ht="18.75" customHeight="1" outlineLevel="1">
      <c r="A18" s="1968" t="s">
        <v>1356</v>
      </c>
      <c r="B18" s="1969"/>
      <c r="C18" s="1970"/>
      <c r="D18" s="533">
        <f>E300</f>
        <v>0</v>
      </c>
      <c r="E18" s="560"/>
    </row>
    <row r="19" spans="1:45" ht="18.75" customHeight="1" outlineLevel="1">
      <c r="A19" s="1968" t="s">
        <v>1357</v>
      </c>
      <c r="B19" s="1969"/>
      <c r="C19" s="1970"/>
      <c r="D19" s="533">
        <f>E423</f>
        <v>0</v>
      </c>
      <c r="E19" s="560"/>
    </row>
    <row r="20" spans="1:45" ht="18.75" customHeight="1" outlineLevel="1">
      <c r="A20" s="1968" t="s">
        <v>814</v>
      </c>
      <c r="B20" s="1969"/>
      <c r="C20" s="1970"/>
      <c r="D20" s="243">
        <f>H613</f>
        <v>0</v>
      </c>
      <c r="E20" s="559"/>
    </row>
    <row r="21" spans="1:45" s="29" customFormat="1" ht="18.75" customHeight="1" outlineLevel="1">
      <c r="A21" s="1968" t="s">
        <v>815</v>
      </c>
      <c r="B21" s="1969"/>
      <c r="C21" s="1970"/>
      <c r="D21" s="243">
        <f>I613</f>
        <v>0</v>
      </c>
      <c r="G21" s="190"/>
      <c r="H21" s="190"/>
      <c r="I21" s="442"/>
      <c r="J21" s="190"/>
      <c r="K21" s="190"/>
      <c r="L21" s="190"/>
      <c r="M21" s="190"/>
      <c r="N21" s="443"/>
      <c r="O21" s="443"/>
      <c r="P21" s="443"/>
      <c r="Q21" s="443"/>
      <c r="R21" s="443"/>
      <c r="S21" s="443"/>
      <c r="T21" s="443"/>
      <c r="U21" s="443"/>
      <c r="V21" s="443"/>
      <c r="W21" s="443"/>
      <c r="X21" s="443"/>
      <c r="Y21" s="443"/>
      <c r="Z21" s="443"/>
      <c r="AA21" s="443"/>
      <c r="AB21" s="443"/>
      <c r="AC21" s="443"/>
      <c r="AD21" s="443"/>
    </row>
    <row r="22" spans="1:45" ht="18.75" customHeight="1" outlineLevel="1">
      <c r="A22" s="1968" t="s">
        <v>764</v>
      </c>
      <c r="B22" s="1969"/>
      <c r="C22" s="1970"/>
      <c r="D22" s="243">
        <f>L559</f>
        <v>0</v>
      </c>
      <c r="E22" s="559"/>
    </row>
    <row r="23" spans="1:45" ht="18.75" customHeight="1" outlineLevel="1">
      <c r="A23" s="2027" t="s">
        <v>765</v>
      </c>
      <c r="B23" s="2028"/>
      <c r="C23" s="2029"/>
      <c r="D23" s="243">
        <f>M559</f>
        <v>0</v>
      </c>
      <c r="E23" s="559"/>
    </row>
    <row r="24" spans="1:45" ht="32.25" customHeight="1" outlineLevel="1">
      <c r="A24" s="1968" t="s">
        <v>858</v>
      </c>
      <c r="B24" s="1969"/>
      <c r="C24" s="1970"/>
      <c r="D24" s="243">
        <f>N559</f>
        <v>0</v>
      </c>
      <c r="E24" s="444" t="s">
        <v>841</v>
      </c>
    </row>
    <row r="25" spans="1:45" ht="19.5" customHeight="1" outlineLevel="1">
      <c r="A25" s="2005" t="s">
        <v>816</v>
      </c>
      <c r="B25" s="2005"/>
      <c r="C25" s="2005"/>
      <c r="D25" s="384">
        <f>D8+D9+D10+D11+D12</f>
        <v>12111800</v>
      </c>
      <c r="E25" s="413">
        <f>D25-'Бюджет 2018-2020'!O4</f>
        <v>0</v>
      </c>
    </row>
    <row r="26" spans="1:45">
      <c r="A26" s="242"/>
    </row>
    <row r="27" spans="1:45" s="16" customFormat="1" ht="23.25" customHeight="1">
      <c r="A27" s="2004" t="s">
        <v>842</v>
      </c>
      <c r="B27" s="2004"/>
      <c r="C27" s="2004"/>
      <c r="D27" s="2004"/>
      <c r="E27" s="2004"/>
      <c r="F27" s="2004"/>
      <c r="G27" s="2004"/>
      <c r="H27" s="2004"/>
      <c r="I27" s="2004"/>
      <c r="J27" s="34"/>
      <c r="K27" s="34"/>
      <c r="L27" s="34"/>
      <c r="M27" s="34"/>
      <c r="N27" s="35"/>
      <c r="O27" s="35"/>
      <c r="P27" s="35"/>
      <c r="Q27" s="35"/>
      <c r="R27" s="35"/>
      <c r="S27" s="35"/>
      <c r="T27" s="35"/>
      <c r="U27" s="35"/>
      <c r="V27" s="35"/>
      <c r="W27" s="35"/>
      <c r="X27" s="35"/>
      <c r="Y27" s="35"/>
      <c r="Z27" s="35"/>
      <c r="AA27" s="35"/>
      <c r="AB27" s="35"/>
      <c r="AC27" s="35"/>
      <c r="AD27" s="35"/>
    </row>
    <row r="28" spans="1:45" s="16" customFormat="1" ht="20.25">
      <c r="A28" s="2033" t="str">
        <f>'План ФХД 2018'!A3:L3</f>
        <v>Муниципальное бюджетное дошкольное образовательное учреждение "Детский сад № 36 "Полянка"</v>
      </c>
      <c r="B28" s="2033"/>
      <c r="C28" s="2033"/>
      <c r="D28" s="2033"/>
      <c r="E28" s="2033"/>
      <c r="F28" s="2033"/>
      <c r="G28" s="2033"/>
      <c r="H28" s="2033"/>
      <c r="I28" s="2033"/>
      <c r="J28" s="33"/>
      <c r="K28" s="33"/>
      <c r="L28" s="33"/>
      <c r="M28" s="33"/>
      <c r="N28" s="35"/>
      <c r="O28" s="35"/>
      <c r="P28" s="35"/>
      <c r="Q28" s="35"/>
      <c r="R28" s="35"/>
      <c r="S28" s="35"/>
      <c r="T28" s="35"/>
      <c r="U28" s="35"/>
      <c r="V28" s="35"/>
      <c r="W28" s="35"/>
      <c r="X28" s="35"/>
      <c r="Y28" s="35"/>
      <c r="Z28" s="35"/>
      <c r="AA28" s="35"/>
      <c r="AB28" s="35"/>
      <c r="AC28" s="35"/>
      <c r="AD28" s="35"/>
    </row>
    <row r="29" spans="1:45" s="10" customFormat="1" ht="63" customHeight="1" thickBot="1">
      <c r="A29" s="1948" t="s">
        <v>1366</v>
      </c>
      <c r="B29" s="1948"/>
      <c r="C29" s="1948"/>
      <c r="D29" s="777" t="s">
        <v>952</v>
      </c>
      <c r="E29" s="778"/>
      <c r="F29" s="779">
        <f>E29-E33</f>
        <v>0</v>
      </c>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row>
    <row r="30" spans="1:45" s="29" customFormat="1" ht="26.25" customHeight="1" thickBot="1">
      <c r="A30" s="1949" t="s">
        <v>64</v>
      </c>
      <c r="B30" s="1957" t="s">
        <v>41</v>
      </c>
      <c r="C30" s="1957" t="s">
        <v>35</v>
      </c>
      <c r="D30" s="1955" t="s">
        <v>77</v>
      </c>
      <c r="E30" s="2047" t="s">
        <v>953</v>
      </c>
      <c r="F30" s="1985" t="s">
        <v>1367</v>
      </c>
      <c r="G30" s="1985" t="s">
        <v>1368</v>
      </c>
      <c r="H30" s="2041" t="s">
        <v>136</v>
      </c>
      <c r="I30" s="1955" t="s">
        <v>910</v>
      </c>
      <c r="J30" s="1981" t="s">
        <v>1327</v>
      </c>
      <c r="K30" s="1975" t="s">
        <v>912</v>
      </c>
      <c r="L30" s="1976"/>
      <c r="M30" s="1976"/>
      <c r="N30" s="1976"/>
      <c r="O30" s="1976"/>
      <c r="P30" s="1976"/>
      <c r="Q30" s="1976"/>
      <c r="R30" s="1976"/>
      <c r="S30" s="1976"/>
      <c r="T30" s="1976"/>
      <c r="U30" s="1976"/>
      <c r="V30" s="1976"/>
      <c r="W30" s="1976"/>
      <c r="X30" s="1976"/>
      <c r="Y30" s="1976"/>
      <c r="Z30" s="1976"/>
      <c r="AA30" s="1976"/>
      <c r="AB30" s="1977"/>
      <c r="AD30" s="2053" t="s">
        <v>64</v>
      </c>
      <c r="AE30" s="2056" t="s">
        <v>41</v>
      </c>
      <c r="AF30" s="2056" t="s">
        <v>35</v>
      </c>
      <c r="AG30" s="2055" t="s">
        <v>939</v>
      </c>
      <c r="AH30" s="2055"/>
      <c r="AI30" s="2055"/>
      <c r="AJ30" s="2055"/>
      <c r="AK30" s="2055"/>
      <c r="AL30" s="2055"/>
      <c r="AM30" s="2055"/>
      <c r="AN30" s="2055"/>
      <c r="AO30" s="2055"/>
      <c r="AP30" s="2055"/>
      <c r="AQ30" s="2055"/>
      <c r="AR30" s="2055"/>
      <c r="AS30" s="2055"/>
    </row>
    <row r="31" spans="1:45" s="29" customFormat="1" ht="117.75" customHeight="1">
      <c r="A31" s="1950"/>
      <c r="B31" s="1958"/>
      <c r="C31" s="1958"/>
      <c r="D31" s="1956"/>
      <c r="E31" s="2048"/>
      <c r="F31" s="1986"/>
      <c r="G31" s="1986"/>
      <c r="H31" s="2042"/>
      <c r="I31" s="1956"/>
      <c r="J31" s="1982"/>
      <c r="K31" s="1294" t="s">
        <v>1360</v>
      </c>
      <c r="L31" s="1330" t="s">
        <v>909</v>
      </c>
      <c r="M31" s="1327" t="s">
        <v>105</v>
      </c>
      <c r="N31" s="1328" t="s">
        <v>106</v>
      </c>
      <c r="O31" s="1328" t="s">
        <v>107</v>
      </c>
      <c r="P31" s="1329" t="s">
        <v>507</v>
      </c>
      <c r="Q31" s="1328" t="s">
        <v>108</v>
      </c>
      <c r="R31" s="1328" t="s">
        <v>109</v>
      </c>
      <c r="S31" s="1328" t="s">
        <v>110</v>
      </c>
      <c r="T31" s="1329" t="s">
        <v>508</v>
      </c>
      <c r="U31" s="1328" t="s">
        <v>111</v>
      </c>
      <c r="V31" s="1328" t="s">
        <v>112</v>
      </c>
      <c r="W31" s="1328" t="s">
        <v>113</v>
      </c>
      <c r="X31" s="1329" t="s">
        <v>509</v>
      </c>
      <c r="Y31" s="1328" t="s">
        <v>114</v>
      </c>
      <c r="Z31" s="1328" t="s">
        <v>115</v>
      </c>
      <c r="AA31" s="1328" t="s">
        <v>116</v>
      </c>
      <c r="AB31" s="1298" t="s">
        <v>510</v>
      </c>
      <c r="AD31" s="2053"/>
      <c r="AE31" s="2056"/>
      <c r="AF31" s="2056"/>
      <c r="AG31" s="729" t="s">
        <v>938</v>
      </c>
      <c r="AH31" s="632" t="s">
        <v>106</v>
      </c>
      <c r="AI31" s="632" t="s">
        <v>107</v>
      </c>
      <c r="AJ31" s="632" t="s">
        <v>108</v>
      </c>
      <c r="AK31" s="632" t="s">
        <v>109</v>
      </c>
      <c r="AL31" s="632" t="s">
        <v>110</v>
      </c>
      <c r="AM31" s="632" t="s">
        <v>111</v>
      </c>
      <c r="AN31" s="632" t="s">
        <v>112</v>
      </c>
      <c r="AO31" s="632" t="s">
        <v>113</v>
      </c>
      <c r="AP31" s="632" t="s">
        <v>114</v>
      </c>
      <c r="AQ31" s="632" t="s">
        <v>115</v>
      </c>
      <c r="AR31" s="632" t="s">
        <v>116</v>
      </c>
      <c r="AS31" s="726" t="s">
        <v>1352</v>
      </c>
    </row>
    <row r="32" spans="1:45" s="29" customFormat="1" ht="18.75" customHeight="1">
      <c r="A32" s="298">
        <v>1</v>
      </c>
      <c r="B32" s="299">
        <v>2</v>
      </c>
      <c r="C32" s="299">
        <v>3</v>
      </c>
      <c r="D32" s="300">
        <v>4</v>
      </c>
      <c r="E32" s="579">
        <v>5</v>
      </c>
      <c r="F32" s="301">
        <v>6</v>
      </c>
      <c r="G32" s="301">
        <v>7</v>
      </c>
      <c r="H32" s="302">
        <v>8</v>
      </c>
      <c r="I32" s="574">
        <v>9</v>
      </c>
      <c r="J32" s="1340">
        <v>10</v>
      </c>
      <c r="K32" s="298">
        <v>11</v>
      </c>
      <c r="L32" s="572">
        <v>12</v>
      </c>
      <c r="M32" s="531">
        <v>13</v>
      </c>
      <c r="N32" s="283">
        <v>14</v>
      </c>
      <c r="O32" s="299">
        <v>15</v>
      </c>
      <c r="P32" s="588">
        <v>16</v>
      </c>
      <c r="Q32" s="299">
        <v>17</v>
      </c>
      <c r="R32" s="283">
        <v>18</v>
      </c>
      <c r="S32" s="299">
        <v>19</v>
      </c>
      <c r="T32" s="588">
        <v>20</v>
      </c>
      <c r="U32" s="299">
        <v>21</v>
      </c>
      <c r="V32" s="283">
        <v>22</v>
      </c>
      <c r="W32" s="299">
        <v>23</v>
      </c>
      <c r="X32" s="588">
        <v>24</v>
      </c>
      <c r="Y32" s="299">
        <v>25</v>
      </c>
      <c r="Z32" s="299">
        <v>26</v>
      </c>
      <c r="AA32" s="299">
        <v>27</v>
      </c>
      <c r="AB32" s="1308">
        <v>28</v>
      </c>
      <c r="AD32" s="299">
        <v>1</v>
      </c>
      <c r="AE32" s="299">
        <v>2</v>
      </c>
      <c r="AF32" s="299">
        <v>3</v>
      </c>
      <c r="AG32" s="299">
        <v>4</v>
      </c>
      <c r="AH32" s="299">
        <v>5</v>
      </c>
      <c r="AI32" s="299">
        <v>6</v>
      </c>
      <c r="AJ32" s="299">
        <v>7</v>
      </c>
      <c r="AK32" s="299">
        <v>8</v>
      </c>
      <c r="AL32" s="299">
        <v>9</v>
      </c>
      <c r="AM32" s="299">
        <v>10</v>
      </c>
      <c r="AN32" s="299">
        <v>11</v>
      </c>
      <c r="AO32" s="299">
        <v>12</v>
      </c>
      <c r="AP32" s="299">
        <v>13</v>
      </c>
      <c r="AQ32" s="299">
        <v>14</v>
      </c>
      <c r="AR32" s="299">
        <v>15</v>
      </c>
      <c r="AS32" s="588">
        <v>16</v>
      </c>
    </row>
    <row r="33" spans="1:179" s="22" customFormat="1" ht="21" customHeight="1">
      <c r="A33" s="267" t="s">
        <v>78</v>
      </c>
      <c r="B33" s="258"/>
      <c r="C33" s="258"/>
      <c r="D33" s="292"/>
      <c r="E33" s="569">
        <f t="shared" ref="E33:AB33" si="0">E35+E224</f>
        <v>0</v>
      </c>
      <c r="F33" s="247">
        <f t="shared" si="0"/>
        <v>9780000</v>
      </c>
      <c r="G33" s="247">
        <f t="shared" si="0"/>
        <v>9780000</v>
      </c>
      <c r="H33" s="250">
        <f t="shared" si="0"/>
        <v>2854093.07</v>
      </c>
      <c r="I33" s="584">
        <f t="shared" si="0"/>
        <v>-438293.07000000007</v>
      </c>
      <c r="J33" s="1341">
        <f t="shared" si="0"/>
        <v>9780000</v>
      </c>
      <c r="K33" s="1337">
        <f t="shared" si="0"/>
        <v>0</v>
      </c>
      <c r="L33" s="244">
        <f t="shared" si="0"/>
        <v>0</v>
      </c>
      <c r="M33" s="244">
        <f t="shared" si="0"/>
        <v>0</v>
      </c>
      <c r="N33" s="43">
        <f t="shared" si="0"/>
        <v>0</v>
      </c>
      <c r="O33" s="43">
        <f t="shared" si="0"/>
        <v>0</v>
      </c>
      <c r="P33" s="43">
        <f t="shared" si="0"/>
        <v>0</v>
      </c>
      <c r="Q33" s="43">
        <f t="shared" si="0"/>
        <v>0</v>
      </c>
      <c r="R33" s="43">
        <f t="shared" si="0"/>
        <v>0</v>
      </c>
      <c r="S33" s="43">
        <f t="shared" si="0"/>
        <v>0</v>
      </c>
      <c r="T33" s="43">
        <f t="shared" si="0"/>
        <v>0</v>
      </c>
      <c r="U33" s="43">
        <f t="shared" si="0"/>
        <v>0</v>
      </c>
      <c r="V33" s="43">
        <f t="shared" si="0"/>
        <v>0</v>
      </c>
      <c r="W33" s="43">
        <f t="shared" si="0"/>
        <v>0</v>
      </c>
      <c r="X33" s="43">
        <f t="shared" si="0"/>
        <v>0</v>
      </c>
      <c r="Y33" s="43">
        <f t="shared" si="0"/>
        <v>0</v>
      </c>
      <c r="Z33" s="43">
        <f t="shared" si="0"/>
        <v>0</v>
      </c>
      <c r="AA33" s="43">
        <f t="shared" si="0"/>
        <v>0</v>
      </c>
      <c r="AB33" s="1309">
        <f t="shared" si="0"/>
        <v>0</v>
      </c>
      <c r="AD33" s="741" t="s">
        <v>78</v>
      </c>
      <c r="AE33" s="258"/>
      <c r="AF33" s="258"/>
      <c r="AG33" s="43">
        <f t="shared" ref="AG33:AR33" si="1">AG35+AG224</f>
        <v>1962500</v>
      </c>
      <c r="AH33" s="43">
        <f t="shared" si="1"/>
        <v>55700</v>
      </c>
      <c r="AI33" s="43">
        <f t="shared" si="1"/>
        <v>198600</v>
      </c>
      <c r="AJ33" s="43">
        <f t="shared" si="1"/>
        <v>106200</v>
      </c>
      <c r="AK33" s="43">
        <f t="shared" si="1"/>
        <v>539500</v>
      </c>
      <c r="AL33" s="43">
        <f t="shared" si="1"/>
        <v>371500</v>
      </c>
      <c r="AM33" s="43">
        <f t="shared" si="1"/>
        <v>124600</v>
      </c>
      <c r="AN33" s="43">
        <f t="shared" si="1"/>
        <v>269200</v>
      </c>
      <c r="AO33" s="43">
        <f t="shared" si="1"/>
        <v>63000</v>
      </c>
      <c r="AP33" s="43">
        <f t="shared" si="1"/>
        <v>138200</v>
      </c>
      <c r="AQ33" s="43">
        <f t="shared" si="1"/>
        <v>86400</v>
      </c>
      <c r="AR33" s="43">
        <f t="shared" si="1"/>
        <v>9600</v>
      </c>
      <c r="AS33" s="749">
        <f>AG33-AH33-AI33-AJ33-AK33-AL33-AM33-AN33-AO33-AP33-AQ33-AR33</f>
        <v>0</v>
      </c>
    </row>
    <row r="34" spans="1:179" s="22" customFormat="1" ht="21" customHeight="1">
      <c r="A34" s="268" t="s">
        <v>693</v>
      </c>
      <c r="B34" s="258"/>
      <c r="C34" s="258"/>
      <c r="D34" s="292"/>
      <c r="E34" s="569">
        <f t="shared" ref="E34:AB34" si="2">E43+E62+E64+E69+E71+E156+E157+E169+E208+E209+E211+E215+E218+E221+E225+E255+E207</f>
        <v>0</v>
      </c>
      <c r="F34" s="247">
        <f t="shared" si="2"/>
        <v>9758400</v>
      </c>
      <c r="G34" s="247">
        <f t="shared" si="2"/>
        <v>9758400</v>
      </c>
      <c r="H34" s="250">
        <f t="shared" si="2"/>
        <v>2854093.07</v>
      </c>
      <c r="I34" s="584">
        <f t="shared" si="2"/>
        <v>-438293.07000000007</v>
      </c>
      <c r="J34" s="1341">
        <f t="shared" si="2"/>
        <v>9758400</v>
      </c>
      <c r="K34" s="1337">
        <f t="shared" si="2"/>
        <v>0</v>
      </c>
      <c r="L34" s="244">
        <f t="shared" si="2"/>
        <v>0</v>
      </c>
      <c r="M34" s="244">
        <f t="shared" si="2"/>
        <v>0</v>
      </c>
      <c r="N34" s="43">
        <f t="shared" si="2"/>
        <v>0</v>
      </c>
      <c r="O34" s="43">
        <f t="shared" si="2"/>
        <v>0</v>
      </c>
      <c r="P34" s="43">
        <f t="shared" si="2"/>
        <v>0</v>
      </c>
      <c r="Q34" s="43">
        <f t="shared" si="2"/>
        <v>0</v>
      </c>
      <c r="R34" s="43">
        <f t="shared" si="2"/>
        <v>0</v>
      </c>
      <c r="S34" s="43">
        <f t="shared" si="2"/>
        <v>0</v>
      </c>
      <c r="T34" s="43">
        <f t="shared" si="2"/>
        <v>0</v>
      </c>
      <c r="U34" s="43">
        <f t="shared" si="2"/>
        <v>0</v>
      </c>
      <c r="V34" s="43">
        <f t="shared" si="2"/>
        <v>0</v>
      </c>
      <c r="W34" s="43">
        <f t="shared" si="2"/>
        <v>0</v>
      </c>
      <c r="X34" s="43">
        <f t="shared" si="2"/>
        <v>0</v>
      </c>
      <c r="Y34" s="43">
        <f t="shared" si="2"/>
        <v>0</v>
      </c>
      <c r="Z34" s="43">
        <f t="shared" si="2"/>
        <v>0</v>
      </c>
      <c r="AA34" s="43">
        <f t="shared" si="2"/>
        <v>0</v>
      </c>
      <c r="AB34" s="1309">
        <f t="shared" si="2"/>
        <v>0</v>
      </c>
      <c r="AD34" s="742" t="s">
        <v>693</v>
      </c>
      <c r="AE34" s="258"/>
      <c r="AF34" s="258"/>
      <c r="AG34" s="43">
        <f t="shared" ref="AG34:AR34" si="3">AG43+AG62+AG64+AG69+AG71+AG156+AG157+AG169+AG208+AG209+AG211+AG215+AG218+AG221+AG225+AG255+AG207</f>
        <v>1940900</v>
      </c>
      <c r="AH34" s="43">
        <f t="shared" si="3"/>
        <v>34100</v>
      </c>
      <c r="AI34" s="43">
        <f t="shared" si="3"/>
        <v>198600</v>
      </c>
      <c r="AJ34" s="43">
        <f t="shared" si="3"/>
        <v>106200</v>
      </c>
      <c r="AK34" s="43">
        <f t="shared" si="3"/>
        <v>539500</v>
      </c>
      <c r="AL34" s="43">
        <f t="shared" si="3"/>
        <v>371500</v>
      </c>
      <c r="AM34" s="43">
        <f t="shared" si="3"/>
        <v>124600</v>
      </c>
      <c r="AN34" s="43">
        <f t="shared" si="3"/>
        <v>269200</v>
      </c>
      <c r="AO34" s="43">
        <f t="shared" si="3"/>
        <v>63000</v>
      </c>
      <c r="AP34" s="43">
        <f t="shared" si="3"/>
        <v>138200</v>
      </c>
      <c r="AQ34" s="43">
        <f t="shared" si="3"/>
        <v>86400</v>
      </c>
      <c r="AR34" s="43">
        <f t="shared" si="3"/>
        <v>9600</v>
      </c>
      <c r="AS34" s="749">
        <f t="shared" ref="AS34:AS98" si="4">AG34-AH34-AI34-AJ34-AK34-AL34-AM34-AN34-AO34-AP34-AQ34-AR34</f>
        <v>0</v>
      </c>
    </row>
    <row r="35" spans="1:179" s="22" customFormat="1" ht="20.25" customHeight="1">
      <c r="A35" s="273"/>
      <c r="B35" s="274">
        <v>200</v>
      </c>
      <c r="C35" s="274"/>
      <c r="D35" s="293"/>
      <c r="E35" s="569">
        <f t="shared" ref="E35:AB35" si="5">E36+E216+E219</f>
        <v>0</v>
      </c>
      <c r="F35" s="275">
        <f t="shared" si="5"/>
        <v>7193900</v>
      </c>
      <c r="G35" s="275">
        <f t="shared" si="5"/>
        <v>7193900</v>
      </c>
      <c r="H35" s="303">
        <f t="shared" si="5"/>
        <v>2854093.07</v>
      </c>
      <c r="I35" s="585">
        <f t="shared" si="5"/>
        <v>-438293.07000000007</v>
      </c>
      <c r="J35" s="1341">
        <f>J36+J216+J219</f>
        <v>7193900</v>
      </c>
      <c r="K35" s="1338">
        <f>K36+K216+K219</f>
        <v>0</v>
      </c>
      <c r="L35" s="436">
        <f t="shared" si="5"/>
        <v>0</v>
      </c>
      <c r="M35" s="436">
        <f t="shared" si="5"/>
        <v>0</v>
      </c>
      <c r="N35" s="305">
        <f t="shared" si="5"/>
        <v>0</v>
      </c>
      <c r="O35" s="305">
        <f t="shared" si="5"/>
        <v>0</v>
      </c>
      <c r="P35" s="43">
        <f t="shared" si="5"/>
        <v>0</v>
      </c>
      <c r="Q35" s="305">
        <f t="shared" si="5"/>
        <v>0</v>
      </c>
      <c r="R35" s="305">
        <f t="shared" si="5"/>
        <v>0</v>
      </c>
      <c r="S35" s="305">
        <f t="shared" si="5"/>
        <v>0</v>
      </c>
      <c r="T35" s="43">
        <f t="shared" si="5"/>
        <v>0</v>
      </c>
      <c r="U35" s="305">
        <f t="shared" si="5"/>
        <v>0</v>
      </c>
      <c r="V35" s="305">
        <f t="shared" si="5"/>
        <v>0</v>
      </c>
      <c r="W35" s="305">
        <f t="shared" si="5"/>
        <v>0</v>
      </c>
      <c r="X35" s="43">
        <f t="shared" si="5"/>
        <v>0</v>
      </c>
      <c r="Y35" s="305">
        <f t="shared" si="5"/>
        <v>0</v>
      </c>
      <c r="Z35" s="305">
        <f t="shared" si="5"/>
        <v>0</v>
      </c>
      <c r="AA35" s="305">
        <f t="shared" si="5"/>
        <v>0</v>
      </c>
      <c r="AB35" s="1309">
        <f t="shared" si="5"/>
        <v>0</v>
      </c>
      <c r="AD35" s="743"/>
      <c r="AE35" s="274">
        <v>200</v>
      </c>
      <c r="AF35" s="274"/>
      <c r="AG35" s="305">
        <f t="shared" ref="AG35:AR35" si="6">AG36+AG216+AG219</f>
        <v>833200</v>
      </c>
      <c r="AH35" s="305">
        <f t="shared" si="6"/>
        <v>55700</v>
      </c>
      <c r="AI35" s="305">
        <f t="shared" si="6"/>
        <v>60300</v>
      </c>
      <c r="AJ35" s="305">
        <f t="shared" si="6"/>
        <v>106200</v>
      </c>
      <c r="AK35" s="305">
        <f t="shared" si="6"/>
        <v>98400</v>
      </c>
      <c r="AL35" s="305">
        <f t="shared" si="6"/>
        <v>156300</v>
      </c>
      <c r="AM35" s="305">
        <f t="shared" si="6"/>
        <v>124600</v>
      </c>
      <c r="AN35" s="305">
        <f t="shared" si="6"/>
        <v>48700</v>
      </c>
      <c r="AO35" s="305">
        <f t="shared" si="6"/>
        <v>25000</v>
      </c>
      <c r="AP35" s="305">
        <f t="shared" si="6"/>
        <v>98500</v>
      </c>
      <c r="AQ35" s="305">
        <f t="shared" si="6"/>
        <v>49900</v>
      </c>
      <c r="AR35" s="305">
        <f t="shared" si="6"/>
        <v>9600</v>
      </c>
      <c r="AS35" s="749">
        <f t="shared" si="4"/>
        <v>0</v>
      </c>
    </row>
    <row r="36" spans="1:179" s="22" customFormat="1" ht="21" customHeight="1">
      <c r="A36" s="267" t="s">
        <v>717</v>
      </c>
      <c r="B36" s="258">
        <v>220</v>
      </c>
      <c r="C36" s="258"/>
      <c r="D36" s="292"/>
      <c r="E36" s="569">
        <f>E37+E43+E62+E64+E69+E71+E155</f>
        <v>0</v>
      </c>
      <c r="F36" s="247">
        <f>F37+F43+F62+F64+F69+F71+F155</f>
        <v>7193900</v>
      </c>
      <c r="G36" s="247">
        <f>G37+G43+G62+G64+G69+G71+G155</f>
        <v>7193900</v>
      </c>
      <c r="H36" s="250">
        <f>H37+H43+H62+H64+H69+H71+H155</f>
        <v>2854093.07</v>
      </c>
      <c r="I36" s="584">
        <f t="shared" ref="I36:AB36" si="7">I37+I43+I62+I64+I69+I71+I155</f>
        <v>-438293.07000000007</v>
      </c>
      <c r="J36" s="1341">
        <f>G36-K36</f>
        <v>7193900</v>
      </c>
      <c r="K36" s="1337">
        <f>L36+P36+T36+X36+AB36</f>
        <v>0</v>
      </c>
      <c r="L36" s="244">
        <f>L37+L43+L62+L64+L69+L71+L155</f>
        <v>0</v>
      </c>
      <c r="M36" s="312">
        <f t="shared" si="7"/>
        <v>0</v>
      </c>
      <c r="N36" s="311">
        <f t="shared" si="7"/>
        <v>0</v>
      </c>
      <c r="O36" s="311">
        <f t="shared" si="7"/>
        <v>0</v>
      </c>
      <c r="P36" s="43">
        <f t="shared" si="7"/>
        <v>0</v>
      </c>
      <c r="Q36" s="244">
        <f t="shared" si="7"/>
        <v>0</v>
      </c>
      <c r="R36" s="244">
        <f t="shared" si="7"/>
        <v>0</v>
      </c>
      <c r="S36" s="244">
        <f t="shared" si="7"/>
        <v>0</v>
      </c>
      <c r="T36" s="244">
        <f t="shared" si="7"/>
        <v>0</v>
      </c>
      <c r="U36" s="244">
        <f t="shared" si="7"/>
        <v>0</v>
      </c>
      <c r="V36" s="244">
        <f t="shared" si="7"/>
        <v>0</v>
      </c>
      <c r="W36" s="244">
        <f t="shared" si="7"/>
        <v>0</v>
      </c>
      <c r="X36" s="244">
        <f t="shared" si="7"/>
        <v>0</v>
      </c>
      <c r="Y36" s="244">
        <f t="shared" si="7"/>
        <v>0</v>
      </c>
      <c r="Z36" s="244">
        <f t="shared" si="7"/>
        <v>0</v>
      </c>
      <c r="AA36" s="244">
        <f t="shared" si="7"/>
        <v>0</v>
      </c>
      <c r="AB36" s="1310">
        <f t="shared" si="7"/>
        <v>0</v>
      </c>
      <c r="AD36" s="741" t="s">
        <v>717</v>
      </c>
      <c r="AE36" s="258">
        <v>220</v>
      </c>
      <c r="AF36" s="258"/>
      <c r="AG36" s="43">
        <f t="shared" ref="AG36:AQ36" si="8">AG37+AG43+AG62+AG64+AG69+AG71+AG155</f>
        <v>833200</v>
      </c>
      <c r="AH36" s="43">
        <f t="shared" si="8"/>
        <v>55700</v>
      </c>
      <c r="AI36" s="43">
        <f t="shared" si="8"/>
        <v>60300</v>
      </c>
      <c r="AJ36" s="43">
        <f t="shared" si="8"/>
        <v>106200</v>
      </c>
      <c r="AK36" s="43">
        <f t="shared" si="8"/>
        <v>98400</v>
      </c>
      <c r="AL36" s="43">
        <f t="shared" si="8"/>
        <v>156300</v>
      </c>
      <c r="AM36" s="43">
        <f t="shared" si="8"/>
        <v>124600</v>
      </c>
      <c r="AN36" s="43">
        <f t="shared" si="8"/>
        <v>48700</v>
      </c>
      <c r="AO36" s="43">
        <f t="shared" si="8"/>
        <v>25000</v>
      </c>
      <c r="AP36" s="43">
        <f t="shared" si="8"/>
        <v>98500</v>
      </c>
      <c r="AQ36" s="43">
        <f t="shared" si="8"/>
        <v>49900</v>
      </c>
      <c r="AR36" s="43">
        <f>AR37+AR43+AR62+AR64+AR69+AR71+AR155</f>
        <v>9600</v>
      </c>
      <c r="AS36" s="749">
        <f t="shared" si="4"/>
        <v>0</v>
      </c>
    </row>
    <row r="37" spans="1:179" s="42" customFormat="1" ht="20.25" customHeight="1">
      <c r="A37" s="270" t="s">
        <v>718</v>
      </c>
      <c r="B37" s="259">
        <v>212</v>
      </c>
      <c r="C37" s="259"/>
      <c r="D37" s="310"/>
      <c r="E37" s="571">
        <f>SUM(E38:E42)</f>
        <v>0</v>
      </c>
      <c r="F37" s="249">
        <f>SUM(F38:F42)</f>
        <v>21600</v>
      </c>
      <c r="G37" s="249">
        <f>SUM(G38:G42)</f>
        <v>21600</v>
      </c>
      <c r="H37" s="252">
        <f t="shared" ref="H37:AA37" si="9">SUM(H38:H42)</f>
        <v>0</v>
      </c>
      <c r="I37" s="518">
        <f t="shared" si="9"/>
        <v>0</v>
      </c>
      <c r="J37" s="1341">
        <f t="shared" ref="J37:J101" si="10">G37-K37</f>
        <v>21600</v>
      </c>
      <c r="K37" s="1337">
        <f t="shared" ref="K37:K101" si="11">L37+P37+T37+X37+AB37</f>
        <v>0</v>
      </c>
      <c r="L37" s="246">
        <f>SUM(L38:L42)</f>
        <v>0</v>
      </c>
      <c r="M37" s="392">
        <f t="shared" si="9"/>
        <v>0</v>
      </c>
      <c r="N37" s="313">
        <f t="shared" si="9"/>
        <v>0</v>
      </c>
      <c r="O37" s="313">
        <f t="shared" si="9"/>
        <v>0</v>
      </c>
      <c r="P37" s="313">
        <f t="shared" si="9"/>
        <v>0</v>
      </c>
      <c r="Q37" s="313">
        <f t="shared" si="9"/>
        <v>0</v>
      </c>
      <c r="R37" s="313">
        <f t="shared" si="9"/>
        <v>0</v>
      </c>
      <c r="S37" s="313">
        <f t="shared" si="9"/>
        <v>0</v>
      </c>
      <c r="T37" s="313">
        <f>SUM(T38:T42)</f>
        <v>0</v>
      </c>
      <c r="U37" s="313">
        <f t="shared" si="9"/>
        <v>0</v>
      </c>
      <c r="V37" s="313">
        <f t="shared" si="9"/>
        <v>0</v>
      </c>
      <c r="W37" s="313">
        <f t="shared" si="9"/>
        <v>0</v>
      </c>
      <c r="X37" s="313">
        <f>SUM(X38:X42)</f>
        <v>0</v>
      </c>
      <c r="Y37" s="313">
        <f t="shared" si="9"/>
        <v>0</v>
      </c>
      <c r="Z37" s="313">
        <f t="shared" si="9"/>
        <v>0</v>
      </c>
      <c r="AA37" s="313">
        <f t="shared" si="9"/>
        <v>0</v>
      </c>
      <c r="AB37" s="1311">
        <f>SUM(AB38:AB42)</f>
        <v>0</v>
      </c>
      <c r="AC37" s="238"/>
      <c r="AD37" s="744" t="s">
        <v>718</v>
      </c>
      <c r="AE37" s="259">
        <v>212</v>
      </c>
      <c r="AF37" s="259"/>
      <c r="AG37" s="45">
        <f>SUM(AG38:AG42)</f>
        <v>21600</v>
      </c>
      <c r="AH37" s="45">
        <f t="shared" ref="AH37:AP37" si="12">SUM(AH38:AH42)</f>
        <v>21600</v>
      </c>
      <c r="AI37" s="45">
        <f t="shared" si="12"/>
        <v>0</v>
      </c>
      <c r="AJ37" s="45">
        <f t="shared" si="12"/>
        <v>0</v>
      </c>
      <c r="AK37" s="45">
        <f t="shared" si="12"/>
        <v>0</v>
      </c>
      <c r="AL37" s="45">
        <f t="shared" si="12"/>
        <v>0</v>
      </c>
      <c r="AM37" s="45">
        <f t="shared" si="12"/>
        <v>0</v>
      </c>
      <c r="AN37" s="45">
        <f t="shared" si="12"/>
        <v>0</v>
      </c>
      <c r="AO37" s="45">
        <f t="shared" si="12"/>
        <v>0</v>
      </c>
      <c r="AP37" s="45">
        <f t="shared" si="12"/>
        <v>0</v>
      </c>
      <c r="AQ37" s="45">
        <f>SUM(AQ38:AQ42)</f>
        <v>0</v>
      </c>
      <c r="AR37" s="45">
        <f>SUM(AR38:AR42)</f>
        <v>0</v>
      </c>
      <c r="AS37" s="722">
        <f t="shared" si="4"/>
        <v>0</v>
      </c>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row>
    <row r="38" spans="1:179" s="40" customFormat="1" ht="66.75" customHeight="1">
      <c r="A38" s="676" t="s">
        <v>125</v>
      </c>
      <c r="B38" s="294"/>
      <c r="C38" s="294">
        <v>912</v>
      </c>
      <c r="D38" s="291" t="s">
        <v>1369</v>
      </c>
      <c r="E38" s="571"/>
      <c r="F38" s="278">
        <f>'212 командировки'!F13</f>
        <v>0</v>
      </c>
      <c r="G38" s="278">
        <f>F38</f>
        <v>0</v>
      </c>
      <c r="H38" s="280"/>
      <c r="I38" s="575"/>
      <c r="J38" s="1342">
        <f t="shared" si="10"/>
        <v>0</v>
      </c>
      <c r="K38" s="580">
        <f t="shared" si="11"/>
        <v>0</v>
      </c>
      <c r="L38" s="1331"/>
      <c r="M38" s="335"/>
      <c r="N38" s="281"/>
      <c r="O38" s="281"/>
      <c r="P38" s="45">
        <f>SUM(M38:O38)</f>
        <v>0</v>
      </c>
      <c r="Q38" s="281"/>
      <c r="R38" s="281"/>
      <c r="S38" s="281"/>
      <c r="T38" s="45">
        <f>SUM(Q38:S38)</f>
        <v>0</v>
      </c>
      <c r="U38" s="281"/>
      <c r="V38" s="281"/>
      <c r="W38" s="281"/>
      <c r="X38" s="45">
        <f>SUM(U38:W38)</f>
        <v>0</v>
      </c>
      <c r="Y38" s="281"/>
      <c r="Z38" s="281"/>
      <c r="AA38" s="281"/>
      <c r="AB38" s="1311">
        <f>SUM(Y38:AA38)</f>
        <v>0</v>
      </c>
      <c r="AC38" s="41"/>
      <c r="AD38" s="745" t="s">
        <v>125</v>
      </c>
      <c r="AE38" s="294"/>
      <c r="AF38" s="294">
        <v>912</v>
      </c>
      <c r="AG38" s="721"/>
      <c r="AH38" s="308"/>
      <c r="AI38" s="308"/>
      <c r="AJ38" s="308"/>
      <c r="AK38" s="308"/>
      <c r="AL38" s="308"/>
      <c r="AM38" s="308"/>
      <c r="AN38" s="308"/>
      <c r="AO38" s="308"/>
      <c r="AP38" s="308"/>
      <c r="AQ38" s="308"/>
      <c r="AR38" s="308"/>
      <c r="AS38" s="722"/>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row>
    <row r="39" spans="1:179" s="40" customFormat="1" ht="128.25" customHeight="1">
      <c r="A39" s="676" t="s">
        <v>1343</v>
      </c>
      <c r="B39" s="294"/>
      <c r="C39" s="294">
        <v>921</v>
      </c>
      <c r="D39" s="291" t="s">
        <v>1369</v>
      </c>
      <c r="E39" s="571"/>
      <c r="F39" s="278">
        <f>'212 командировки'!H13</f>
        <v>21600</v>
      </c>
      <c r="G39" s="278">
        <f>F39</f>
        <v>21600</v>
      </c>
      <c r="H39" s="280"/>
      <c r="I39" s="575"/>
      <c r="J39" s="1342">
        <f t="shared" si="10"/>
        <v>21600</v>
      </c>
      <c r="K39" s="580">
        <f t="shared" si="11"/>
        <v>0</v>
      </c>
      <c r="L39" s="1331"/>
      <c r="M39" s="335"/>
      <c r="N39" s="281"/>
      <c r="O39" s="281"/>
      <c r="P39" s="45">
        <f>SUM(M39:O39)</f>
        <v>0</v>
      </c>
      <c r="Q39" s="281"/>
      <c r="R39" s="281"/>
      <c r="S39" s="281"/>
      <c r="T39" s="45">
        <f>SUM(Q39:S39)</f>
        <v>0</v>
      </c>
      <c r="U39" s="281"/>
      <c r="V39" s="281"/>
      <c r="W39" s="281"/>
      <c r="X39" s="45">
        <f>SUM(U39:W39)</f>
        <v>0</v>
      </c>
      <c r="Y39" s="281"/>
      <c r="Z39" s="281"/>
      <c r="AA39" s="281"/>
      <c r="AB39" s="1311">
        <f>SUM(Y39:AA39)</f>
        <v>0</v>
      </c>
      <c r="AC39" s="41"/>
      <c r="AD39" s="1283" t="s">
        <v>1343</v>
      </c>
      <c r="AE39" s="850"/>
      <c r="AF39" s="850">
        <v>921</v>
      </c>
      <c r="AG39" s="728">
        <f>F39</f>
        <v>21600</v>
      </c>
      <c r="AH39" s="727">
        <v>21600</v>
      </c>
      <c r="AI39" s="727"/>
      <c r="AJ39" s="727"/>
      <c r="AK39" s="727"/>
      <c r="AL39" s="727"/>
      <c r="AM39" s="727"/>
      <c r="AN39" s="727"/>
      <c r="AO39" s="727"/>
      <c r="AP39" s="727"/>
      <c r="AQ39" s="727"/>
      <c r="AR39" s="727"/>
      <c r="AS39" s="728">
        <f t="shared" si="4"/>
        <v>0</v>
      </c>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row>
    <row r="40" spans="1:179" s="40" customFormat="1" ht="66.75" customHeight="1">
      <c r="A40" s="676" t="s">
        <v>882</v>
      </c>
      <c r="B40" s="294"/>
      <c r="C40" s="294">
        <v>923</v>
      </c>
      <c r="D40" s="291" t="s">
        <v>1369</v>
      </c>
      <c r="E40" s="571"/>
      <c r="F40" s="278"/>
      <c r="G40" s="278">
        <f>F40</f>
        <v>0</v>
      </c>
      <c r="H40" s="280"/>
      <c r="I40" s="575"/>
      <c r="J40" s="1342">
        <f t="shared" si="10"/>
        <v>0</v>
      </c>
      <c r="K40" s="580">
        <f t="shared" si="11"/>
        <v>0</v>
      </c>
      <c r="L40" s="1331"/>
      <c r="M40" s="335"/>
      <c r="N40" s="281"/>
      <c r="O40" s="281"/>
      <c r="P40" s="45">
        <f>SUM(M40:O40)</f>
        <v>0</v>
      </c>
      <c r="Q40" s="281"/>
      <c r="R40" s="281"/>
      <c r="S40" s="281"/>
      <c r="T40" s="45">
        <f>SUM(Q40:S40)</f>
        <v>0</v>
      </c>
      <c r="U40" s="281"/>
      <c r="V40" s="281"/>
      <c r="W40" s="281"/>
      <c r="X40" s="45">
        <f>SUM(U40:W40)</f>
        <v>0</v>
      </c>
      <c r="Y40" s="281"/>
      <c r="Z40" s="281"/>
      <c r="AA40" s="281"/>
      <c r="AB40" s="1311">
        <f>SUM(Y40:AA40)</f>
        <v>0</v>
      </c>
      <c r="AC40" s="41"/>
      <c r="AD40" s="745" t="s">
        <v>882</v>
      </c>
      <c r="AE40" s="294"/>
      <c r="AF40" s="294">
        <v>923</v>
      </c>
      <c r="AG40" s="721"/>
      <c r="AH40" s="308"/>
      <c r="AI40" s="308"/>
      <c r="AJ40" s="308"/>
      <c r="AK40" s="308"/>
      <c r="AL40" s="308"/>
      <c r="AM40" s="308"/>
      <c r="AN40" s="308"/>
      <c r="AO40" s="308"/>
      <c r="AP40" s="308"/>
      <c r="AQ40" s="308"/>
      <c r="AR40" s="308"/>
      <c r="AS40" s="722"/>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row>
    <row r="41" spans="1:179" s="40" customFormat="1" ht="81" customHeight="1">
      <c r="A41" s="676" t="s">
        <v>881</v>
      </c>
      <c r="B41" s="294"/>
      <c r="C41" s="294">
        <v>924</v>
      </c>
      <c r="D41" s="291" t="s">
        <v>1369</v>
      </c>
      <c r="E41" s="571"/>
      <c r="F41" s="278"/>
      <c r="G41" s="278">
        <f>F41</f>
        <v>0</v>
      </c>
      <c r="H41" s="280"/>
      <c r="I41" s="575"/>
      <c r="J41" s="1342">
        <f t="shared" si="10"/>
        <v>0</v>
      </c>
      <c r="K41" s="580">
        <f t="shared" si="11"/>
        <v>0</v>
      </c>
      <c r="L41" s="1331"/>
      <c r="M41" s="335"/>
      <c r="N41" s="281"/>
      <c r="O41" s="281"/>
      <c r="P41" s="45">
        <f>SUM(M41:O41)</f>
        <v>0</v>
      </c>
      <c r="Q41" s="281"/>
      <c r="R41" s="281"/>
      <c r="S41" s="281"/>
      <c r="T41" s="45">
        <f>SUM(Q41:S41)</f>
        <v>0</v>
      </c>
      <c r="U41" s="281"/>
      <c r="V41" s="281"/>
      <c r="W41" s="281"/>
      <c r="X41" s="45">
        <f>SUM(U41:W41)</f>
        <v>0</v>
      </c>
      <c r="Y41" s="281"/>
      <c r="Z41" s="281"/>
      <c r="AA41" s="281"/>
      <c r="AB41" s="1311">
        <f>SUM(Y41:AA41)</f>
        <v>0</v>
      </c>
      <c r="AC41" s="41"/>
      <c r="AD41" s="745" t="s">
        <v>881</v>
      </c>
      <c r="AE41" s="294"/>
      <c r="AF41" s="294">
        <v>924</v>
      </c>
      <c r="AG41" s="721"/>
      <c r="AH41" s="308"/>
      <c r="AI41" s="308"/>
      <c r="AJ41" s="308"/>
      <c r="AK41" s="308"/>
      <c r="AL41" s="308"/>
      <c r="AM41" s="308"/>
      <c r="AN41" s="308"/>
      <c r="AO41" s="308"/>
      <c r="AP41" s="308"/>
      <c r="AQ41" s="308"/>
      <c r="AR41" s="308"/>
      <c r="AS41" s="722"/>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row>
    <row r="42" spans="1:179" s="40" customFormat="1" ht="45.75" customHeight="1">
      <c r="A42" s="676" t="s">
        <v>880</v>
      </c>
      <c r="B42" s="277"/>
      <c r="C42" s="294">
        <v>952</v>
      </c>
      <c r="D42" s="291" t="s">
        <v>1369</v>
      </c>
      <c r="E42" s="571"/>
      <c r="F42" s="278">
        <f>'212 командировки'!K13</f>
        <v>0</v>
      </c>
      <c r="G42" s="278">
        <f>F42</f>
        <v>0</v>
      </c>
      <c r="H42" s="280"/>
      <c r="I42" s="575"/>
      <c r="J42" s="1342">
        <f t="shared" si="10"/>
        <v>0</v>
      </c>
      <c r="K42" s="580">
        <f t="shared" si="11"/>
        <v>0</v>
      </c>
      <c r="L42" s="1331"/>
      <c r="M42" s="335"/>
      <c r="N42" s="281"/>
      <c r="O42" s="281"/>
      <c r="P42" s="45">
        <f>SUM(M42:O42)</f>
        <v>0</v>
      </c>
      <c r="Q42" s="281"/>
      <c r="R42" s="281"/>
      <c r="S42" s="281"/>
      <c r="T42" s="45">
        <f>SUM(Q42:S42)</f>
        <v>0</v>
      </c>
      <c r="U42" s="281"/>
      <c r="V42" s="281"/>
      <c r="W42" s="281"/>
      <c r="X42" s="45">
        <f>SUM(U42:W42)</f>
        <v>0</v>
      </c>
      <c r="Y42" s="281"/>
      <c r="Z42" s="281"/>
      <c r="AA42" s="281"/>
      <c r="AB42" s="1311">
        <f>SUM(Y42:AA42)</f>
        <v>0</v>
      </c>
      <c r="AC42" s="41"/>
      <c r="AD42" s="745" t="s">
        <v>880</v>
      </c>
      <c r="AE42" s="277"/>
      <c r="AF42" s="294">
        <v>952</v>
      </c>
      <c r="AG42" s="721"/>
      <c r="AH42" s="308"/>
      <c r="AI42" s="308"/>
      <c r="AJ42" s="308"/>
      <c r="AK42" s="308"/>
      <c r="AL42" s="308"/>
      <c r="AM42" s="308"/>
      <c r="AN42" s="308"/>
      <c r="AO42" s="308"/>
      <c r="AP42" s="308"/>
      <c r="AQ42" s="308"/>
      <c r="AR42" s="308"/>
      <c r="AS42" s="722"/>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row>
    <row r="43" spans="1:179" s="22" customFormat="1" ht="21.75" customHeight="1">
      <c r="A43" s="267" t="s">
        <v>79</v>
      </c>
      <c r="B43" s="258">
        <v>221</v>
      </c>
      <c r="C43" s="258"/>
      <c r="D43" s="310"/>
      <c r="E43" s="571">
        <f>E44</f>
        <v>0</v>
      </c>
      <c r="F43" s="247">
        <f>F44</f>
        <v>0</v>
      </c>
      <c r="G43" s="247">
        <f>G44</f>
        <v>0</v>
      </c>
      <c r="H43" s="250">
        <f>H44</f>
        <v>0</v>
      </c>
      <c r="I43" s="584">
        <f t="shared" ref="I43:AB43" si="13">I44</f>
        <v>0</v>
      </c>
      <c r="J43" s="1341">
        <f t="shared" si="10"/>
        <v>0</v>
      </c>
      <c r="K43" s="1337">
        <f t="shared" si="11"/>
        <v>0</v>
      </c>
      <c r="L43" s="244">
        <f t="shared" si="13"/>
        <v>0</v>
      </c>
      <c r="M43" s="312">
        <f t="shared" si="13"/>
        <v>0</v>
      </c>
      <c r="N43" s="311">
        <f t="shared" si="13"/>
        <v>0</v>
      </c>
      <c r="O43" s="43">
        <f t="shared" si="13"/>
        <v>0</v>
      </c>
      <c r="P43" s="244">
        <f t="shared" si="13"/>
        <v>0</v>
      </c>
      <c r="Q43" s="244">
        <f t="shared" si="13"/>
        <v>0</v>
      </c>
      <c r="R43" s="244">
        <f t="shared" si="13"/>
        <v>0</v>
      </c>
      <c r="S43" s="244">
        <f t="shared" si="13"/>
        <v>0</v>
      </c>
      <c r="T43" s="244">
        <f t="shared" si="13"/>
        <v>0</v>
      </c>
      <c r="U43" s="244">
        <f t="shared" si="13"/>
        <v>0</v>
      </c>
      <c r="V43" s="244">
        <f t="shared" si="13"/>
        <v>0</v>
      </c>
      <c r="W43" s="244">
        <f t="shared" si="13"/>
        <v>0</v>
      </c>
      <c r="X43" s="244">
        <f t="shared" si="13"/>
        <v>0</v>
      </c>
      <c r="Y43" s="312">
        <f t="shared" si="13"/>
        <v>0</v>
      </c>
      <c r="Z43" s="43">
        <f t="shared" si="13"/>
        <v>0</v>
      </c>
      <c r="AA43" s="244">
        <f t="shared" si="13"/>
        <v>0</v>
      </c>
      <c r="AB43" s="1310">
        <f t="shared" si="13"/>
        <v>0</v>
      </c>
      <c r="AD43" s="741" t="s">
        <v>79</v>
      </c>
      <c r="AE43" s="258">
        <v>221</v>
      </c>
      <c r="AF43" s="258"/>
      <c r="AG43" s="43">
        <f t="shared" ref="AG43:AR43" si="14">AG44</f>
        <v>0</v>
      </c>
      <c r="AH43" s="43">
        <f t="shared" si="14"/>
        <v>0</v>
      </c>
      <c r="AI43" s="43">
        <f t="shared" si="14"/>
        <v>0</v>
      </c>
      <c r="AJ43" s="43">
        <f t="shared" si="14"/>
        <v>0</v>
      </c>
      <c r="AK43" s="43">
        <f t="shared" si="14"/>
        <v>0</v>
      </c>
      <c r="AL43" s="43">
        <f t="shared" si="14"/>
        <v>0</v>
      </c>
      <c r="AM43" s="43">
        <f t="shared" si="14"/>
        <v>0</v>
      </c>
      <c r="AN43" s="43">
        <f t="shared" si="14"/>
        <v>0</v>
      </c>
      <c r="AO43" s="43">
        <f t="shared" si="14"/>
        <v>0</v>
      </c>
      <c r="AP43" s="43">
        <f t="shared" si="14"/>
        <v>0</v>
      </c>
      <c r="AQ43" s="43">
        <f t="shared" si="14"/>
        <v>0</v>
      </c>
      <c r="AR43" s="43">
        <f t="shared" si="14"/>
        <v>0</v>
      </c>
      <c r="AS43" s="749">
        <f t="shared" si="4"/>
        <v>0</v>
      </c>
    </row>
    <row r="44" spans="1:179" s="22" customFormat="1" ht="21.75" customHeight="1">
      <c r="A44" s="270" t="s">
        <v>79</v>
      </c>
      <c r="B44" s="258"/>
      <c r="C44" s="258">
        <v>925</v>
      </c>
      <c r="D44" s="310" t="s">
        <v>1370</v>
      </c>
      <c r="E44" s="571">
        <f>SUM(E45:E61)</f>
        <v>0</v>
      </c>
      <c r="F44" s="247">
        <f>CEILING(SUM(F45:F61),100)</f>
        <v>0</v>
      </c>
      <c r="G44" s="247">
        <f>CEILING(SUM(G45:G61),100)</f>
        <v>0</v>
      </c>
      <c r="H44" s="250">
        <f>SUM(H45:H61)</f>
        <v>0</v>
      </c>
      <c r="I44" s="584">
        <f t="shared" ref="I44:AB44" si="15">SUM(I45:I61)</f>
        <v>0</v>
      </c>
      <c r="J44" s="1342">
        <f t="shared" si="10"/>
        <v>0</v>
      </c>
      <c r="K44" s="582">
        <f t="shared" si="11"/>
        <v>0</v>
      </c>
      <c r="L44" s="244">
        <f t="shared" si="15"/>
        <v>0</v>
      </c>
      <c r="M44" s="312">
        <f t="shared" si="15"/>
        <v>0</v>
      </c>
      <c r="N44" s="311">
        <f t="shared" si="15"/>
        <v>0</v>
      </c>
      <c r="O44" s="311">
        <f t="shared" si="15"/>
        <v>0</v>
      </c>
      <c r="P44" s="311">
        <f t="shared" si="15"/>
        <v>0</v>
      </c>
      <c r="Q44" s="311">
        <f t="shared" si="15"/>
        <v>0</v>
      </c>
      <c r="R44" s="311">
        <f t="shared" si="15"/>
        <v>0</v>
      </c>
      <c r="S44" s="311">
        <f t="shared" si="15"/>
        <v>0</v>
      </c>
      <c r="T44" s="311">
        <f t="shared" si="15"/>
        <v>0</v>
      </c>
      <c r="U44" s="311">
        <f t="shared" si="15"/>
        <v>0</v>
      </c>
      <c r="V44" s="311">
        <f t="shared" si="15"/>
        <v>0</v>
      </c>
      <c r="W44" s="311">
        <f t="shared" si="15"/>
        <v>0</v>
      </c>
      <c r="X44" s="311">
        <f t="shared" si="15"/>
        <v>0</v>
      </c>
      <c r="Y44" s="311">
        <f t="shared" si="15"/>
        <v>0</v>
      </c>
      <c r="Z44" s="311">
        <f t="shared" si="15"/>
        <v>0</v>
      </c>
      <c r="AA44" s="311">
        <f t="shared" si="15"/>
        <v>0</v>
      </c>
      <c r="AB44" s="1309">
        <f t="shared" si="15"/>
        <v>0</v>
      </c>
      <c r="AD44" s="744" t="s">
        <v>79</v>
      </c>
      <c r="AE44" s="258"/>
      <c r="AF44" s="258">
        <v>925</v>
      </c>
      <c r="AG44" s="43">
        <f t="shared" ref="AG44:AQ44" si="16">SUM(AG45:AG61)</f>
        <v>0</v>
      </c>
      <c r="AH44" s="43">
        <f t="shared" si="16"/>
        <v>0</v>
      </c>
      <c r="AI44" s="43">
        <f t="shared" si="16"/>
        <v>0</v>
      </c>
      <c r="AJ44" s="43">
        <f t="shared" si="16"/>
        <v>0</v>
      </c>
      <c r="AK44" s="43">
        <f t="shared" si="16"/>
        <v>0</v>
      </c>
      <c r="AL44" s="43">
        <f t="shared" si="16"/>
        <v>0</v>
      </c>
      <c r="AM44" s="43">
        <f t="shared" si="16"/>
        <v>0</v>
      </c>
      <c r="AN44" s="43">
        <f t="shared" si="16"/>
        <v>0</v>
      </c>
      <c r="AO44" s="43">
        <f t="shared" si="16"/>
        <v>0</v>
      </c>
      <c r="AP44" s="43">
        <f t="shared" si="16"/>
        <v>0</v>
      </c>
      <c r="AQ44" s="43">
        <f t="shared" si="16"/>
        <v>0</v>
      </c>
      <c r="AR44" s="43">
        <f>SUM(AR45:AR61)</f>
        <v>0</v>
      </c>
      <c r="AS44" s="749">
        <f t="shared" si="4"/>
        <v>0</v>
      </c>
    </row>
    <row r="45" spans="1:179" s="41" customFormat="1" ht="21" customHeight="1">
      <c r="A45" s="276" t="s">
        <v>68</v>
      </c>
      <c r="B45" s="277"/>
      <c r="C45" s="277"/>
      <c r="D45" s="291"/>
      <c r="E45" s="570"/>
      <c r="F45" s="279"/>
      <c r="G45" s="279">
        <f>F45</f>
        <v>0</v>
      </c>
      <c r="H45" s="307"/>
      <c r="I45" s="576"/>
      <c r="J45" s="1343">
        <f t="shared" si="10"/>
        <v>0</v>
      </c>
      <c r="K45" s="581">
        <f t="shared" si="11"/>
        <v>0</v>
      </c>
      <c r="L45" s="1332"/>
      <c r="M45" s="438"/>
      <c r="N45" s="308"/>
      <c r="O45" s="308"/>
      <c r="P45" s="306">
        <f t="shared" ref="P45:P61" si="17">SUM(M45:O45)</f>
        <v>0</v>
      </c>
      <c r="Q45" s="308"/>
      <c r="R45" s="308"/>
      <c r="S45" s="308"/>
      <c r="T45" s="306">
        <f t="shared" ref="T45:T61" si="18">SUM(Q45:S45)</f>
        <v>0</v>
      </c>
      <c r="U45" s="308"/>
      <c r="V45" s="308"/>
      <c r="W45" s="308"/>
      <c r="X45" s="306">
        <f t="shared" ref="X45:X61" si="19">SUM(U45:W45)</f>
        <v>0</v>
      </c>
      <c r="Y45" s="308"/>
      <c r="Z45" s="308"/>
      <c r="AA45" s="308"/>
      <c r="AB45" s="1312">
        <f t="shared" ref="AB45:AB61" si="20">SUM(Y45:AA45)</f>
        <v>0</v>
      </c>
      <c r="AD45" s="675" t="s">
        <v>68</v>
      </c>
      <c r="AE45" s="277"/>
      <c r="AF45" s="277"/>
      <c r="AG45" s="721"/>
      <c r="AH45" s="308"/>
      <c r="AI45" s="308"/>
      <c r="AJ45" s="308"/>
      <c r="AK45" s="308"/>
      <c r="AL45" s="308"/>
      <c r="AM45" s="308"/>
      <c r="AN45" s="308"/>
      <c r="AO45" s="308"/>
      <c r="AP45" s="308"/>
      <c r="AQ45" s="308"/>
      <c r="AR45" s="308"/>
      <c r="AS45" s="722"/>
    </row>
    <row r="46" spans="1:179" s="41" customFormat="1" ht="21" customHeight="1">
      <c r="A46" s="276" t="s">
        <v>80</v>
      </c>
      <c r="B46" s="277"/>
      <c r="C46" s="277"/>
      <c r="D46" s="291"/>
      <c r="E46" s="570"/>
      <c r="F46" s="279"/>
      <c r="G46" s="279">
        <f t="shared" ref="G46:G61" si="21">F46</f>
        <v>0</v>
      </c>
      <c r="H46" s="307"/>
      <c r="I46" s="576"/>
      <c r="J46" s="1343">
        <f t="shared" si="10"/>
        <v>0</v>
      </c>
      <c r="K46" s="581">
        <f t="shared" si="11"/>
        <v>0</v>
      </c>
      <c r="L46" s="1332"/>
      <c r="M46" s="438"/>
      <c r="N46" s="308"/>
      <c r="O46" s="308"/>
      <c r="P46" s="306">
        <f t="shared" si="17"/>
        <v>0</v>
      </c>
      <c r="Q46" s="308"/>
      <c r="R46" s="308"/>
      <c r="S46" s="308"/>
      <c r="T46" s="306">
        <f t="shared" si="18"/>
        <v>0</v>
      </c>
      <c r="U46" s="308"/>
      <c r="V46" s="308"/>
      <c r="W46" s="308"/>
      <c r="X46" s="306">
        <f t="shared" si="19"/>
        <v>0</v>
      </c>
      <c r="Y46" s="308"/>
      <c r="Z46" s="308"/>
      <c r="AA46" s="308"/>
      <c r="AB46" s="1312">
        <f t="shared" si="20"/>
        <v>0</v>
      </c>
      <c r="AD46" s="675" t="s">
        <v>80</v>
      </c>
      <c r="AE46" s="277"/>
      <c r="AF46" s="277"/>
      <c r="AG46" s="721"/>
      <c r="AH46" s="308"/>
      <c r="AI46" s="308"/>
      <c r="AJ46" s="308"/>
      <c r="AK46" s="308"/>
      <c r="AL46" s="308"/>
      <c r="AM46" s="308"/>
      <c r="AN46" s="308"/>
      <c r="AO46" s="308"/>
      <c r="AP46" s="308"/>
      <c r="AQ46" s="308"/>
      <c r="AR46" s="308"/>
      <c r="AS46" s="722"/>
    </row>
    <row r="47" spans="1:179" s="41" customFormat="1" ht="31.5">
      <c r="A47" s="276" t="s">
        <v>547</v>
      </c>
      <c r="B47" s="277"/>
      <c r="C47" s="277"/>
      <c r="D47" s="291"/>
      <c r="E47" s="570"/>
      <c r="F47" s="279"/>
      <c r="G47" s="279">
        <f t="shared" si="21"/>
        <v>0</v>
      </c>
      <c r="H47" s="307"/>
      <c r="I47" s="576"/>
      <c r="J47" s="1343">
        <f t="shared" si="10"/>
        <v>0</v>
      </c>
      <c r="K47" s="581">
        <f t="shared" si="11"/>
        <v>0</v>
      </c>
      <c r="L47" s="1332"/>
      <c r="M47" s="438"/>
      <c r="N47" s="308"/>
      <c r="O47" s="308"/>
      <c r="P47" s="306">
        <f t="shared" si="17"/>
        <v>0</v>
      </c>
      <c r="Q47" s="308"/>
      <c r="R47" s="308"/>
      <c r="S47" s="308"/>
      <c r="T47" s="306">
        <f t="shared" si="18"/>
        <v>0</v>
      </c>
      <c r="U47" s="308"/>
      <c r="V47" s="308"/>
      <c r="W47" s="308"/>
      <c r="X47" s="306">
        <f t="shared" si="19"/>
        <v>0</v>
      </c>
      <c r="Y47" s="308"/>
      <c r="Z47" s="308"/>
      <c r="AA47" s="308"/>
      <c r="AB47" s="1312">
        <f t="shared" si="20"/>
        <v>0</v>
      </c>
      <c r="AD47" s="675" t="s">
        <v>547</v>
      </c>
      <c r="AE47" s="277"/>
      <c r="AF47" s="277"/>
      <c r="AG47" s="721"/>
      <c r="AH47" s="308"/>
      <c r="AI47" s="308"/>
      <c r="AJ47" s="308"/>
      <c r="AK47" s="308"/>
      <c r="AL47" s="308"/>
      <c r="AM47" s="308"/>
      <c r="AN47" s="308"/>
      <c r="AO47" s="308"/>
      <c r="AP47" s="308"/>
      <c r="AQ47" s="308"/>
      <c r="AR47" s="308"/>
      <c r="AS47" s="722"/>
    </row>
    <row r="48" spans="1:179" s="41" customFormat="1" ht="31.5">
      <c r="A48" s="276" t="s">
        <v>549</v>
      </c>
      <c r="B48" s="277"/>
      <c r="C48" s="277"/>
      <c r="D48" s="291"/>
      <c r="E48" s="570"/>
      <c r="F48" s="279"/>
      <c r="G48" s="279">
        <f t="shared" si="21"/>
        <v>0</v>
      </c>
      <c r="H48" s="307"/>
      <c r="I48" s="576"/>
      <c r="J48" s="1343">
        <f t="shared" si="10"/>
        <v>0</v>
      </c>
      <c r="K48" s="581">
        <f t="shared" si="11"/>
        <v>0</v>
      </c>
      <c r="L48" s="1332"/>
      <c r="M48" s="438"/>
      <c r="N48" s="308"/>
      <c r="O48" s="308"/>
      <c r="P48" s="306">
        <f t="shared" si="17"/>
        <v>0</v>
      </c>
      <c r="Q48" s="308"/>
      <c r="R48" s="308"/>
      <c r="S48" s="308"/>
      <c r="T48" s="306">
        <f t="shared" si="18"/>
        <v>0</v>
      </c>
      <c r="U48" s="308"/>
      <c r="V48" s="308"/>
      <c r="W48" s="308"/>
      <c r="X48" s="306">
        <f t="shared" si="19"/>
        <v>0</v>
      </c>
      <c r="Y48" s="308"/>
      <c r="Z48" s="308"/>
      <c r="AA48" s="308"/>
      <c r="AB48" s="1312">
        <f t="shared" si="20"/>
        <v>0</v>
      </c>
      <c r="AD48" s="675" t="s">
        <v>549</v>
      </c>
      <c r="AE48" s="277"/>
      <c r="AF48" s="277"/>
      <c r="AG48" s="721"/>
      <c r="AH48" s="308"/>
      <c r="AI48" s="308"/>
      <c r="AJ48" s="308"/>
      <c r="AK48" s="308"/>
      <c r="AL48" s="308"/>
      <c r="AM48" s="308"/>
      <c r="AN48" s="308"/>
      <c r="AO48" s="308"/>
      <c r="AP48" s="308"/>
      <c r="AQ48" s="308"/>
      <c r="AR48" s="308"/>
      <c r="AS48" s="722"/>
    </row>
    <row r="49" spans="1:179" s="41" customFormat="1" ht="20.25" customHeight="1">
      <c r="A49" s="276" t="s">
        <v>551</v>
      </c>
      <c r="B49" s="277"/>
      <c r="C49" s="277"/>
      <c r="D49" s="291"/>
      <c r="E49" s="570"/>
      <c r="F49" s="279"/>
      <c r="G49" s="279">
        <f t="shared" si="21"/>
        <v>0</v>
      </c>
      <c r="H49" s="307"/>
      <c r="I49" s="576"/>
      <c r="J49" s="1343">
        <f t="shared" si="10"/>
        <v>0</v>
      </c>
      <c r="K49" s="581">
        <f t="shared" si="11"/>
        <v>0</v>
      </c>
      <c r="L49" s="1332"/>
      <c r="M49" s="438"/>
      <c r="N49" s="308"/>
      <c r="O49" s="308"/>
      <c r="P49" s="306">
        <f t="shared" si="17"/>
        <v>0</v>
      </c>
      <c r="Q49" s="308"/>
      <c r="R49" s="308"/>
      <c r="S49" s="308"/>
      <c r="T49" s="306">
        <f t="shared" si="18"/>
        <v>0</v>
      </c>
      <c r="U49" s="308"/>
      <c r="V49" s="308"/>
      <c r="W49" s="308"/>
      <c r="X49" s="306">
        <f t="shared" si="19"/>
        <v>0</v>
      </c>
      <c r="Y49" s="308"/>
      <c r="Z49" s="308"/>
      <c r="AA49" s="308"/>
      <c r="AB49" s="1312">
        <f t="shared" si="20"/>
        <v>0</v>
      </c>
      <c r="AD49" s="675" t="s">
        <v>551</v>
      </c>
      <c r="AE49" s="277"/>
      <c r="AF49" s="277"/>
      <c r="AG49" s="721"/>
      <c r="AH49" s="308"/>
      <c r="AI49" s="308"/>
      <c r="AJ49" s="308"/>
      <c r="AK49" s="308"/>
      <c r="AL49" s="308"/>
      <c r="AM49" s="308"/>
      <c r="AN49" s="308"/>
      <c r="AO49" s="308"/>
      <c r="AP49" s="308"/>
      <c r="AQ49" s="308"/>
      <c r="AR49" s="308"/>
      <c r="AS49" s="722"/>
    </row>
    <row r="50" spans="1:179" s="41" customFormat="1" ht="47.25" customHeight="1">
      <c r="A50" s="276" t="s">
        <v>553</v>
      </c>
      <c r="B50" s="277"/>
      <c r="C50" s="277"/>
      <c r="D50" s="291"/>
      <c r="E50" s="570"/>
      <c r="F50" s="279"/>
      <c r="G50" s="279">
        <f t="shared" si="21"/>
        <v>0</v>
      </c>
      <c r="H50" s="307"/>
      <c r="I50" s="576"/>
      <c r="J50" s="1343">
        <f t="shared" si="10"/>
        <v>0</v>
      </c>
      <c r="K50" s="581">
        <f t="shared" si="11"/>
        <v>0</v>
      </c>
      <c r="L50" s="1332"/>
      <c r="M50" s="438"/>
      <c r="N50" s="308"/>
      <c r="O50" s="308"/>
      <c r="P50" s="306">
        <f t="shared" si="17"/>
        <v>0</v>
      </c>
      <c r="Q50" s="308"/>
      <c r="R50" s="308"/>
      <c r="S50" s="308"/>
      <c r="T50" s="306">
        <f t="shared" si="18"/>
        <v>0</v>
      </c>
      <c r="U50" s="308"/>
      <c r="V50" s="308"/>
      <c r="W50" s="308"/>
      <c r="X50" s="306">
        <f t="shared" si="19"/>
        <v>0</v>
      </c>
      <c r="Y50" s="308"/>
      <c r="Z50" s="308"/>
      <c r="AA50" s="308"/>
      <c r="AB50" s="1312">
        <f t="shared" si="20"/>
        <v>0</v>
      </c>
      <c r="AD50" s="675" t="s">
        <v>553</v>
      </c>
      <c r="AE50" s="277"/>
      <c r="AF50" s="277"/>
      <c r="AG50" s="721"/>
      <c r="AH50" s="308"/>
      <c r="AI50" s="308"/>
      <c r="AJ50" s="308"/>
      <c r="AK50" s="308"/>
      <c r="AL50" s="308"/>
      <c r="AM50" s="308"/>
      <c r="AN50" s="308"/>
      <c r="AO50" s="308"/>
      <c r="AP50" s="308"/>
      <c r="AQ50" s="308"/>
      <c r="AR50" s="308"/>
      <c r="AS50" s="722"/>
    </row>
    <row r="51" spans="1:179" s="41" customFormat="1" ht="21" customHeight="1">
      <c r="A51" s="276" t="s">
        <v>67</v>
      </c>
      <c r="B51" s="277"/>
      <c r="C51" s="277"/>
      <c r="D51" s="291"/>
      <c r="E51" s="570"/>
      <c r="F51" s="279"/>
      <c r="G51" s="279">
        <f t="shared" si="21"/>
        <v>0</v>
      </c>
      <c r="H51" s="307"/>
      <c r="I51" s="576"/>
      <c r="J51" s="1343">
        <f t="shared" si="10"/>
        <v>0</v>
      </c>
      <c r="K51" s="581">
        <f t="shared" si="11"/>
        <v>0</v>
      </c>
      <c r="L51" s="1332"/>
      <c r="M51" s="438"/>
      <c r="N51" s="308"/>
      <c r="O51" s="308"/>
      <c r="P51" s="306">
        <f t="shared" si="17"/>
        <v>0</v>
      </c>
      <c r="Q51" s="308"/>
      <c r="R51" s="308"/>
      <c r="S51" s="308"/>
      <c r="T51" s="306">
        <f t="shared" si="18"/>
        <v>0</v>
      </c>
      <c r="U51" s="308"/>
      <c r="V51" s="308"/>
      <c r="W51" s="308"/>
      <c r="X51" s="306">
        <f t="shared" si="19"/>
        <v>0</v>
      </c>
      <c r="Y51" s="308"/>
      <c r="Z51" s="308"/>
      <c r="AA51" s="308"/>
      <c r="AB51" s="1312">
        <f t="shared" si="20"/>
        <v>0</v>
      </c>
      <c r="AD51" s="675" t="s">
        <v>67</v>
      </c>
      <c r="AE51" s="277"/>
      <c r="AF51" s="277"/>
      <c r="AG51" s="721"/>
      <c r="AH51" s="308"/>
      <c r="AI51" s="308"/>
      <c r="AJ51" s="308"/>
      <c r="AK51" s="308"/>
      <c r="AL51" s="308"/>
      <c r="AM51" s="308"/>
      <c r="AN51" s="308"/>
      <c r="AO51" s="308"/>
      <c r="AP51" s="308"/>
      <c r="AQ51" s="308"/>
      <c r="AR51" s="308"/>
      <c r="AS51" s="722"/>
    </row>
    <row r="52" spans="1:179" s="41" customFormat="1" ht="32.25" customHeight="1">
      <c r="A52" s="276" t="s">
        <v>699</v>
      </c>
      <c r="B52" s="277"/>
      <c r="C52" s="277"/>
      <c r="D52" s="291"/>
      <c r="E52" s="570"/>
      <c r="F52" s="279"/>
      <c r="G52" s="279">
        <f t="shared" si="21"/>
        <v>0</v>
      </c>
      <c r="H52" s="307"/>
      <c r="I52" s="576"/>
      <c r="J52" s="1343">
        <f t="shared" si="10"/>
        <v>0</v>
      </c>
      <c r="K52" s="581">
        <f t="shared" si="11"/>
        <v>0</v>
      </c>
      <c r="L52" s="1332"/>
      <c r="M52" s="438"/>
      <c r="N52" s="308"/>
      <c r="O52" s="308"/>
      <c r="P52" s="306">
        <f t="shared" si="17"/>
        <v>0</v>
      </c>
      <c r="Q52" s="308"/>
      <c r="R52" s="308"/>
      <c r="S52" s="308"/>
      <c r="T52" s="306">
        <f t="shared" si="18"/>
        <v>0</v>
      </c>
      <c r="U52" s="308"/>
      <c r="V52" s="308"/>
      <c r="W52" s="308"/>
      <c r="X52" s="306">
        <f t="shared" si="19"/>
        <v>0</v>
      </c>
      <c r="Y52" s="308"/>
      <c r="Z52" s="308"/>
      <c r="AA52" s="308"/>
      <c r="AB52" s="1312">
        <f t="shared" si="20"/>
        <v>0</v>
      </c>
      <c r="AD52" s="675" t="s">
        <v>699</v>
      </c>
      <c r="AE52" s="277"/>
      <c r="AF52" s="277"/>
      <c r="AG52" s="721"/>
      <c r="AH52" s="308"/>
      <c r="AI52" s="308"/>
      <c r="AJ52" s="308"/>
      <c r="AK52" s="308"/>
      <c r="AL52" s="308"/>
      <c r="AM52" s="308"/>
      <c r="AN52" s="308"/>
      <c r="AO52" s="308"/>
      <c r="AP52" s="308"/>
      <c r="AQ52" s="308"/>
      <c r="AR52" s="308"/>
      <c r="AS52" s="722"/>
    </row>
    <row r="53" spans="1:179" s="41" customFormat="1" ht="30.75" customHeight="1">
      <c r="A53" s="276" t="s">
        <v>725</v>
      </c>
      <c r="B53" s="277"/>
      <c r="C53" s="277"/>
      <c r="D53" s="291"/>
      <c r="E53" s="570"/>
      <c r="F53" s="279"/>
      <c r="G53" s="279">
        <f t="shared" si="21"/>
        <v>0</v>
      </c>
      <c r="H53" s="307"/>
      <c r="I53" s="576"/>
      <c r="J53" s="1343">
        <f t="shared" si="10"/>
        <v>0</v>
      </c>
      <c r="K53" s="581">
        <f t="shared" si="11"/>
        <v>0</v>
      </c>
      <c r="L53" s="1332"/>
      <c r="M53" s="438"/>
      <c r="N53" s="308"/>
      <c r="O53" s="308"/>
      <c r="P53" s="306">
        <f t="shared" si="17"/>
        <v>0</v>
      </c>
      <c r="Q53" s="308"/>
      <c r="R53" s="308"/>
      <c r="S53" s="308"/>
      <c r="T53" s="306">
        <f t="shared" si="18"/>
        <v>0</v>
      </c>
      <c r="U53" s="308"/>
      <c r="V53" s="308"/>
      <c r="W53" s="308"/>
      <c r="X53" s="306">
        <f t="shared" si="19"/>
        <v>0</v>
      </c>
      <c r="Y53" s="308"/>
      <c r="Z53" s="308"/>
      <c r="AA53" s="308"/>
      <c r="AB53" s="1312">
        <f t="shared" si="20"/>
        <v>0</v>
      </c>
      <c r="AD53" s="675" t="s">
        <v>725</v>
      </c>
      <c r="AE53" s="277"/>
      <c r="AF53" s="277"/>
      <c r="AG53" s="721"/>
      <c r="AH53" s="308"/>
      <c r="AI53" s="308"/>
      <c r="AJ53" s="308"/>
      <c r="AK53" s="308"/>
      <c r="AL53" s="308"/>
      <c r="AM53" s="308"/>
      <c r="AN53" s="308"/>
      <c r="AO53" s="308"/>
      <c r="AP53" s="308"/>
      <c r="AQ53" s="308"/>
      <c r="AR53" s="308"/>
      <c r="AS53" s="722"/>
    </row>
    <row r="54" spans="1:179" s="41" customFormat="1" ht="20.25" customHeight="1">
      <c r="A54" s="276" t="s">
        <v>562</v>
      </c>
      <c r="B54" s="277"/>
      <c r="C54" s="277"/>
      <c r="D54" s="291"/>
      <c r="E54" s="570"/>
      <c r="F54" s="279"/>
      <c r="G54" s="279">
        <f t="shared" si="21"/>
        <v>0</v>
      </c>
      <c r="H54" s="307"/>
      <c r="I54" s="576"/>
      <c r="J54" s="1343">
        <f t="shared" si="10"/>
        <v>0</v>
      </c>
      <c r="K54" s="581">
        <f t="shared" si="11"/>
        <v>0</v>
      </c>
      <c r="L54" s="1332"/>
      <c r="M54" s="438"/>
      <c r="N54" s="308"/>
      <c r="O54" s="308"/>
      <c r="P54" s="306">
        <f t="shared" si="17"/>
        <v>0</v>
      </c>
      <c r="Q54" s="308"/>
      <c r="R54" s="308"/>
      <c r="S54" s="308"/>
      <c r="T54" s="306">
        <f t="shared" si="18"/>
        <v>0</v>
      </c>
      <c r="U54" s="308"/>
      <c r="V54" s="308"/>
      <c r="W54" s="308"/>
      <c r="X54" s="306">
        <f t="shared" si="19"/>
        <v>0</v>
      </c>
      <c r="Y54" s="308"/>
      <c r="Z54" s="308"/>
      <c r="AA54" s="308"/>
      <c r="AB54" s="1312">
        <f t="shared" si="20"/>
        <v>0</v>
      </c>
      <c r="AD54" s="675" t="s">
        <v>562</v>
      </c>
      <c r="AE54" s="277"/>
      <c r="AF54" s="277"/>
      <c r="AG54" s="721"/>
      <c r="AH54" s="308"/>
      <c r="AI54" s="308"/>
      <c r="AJ54" s="308"/>
      <c r="AK54" s="308"/>
      <c r="AL54" s="308"/>
      <c r="AM54" s="308"/>
      <c r="AN54" s="308"/>
      <c r="AO54" s="308"/>
      <c r="AP54" s="308"/>
      <c r="AQ54" s="308"/>
      <c r="AR54" s="308"/>
      <c r="AS54" s="722"/>
    </row>
    <row r="55" spans="1:179" s="41" customFormat="1" ht="18.75" customHeight="1">
      <c r="A55" s="276" t="s">
        <v>564</v>
      </c>
      <c r="B55" s="277"/>
      <c r="C55" s="277"/>
      <c r="D55" s="291"/>
      <c r="E55" s="570"/>
      <c r="F55" s="279"/>
      <c r="G55" s="279">
        <f t="shared" si="21"/>
        <v>0</v>
      </c>
      <c r="H55" s="307"/>
      <c r="I55" s="576"/>
      <c r="J55" s="1343">
        <f t="shared" si="10"/>
        <v>0</v>
      </c>
      <c r="K55" s="581">
        <f t="shared" si="11"/>
        <v>0</v>
      </c>
      <c r="L55" s="1332"/>
      <c r="M55" s="438"/>
      <c r="N55" s="308"/>
      <c r="O55" s="308"/>
      <c r="P55" s="306">
        <f t="shared" si="17"/>
        <v>0</v>
      </c>
      <c r="Q55" s="308"/>
      <c r="R55" s="308"/>
      <c r="S55" s="308"/>
      <c r="T55" s="306">
        <f t="shared" si="18"/>
        <v>0</v>
      </c>
      <c r="U55" s="308"/>
      <c r="V55" s="308"/>
      <c r="W55" s="308"/>
      <c r="X55" s="306">
        <f t="shared" si="19"/>
        <v>0</v>
      </c>
      <c r="Y55" s="308"/>
      <c r="Z55" s="308"/>
      <c r="AA55" s="308"/>
      <c r="AB55" s="1312">
        <f t="shared" si="20"/>
        <v>0</v>
      </c>
      <c r="AD55" s="675" t="s">
        <v>564</v>
      </c>
      <c r="AE55" s="277"/>
      <c r="AF55" s="277"/>
      <c r="AG55" s="721"/>
      <c r="AH55" s="308"/>
      <c r="AI55" s="308"/>
      <c r="AJ55" s="308"/>
      <c r="AK55" s="308"/>
      <c r="AL55" s="308"/>
      <c r="AM55" s="308"/>
      <c r="AN55" s="308"/>
      <c r="AO55" s="308"/>
      <c r="AP55" s="308"/>
      <c r="AQ55" s="308"/>
      <c r="AR55" s="308"/>
      <c r="AS55" s="722"/>
    </row>
    <row r="56" spans="1:179" s="41" customFormat="1" ht="31.5" customHeight="1">
      <c r="A56" s="276" t="s">
        <v>788</v>
      </c>
      <c r="B56" s="277"/>
      <c r="C56" s="277"/>
      <c r="D56" s="291"/>
      <c r="E56" s="570"/>
      <c r="F56" s="279"/>
      <c r="G56" s="279">
        <f t="shared" si="21"/>
        <v>0</v>
      </c>
      <c r="H56" s="307"/>
      <c r="I56" s="576"/>
      <c r="J56" s="1343">
        <f t="shared" si="10"/>
        <v>0</v>
      </c>
      <c r="K56" s="581">
        <f t="shared" si="11"/>
        <v>0</v>
      </c>
      <c r="L56" s="1332"/>
      <c r="M56" s="438"/>
      <c r="N56" s="308"/>
      <c r="O56" s="308"/>
      <c r="P56" s="306">
        <f t="shared" si="17"/>
        <v>0</v>
      </c>
      <c r="Q56" s="308"/>
      <c r="R56" s="308"/>
      <c r="S56" s="308"/>
      <c r="T56" s="306">
        <f t="shared" si="18"/>
        <v>0</v>
      </c>
      <c r="U56" s="308"/>
      <c r="V56" s="308"/>
      <c r="W56" s="308"/>
      <c r="X56" s="306">
        <f t="shared" si="19"/>
        <v>0</v>
      </c>
      <c r="Y56" s="308"/>
      <c r="Z56" s="308"/>
      <c r="AA56" s="308"/>
      <c r="AB56" s="1312">
        <f t="shared" si="20"/>
        <v>0</v>
      </c>
      <c r="AD56" s="675" t="s">
        <v>788</v>
      </c>
      <c r="AE56" s="277"/>
      <c r="AF56" s="277"/>
      <c r="AG56" s="721"/>
      <c r="AH56" s="308"/>
      <c r="AI56" s="308"/>
      <c r="AJ56" s="308"/>
      <c r="AK56" s="308"/>
      <c r="AL56" s="308"/>
      <c r="AM56" s="308"/>
      <c r="AN56" s="308"/>
      <c r="AO56" s="308"/>
      <c r="AP56" s="308"/>
      <c r="AQ56" s="308"/>
      <c r="AR56" s="308"/>
      <c r="AS56" s="722"/>
    </row>
    <row r="57" spans="1:179" s="41" customFormat="1">
      <c r="A57" s="276"/>
      <c r="B57" s="277"/>
      <c r="C57" s="277"/>
      <c r="D57" s="291"/>
      <c r="E57" s="570"/>
      <c r="F57" s="279"/>
      <c r="G57" s="279">
        <f t="shared" si="21"/>
        <v>0</v>
      </c>
      <c r="H57" s="307"/>
      <c r="I57" s="576"/>
      <c r="J57" s="1343">
        <f t="shared" si="10"/>
        <v>0</v>
      </c>
      <c r="K57" s="581">
        <f t="shared" si="11"/>
        <v>0</v>
      </c>
      <c r="L57" s="1332"/>
      <c r="M57" s="438"/>
      <c r="N57" s="308"/>
      <c r="O57" s="308"/>
      <c r="P57" s="306">
        <f t="shared" si="17"/>
        <v>0</v>
      </c>
      <c r="Q57" s="308"/>
      <c r="R57" s="308"/>
      <c r="S57" s="308"/>
      <c r="T57" s="306">
        <f t="shared" si="18"/>
        <v>0</v>
      </c>
      <c r="U57" s="308"/>
      <c r="V57" s="308"/>
      <c r="W57" s="308"/>
      <c r="X57" s="306">
        <f t="shared" si="19"/>
        <v>0</v>
      </c>
      <c r="Y57" s="308"/>
      <c r="Z57" s="308"/>
      <c r="AA57" s="308"/>
      <c r="AB57" s="1312">
        <f t="shared" si="20"/>
        <v>0</v>
      </c>
      <c r="AD57" s="675"/>
      <c r="AE57" s="277"/>
      <c r="AF57" s="277"/>
      <c r="AG57" s="721"/>
      <c r="AH57" s="308"/>
      <c r="AI57" s="308"/>
      <c r="AJ57" s="308"/>
      <c r="AK57" s="308"/>
      <c r="AL57" s="308"/>
      <c r="AM57" s="308"/>
      <c r="AN57" s="308"/>
      <c r="AO57" s="308"/>
      <c r="AP57" s="308"/>
      <c r="AQ57" s="308"/>
      <c r="AR57" s="308"/>
      <c r="AS57" s="722"/>
    </row>
    <row r="58" spans="1:179" s="41" customFormat="1">
      <c r="A58" s="276"/>
      <c r="B58" s="277"/>
      <c r="C58" s="277"/>
      <c r="D58" s="291"/>
      <c r="E58" s="570"/>
      <c r="F58" s="279"/>
      <c r="G58" s="279">
        <f t="shared" si="21"/>
        <v>0</v>
      </c>
      <c r="H58" s="307"/>
      <c r="I58" s="576"/>
      <c r="J58" s="1343">
        <f t="shared" si="10"/>
        <v>0</v>
      </c>
      <c r="K58" s="581">
        <f t="shared" si="11"/>
        <v>0</v>
      </c>
      <c r="L58" s="1332"/>
      <c r="M58" s="438"/>
      <c r="N58" s="308"/>
      <c r="O58" s="308"/>
      <c r="P58" s="306">
        <f t="shared" si="17"/>
        <v>0</v>
      </c>
      <c r="Q58" s="308"/>
      <c r="R58" s="308"/>
      <c r="S58" s="308"/>
      <c r="T58" s="306">
        <f t="shared" si="18"/>
        <v>0</v>
      </c>
      <c r="U58" s="308"/>
      <c r="V58" s="308"/>
      <c r="W58" s="308"/>
      <c r="X58" s="306">
        <f t="shared" si="19"/>
        <v>0</v>
      </c>
      <c r="Y58" s="308"/>
      <c r="Z58" s="308"/>
      <c r="AA58" s="308"/>
      <c r="AB58" s="1312">
        <f t="shared" si="20"/>
        <v>0</v>
      </c>
      <c r="AD58" s="675"/>
      <c r="AE58" s="277"/>
      <c r="AF58" s="277"/>
      <c r="AG58" s="721"/>
      <c r="AH58" s="308"/>
      <c r="AI58" s="308"/>
      <c r="AJ58" s="308"/>
      <c r="AK58" s="308"/>
      <c r="AL58" s="308"/>
      <c r="AM58" s="308"/>
      <c r="AN58" s="308"/>
      <c r="AO58" s="308"/>
      <c r="AP58" s="308"/>
      <c r="AQ58" s="308"/>
      <c r="AR58" s="308"/>
      <c r="AS58" s="722"/>
    </row>
    <row r="59" spans="1:179" s="41" customFormat="1">
      <c r="A59" s="276"/>
      <c r="B59" s="277"/>
      <c r="C59" s="277"/>
      <c r="D59" s="291"/>
      <c r="E59" s="570"/>
      <c r="F59" s="279"/>
      <c r="G59" s="279">
        <f t="shared" si="21"/>
        <v>0</v>
      </c>
      <c r="H59" s="307"/>
      <c r="I59" s="576"/>
      <c r="J59" s="1343">
        <f t="shared" si="10"/>
        <v>0</v>
      </c>
      <c r="K59" s="581">
        <f t="shared" si="11"/>
        <v>0</v>
      </c>
      <c r="L59" s="1332"/>
      <c r="M59" s="438"/>
      <c r="N59" s="308"/>
      <c r="O59" s="308"/>
      <c r="P59" s="306">
        <f t="shared" si="17"/>
        <v>0</v>
      </c>
      <c r="Q59" s="308"/>
      <c r="R59" s="308"/>
      <c r="S59" s="308"/>
      <c r="T59" s="306">
        <f t="shared" si="18"/>
        <v>0</v>
      </c>
      <c r="U59" s="308"/>
      <c r="V59" s="308"/>
      <c r="W59" s="308"/>
      <c r="X59" s="306">
        <f t="shared" si="19"/>
        <v>0</v>
      </c>
      <c r="Y59" s="308"/>
      <c r="Z59" s="308"/>
      <c r="AA59" s="308"/>
      <c r="AB59" s="1312">
        <f t="shared" si="20"/>
        <v>0</v>
      </c>
      <c r="AD59" s="675"/>
      <c r="AE59" s="277"/>
      <c r="AF59" s="277"/>
      <c r="AG59" s="721"/>
      <c r="AH59" s="308"/>
      <c r="AI59" s="308"/>
      <c r="AJ59" s="308"/>
      <c r="AK59" s="308"/>
      <c r="AL59" s="308"/>
      <c r="AM59" s="308"/>
      <c r="AN59" s="308"/>
      <c r="AO59" s="308"/>
      <c r="AP59" s="308"/>
      <c r="AQ59" s="308"/>
      <c r="AR59" s="308"/>
      <c r="AS59" s="722"/>
    </row>
    <row r="60" spans="1:179" s="41" customFormat="1">
      <c r="A60" s="276"/>
      <c r="B60" s="277"/>
      <c r="C60" s="277"/>
      <c r="D60" s="291"/>
      <c r="E60" s="570"/>
      <c r="F60" s="279"/>
      <c r="G60" s="279">
        <f t="shared" si="21"/>
        <v>0</v>
      </c>
      <c r="H60" s="307"/>
      <c r="I60" s="576"/>
      <c r="J60" s="1343">
        <f t="shared" si="10"/>
        <v>0</v>
      </c>
      <c r="K60" s="581">
        <f t="shared" si="11"/>
        <v>0</v>
      </c>
      <c r="L60" s="1332"/>
      <c r="M60" s="438"/>
      <c r="N60" s="308"/>
      <c r="O60" s="308"/>
      <c r="P60" s="306">
        <f t="shared" si="17"/>
        <v>0</v>
      </c>
      <c r="Q60" s="308"/>
      <c r="R60" s="308"/>
      <c r="S60" s="308"/>
      <c r="T60" s="306">
        <f t="shared" si="18"/>
        <v>0</v>
      </c>
      <c r="U60" s="308"/>
      <c r="V60" s="308"/>
      <c r="W60" s="308"/>
      <c r="X60" s="306">
        <f t="shared" si="19"/>
        <v>0</v>
      </c>
      <c r="Y60" s="308"/>
      <c r="Z60" s="308"/>
      <c r="AA60" s="308"/>
      <c r="AB60" s="1312">
        <f t="shared" si="20"/>
        <v>0</v>
      </c>
      <c r="AD60" s="675"/>
      <c r="AE60" s="277"/>
      <c r="AF60" s="277"/>
      <c r="AG60" s="721"/>
      <c r="AH60" s="308"/>
      <c r="AI60" s="308"/>
      <c r="AJ60" s="308"/>
      <c r="AK60" s="308"/>
      <c r="AL60" s="308"/>
      <c r="AM60" s="308"/>
      <c r="AN60" s="308"/>
      <c r="AO60" s="308"/>
      <c r="AP60" s="308"/>
      <c r="AQ60" s="308"/>
      <c r="AR60" s="308"/>
      <c r="AS60" s="722"/>
    </row>
    <row r="61" spans="1:179" s="41" customFormat="1">
      <c r="A61" s="276"/>
      <c r="B61" s="277"/>
      <c r="C61" s="277"/>
      <c r="D61" s="291"/>
      <c r="E61" s="570"/>
      <c r="F61" s="279"/>
      <c r="G61" s="279">
        <f t="shared" si="21"/>
        <v>0</v>
      </c>
      <c r="H61" s="307"/>
      <c r="I61" s="576"/>
      <c r="J61" s="1343">
        <f t="shared" si="10"/>
        <v>0</v>
      </c>
      <c r="K61" s="581">
        <f t="shared" si="11"/>
        <v>0</v>
      </c>
      <c r="L61" s="1332"/>
      <c r="M61" s="438"/>
      <c r="N61" s="308"/>
      <c r="O61" s="308"/>
      <c r="P61" s="306">
        <f t="shared" si="17"/>
        <v>0</v>
      </c>
      <c r="Q61" s="308"/>
      <c r="R61" s="308"/>
      <c r="S61" s="308"/>
      <c r="T61" s="306">
        <f t="shared" si="18"/>
        <v>0</v>
      </c>
      <c r="U61" s="308"/>
      <c r="V61" s="308"/>
      <c r="W61" s="308"/>
      <c r="X61" s="306">
        <f t="shared" si="19"/>
        <v>0</v>
      </c>
      <c r="Y61" s="308"/>
      <c r="Z61" s="308"/>
      <c r="AA61" s="308"/>
      <c r="AB61" s="1312">
        <f t="shared" si="20"/>
        <v>0</v>
      </c>
      <c r="AD61" s="675"/>
      <c r="AE61" s="277"/>
      <c r="AF61" s="277"/>
      <c r="AG61" s="721"/>
      <c r="AH61" s="308"/>
      <c r="AI61" s="308"/>
      <c r="AJ61" s="308"/>
      <c r="AK61" s="308"/>
      <c r="AL61" s="308"/>
      <c r="AM61" s="308"/>
      <c r="AN61" s="308"/>
      <c r="AO61" s="308"/>
      <c r="AP61" s="308"/>
      <c r="AQ61" s="308"/>
      <c r="AR61" s="308"/>
      <c r="AS61" s="722"/>
    </row>
    <row r="62" spans="1:179" s="42" customFormat="1" ht="23.25" customHeight="1">
      <c r="A62" s="270" t="s">
        <v>711</v>
      </c>
      <c r="B62" s="259">
        <v>222</v>
      </c>
      <c r="C62" s="259"/>
      <c r="D62" s="310"/>
      <c r="E62" s="571">
        <f t="shared" ref="E62:AB62" si="22">SUM(E63:E63)</f>
        <v>0</v>
      </c>
      <c r="F62" s="249">
        <f t="shared" si="22"/>
        <v>0</v>
      </c>
      <c r="G62" s="249">
        <f t="shared" si="22"/>
        <v>0</v>
      </c>
      <c r="H62" s="252">
        <f t="shared" si="22"/>
        <v>0</v>
      </c>
      <c r="I62" s="518">
        <f t="shared" si="22"/>
        <v>0</v>
      </c>
      <c r="J62" s="1341">
        <f t="shared" si="10"/>
        <v>0</v>
      </c>
      <c r="K62" s="1337">
        <f t="shared" si="11"/>
        <v>0</v>
      </c>
      <c r="L62" s="1333">
        <f t="shared" si="22"/>
        <v>0</v>
      </c>
      <c r="M62" s="246">
        <f t="shared" si="22"/>
        <v>0</v>
      </c>
      <c r="N62" s="45">
        <f t="shared" si="22"/>
        <v>0</v>
      </c>
      <c r="O62" s="45">
        <f t="shared" si="22"/>
        <v>0</v>
      </c>
      <c r="P62" s="45">
        <f t="shared" si="22"/>
        <v>0</v>
      </c>
      <c r="Q62" s="45">
        <f t="shared" si="22"/>
        <v>0</v>
      </c>
      <c r="R62" s="45">
        <f t="shared" si="22"/>
        <v>0</v>
      </c>
      <c r="S62" s="45">
        <f t="shared" si="22"/>
        <v>0</v>
      </c>
      <c r="T62" s="45">
        <f t="shared" si="22"/>
        <v>0</v>
      </c>
      <c r="U62" s="45">
        <f t="shared" si="22"/>
        <v>0</v>
      </c>
      <c r="V62" s="45">
        <f t="shared" si="22"/>
        <v>0</v>
      </c>
      <c r="W62" s="45">
        <f t="shared" si="22"/>
        <v>0</v>
      </c>
      <c r="X62" s="45">
        <f t="shared" si="22"/>
        <v>0</v>
      </c>
      <c r="Y62" s="45">
        <f t="shared" si="22"/>
        <v>0</v>
      </c>
      <c r="Z62" s="45">
        <f t="shared" si="22"/>
        <v>0</v>
      </c>
      <c r="AA62" s="45">
        <f t="shared" si="22"/>
        <v>0</v>
      </c>
      <c r="AB62" s="1311">
        <f t="shared" si="22"/>
        <v>0</v>
      </c>
      <c r="AC62" s="238"/>
      <c r="AD62" s="744" t="s">
        <v>711</v>
      </c>
      <c r="AE62" s="259">
        <v>222</v>
      </c>
      <c r="AF62" s="259"/>
      <c r="AG62" s="722">
        <f t="shared" ref="AG62:AR62" si="23">SUM(AG63:AG63)</f>
        <v>0</v>
      </c>
      <c r="AH62" s="45">
        <f t="shared" si="23"/>
        <v>0</v>
      </c>
      <c r="AI62" s="45">
        <f t="shared" si="23"/>
        <v>0</v>
      </c>
      <c r="AJ62" s="45">
        <f t="shared" si="23"/>
        <v>0</v>
      </c>
      <c r="AK62" s="45">
        <f t="shared" si="23"/>
        <v>0</v>
      </c>
      <c r="AL62" s="45">
        <f t="shared" si="23"/>
        <v>0</v>
      </c>
      <c r="AM62" s="45">
        <f t="shared" si="23"/>
        <v>0</v>
      </c>
      <c r="AN62" s="45">
        <f t="shared" si="23"/>
        <v>0</v>
      </c>
      <c r="AO62" s="45">
        <f t="shared" si="23"/>
        <v>0</v>
      </c>
      <c r="AP62" s="45">
        <f t="shared" si="23"/>
        <v>0</v>
      </c>
      <c r="AQ62" s="45">
        <f t="shared" si="23"/>
        <v>0</v>
      </c>
      <c r="AR62" s="45">
        <f t="shared" si="23"/>
        <v>0</v>
      </c>
      <c r="AS62" s="722">
        <f t="shared" si="4"/>
        <v>0</v>
      </c>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238"/>
      <c r="CW62" s="238"/>
      <c r="CX62" s="238"/>
      <c r="CY62" s="238"/>
      <c r="CZ62" s="238"/>
      <c r="DA62" s="238"/>
      <c r="DB62" s="238"/>
      <c r="DC62" s="238"/>
      <c r="DD62" s="238"/>
      <c r="DE62" s="238"/>
      <c r="DF62" s="238"/>
      <c r="DG62" s="238"/>
      <c r="DH62" s="238"/>
      <c r="DI62" s="238"/>
      <c r="DJ62" s="238"/>
      <c r="DK62" s="238"/>
      <c r="DL62" s="238"/>
      <c r="DM62" s="238"/>
      <c r="DN62" s="238"/>
      <c r="DO62" s="238"/>
      <c r="DP62" s="238"/>
      <c r="DQ62" s="238"/>
      <c r="DR62" s="238"/>
      <c r="DS62" s="238"/>
      <c r="DT62" s="238"/>
      <c r="DU62" s="238"/>
      <c r="DV62" s="238"/>
      <c r="DW62" s="238"/>
      <c r="DX62" s="238"/>
      <c r="DY62" s="238"/>
      <c r="DZ62" s="238"/>
      <c r="EA62" s="238"/>
      <c r="EB62" s="238"/>
      <c r="EC62" s="238"/>
      <c r="ED62" s="238"/>
      <c r="EE62" s="238"/>
      <c r="EF62" s="238"/>
      <c r="EG62" s="238"/>
      <c r="EH62" s="238"/>
      <c r="EI62" s="238"/>
      <c r="EJ62" s="238"/>
      <c r="EK62" s="238"/>
      <c r="EL62" s="238"/>
      <c r="EM62" s="238"/>
      <c r="EN62" s="238"/>
      <c r="EO62" s="238"/>
      <c r="EP62" s="238"/>
      <c r="EQ62" s="238"/>
      <c r="ER62" s="238"/>
      <c r="ES62" s="238"/>
      <c r="ET62" s="238"/>
      <c r="EU62" s="238"/>
      <c r="EV62" s="238"/>
      <c r="EW62" s="238"/>
      <c r="EX62" s="238"/>
      <c r="EY62" s="238"/>
      <c r="EZ62" s="238"/>
      <c r="FA62" s="238"/>
      <c r="FB62" s="238"/>
      <c r="FC62" s="238"/>
      <c r="FD62" s="238"/>
      <c r="FE62" s="238"/>
      <c r="FF62" s="238"/>
      <c r="FG62" s="238"/>
      <c r="FH62" s="238"/>
      <c r="FI62" s="238"/>
      <c r="FJ62" s="238"/>
      <c r="FK62" s="238"/>
      <c r="FL62" s="238"/>
      <c r="FM62" s="238"/>
      <c r="FN62" s="238"/>
      <c r="FO62" s="238"/>
      <c r="FP62" s="238"/>
      <c r="FQ62" s="238"/>
      <c r="FR62" s="238"/>
      <c r="FS62" s="238"/>
      <c r="FT62" s="238"/>
      <c r="FU62" s="238"/>
      <c r="FV62" s="238"/>
      <c r="FW62" s="238"/>
    </row>
    <row r="63" spans="1:179" s="40" customFormat="1" ht="23.25" customHeight="1">
      <c r="A63" s="676" t="s">
        <v>81</v>
      </c>
      <c r="B63" s="294"/>
      <c r="C63" s="294">
        <v>922</v>
      </c>
      <c r="D63" s="291" t="s">
        <v>1370</v>
      </c>
      <c r="E63" s="571"/>
      <c r="F63" s="278"/>
      <c r="G63" s="278">
        <f>F63</f>
        <v>0</v>
      </c>
      <c r="H63" s="280"/>
      <c r="I63" s="575"/>
      <c r="J63" s="1342">
        <f t="shared" si="10"/>
        <v>0</v>
      </c>
      <c r="K63" s="580">
        <f t="shared" si="11"/>
        <v>0</v>
      </c>
      <c r="L63" s="1331"/>
      <c r="M63" s="335"/>
      <c r="N63" s="281"/>
      <c r="O63" s="281"/>
      <c r="P63" s="45">
        <f>SUM(M63:O63)</f>
        <v>0</v>
      </c>
      <c r="Q63" s="281"/>
      <c r="R63" s="281"/>
      <c r="S63" s="281"/>
      <c r="T63" s="45">
        <f>SUM(Q63:S63)</f>
        <v>0</v>
      </c>
      <c r="U63" s="281"/>
      <c r="V63" s="281"/>
      <c r="W63" s="281"/>
      <c r="X63" s="45">
        <f>SUM(U63:W63)</f>
        <v>0</v>
      </c>
      <c r="Y63" s="281"/>
      <c r="Z63" s="281"/>
      <c r="AA63" s="281"/>
      <c r="AB63" s="1311">
        <f>SUM(Y63:AA63)</f>
        <v>0</v>
      </c>
      <c r="AC63" s="41"/>
      <c r="AD63" s="745" t="s">
        <v>81</v>
      </c>
      <c r="AE63" s="294"/>
      <c r="AF63" s="294">
        <v>922</v>
      </c>
      <c r="AG63" s="721"/>
      <c r="AH63" s="308"/>
      <c r="AI63" s="308"/>
      <c r="AJ63" s="724"/>
      <c r="AK63" s="724"/>
      <c r="AL63" s="724"/>
      <c r="AM63" s="724"/>
      <c r="AN63" s="724"/>
      <c r="AO63" s="308"/>
      <c r="AP63" s="308"/>
      <c r="AQ63" s="308"/>
      <c r="AR63" s="308"/>
      <c r="AS63" s="722"/>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row>
    <row r="64" spans="1:179" s="42" customFormat="1" ht="21" customHeight="1">
      <c r="A64" s="270" t="s">
        <v>712</v>
      </c>
      <c r="B64" s="259">
        <v>223</v>
      </c>
      <c r="C64" s="259"/>
      <c r="D64" s="310"/>
      <c r="E64" s="571">
        <f>SUM(E65:E68)</f>
        <v>0</v>
      </c>
      <c r="F64" s="249">
        <f>SUM(F65:F68)</f>
        <v>2325300</v>
      </c>
      <c r="G64" s="249">
        <f>SUM(G65:G68)</f>
        <v>2325300</v>
      </c>
      <c r="H64" s="252">
        <f>SUM(H65:H68)</f>
        <v>2428692.0699999998</v>
      </c>
      <c r="I64" s="518">
        <f t="shared" ref="I64:AB64" si="24">SUM(I65:I68)</f>
        <v>-323992.07000000007</v>
      </c>
      <c r="J64" s="1341">
        <f t="shared" si="10"/>
        <v>2325300</v>
      </c>
      <c r="K64" s="1337">
        <f t="shared" si="11"/>
        <v>0</v>
      </c>
      <c r="L64" s="1333">
        <f t="shared" si="24"/>
        <v>0</v>
      </c>
      <c r="M64" s="246">
        <f t="shared" si="24"/>
        <v>0</v>
      </c>
      <c r="N64" s="45">
        <f t="shared" si="24"/>
        <v>0</v>
      </c>
      <c r="O64" s="45">
        <f t="shared" si="24"/>
        <v>0</v>
      </c>
      <c r="P64" s="45">
        <f t="shared" si="24"/>
        <v>0</v>
      </c>
      <c r="Q64" s="45">
        <f t="shared" si="24"/>
        <v>0</v>
      </c>
      <c r="R64" s="45">
        <f t="shared" si="24"/>
        <v>0</v>
      </c>
      <c r="S64" s="45">
        <f t="shared" si="24"/>
        <v>0</v>
      </c>
      <c r="T64" s="45">
        <f t="shared" si="24"/>
        <v>0</v>
      </c>
      <c r="U64" s="45">
        <f t="shared" si="24"/>
        <v>0</v>
      </c>
      <c r="V64" s="45">
        <f t="shared" si="24"/>
        <v>0</v>
      </c>
      <c r="W64" s="45">
        <f t="shared" si="24"/>
        <v>0</v>
      </c>
      <c r="X64" s="45">
        <f t="shared" si="24"/>
        <v>0</v>
      </c>
      <c r="Y64" s="45">
        <f t="shared" si="24"/>
        <v>0</v>
      </c>
      <c r="Z64" s="45">
        <f t="shared" si="24"/>
        <v>0</v>
      </c>
      <c r="AA64" s="45">
        <f t="shared" si="24"/>
        <v>0</v>
      </c>
      <c r="AB64" s="1311">
        <f t="shared" si="24"/>
        <v>0</v>
      </c>
      <c r="AC64" s="238"/>
      <c r="AD64" s="744" t="s">
        <v>712</v>
      </c>
      <c r="AE64" s="259">
        <v>223</v>
      </c>
      <c r="AF64" s="259"/>
      <c r="AG64" s="722">
        <f t="shared" ref="AG64:AQ64" si="25">SUM(AG65:AG68)</f>
        <v>0</v>
      </c>
      <c r="AH64" s="45">
        <f t="shared" si="25"/>
        <v>0</v>
      </c>
      <c r="AI64" s="45">
        <f t="shared" si="25"/>
        <v>0</v>
      </c>
      <c r="AJ64" s="45">
        <f t="shared" si="25"/>
        <v>0</v>
      </c>
      <c r="AK64" s="45">
        <f t="shared" si="25"/>
        <v>0</v>
      </c>
      <c r="AL64" s="45">
        <f t="shared" si="25"/>
        <v>0</v>
      </c>
      <c r="AM64" s="45">
        <f t="shared" si="25"/>
        <v>0</v>
      </c>
      <c r="AN64" s="45">
        <f t="shared" si="25"/>
        <v>0</v>
      </c>
      <c r="AO64" s="45">
        <f t="shared" si="25"/>
        <v>0</v>
      </c>
      <c r="AP64" s="45">
        <f t="shared" si="25"/>
        <v>0</v>
      </c>
      <c r="AQ64" s="45">
        <f t="shared" si="25"/>
        <v>0</v>
      </c>
      <c r="AR64" s="45">
        <f>SUM(AR65:AR68)</f>
        <v>0</v>
      </c>
      <c r="AS64" s="722">
        <f t="shared" si="4"/>
        <v>0</v>
      </c>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38"/>
      <c r="EU64" s="238"/>
      <c r="EV64" s="238"/>
      <c r="EW64" s="238"/>
      <c r="EX64" s="238"/>
      <c r="EY64" s="238"/>
      <c r="EZ64" s="238"/>
      <c r="FA64" s="238"/>
      <c r="FB64" s="238"/>
      <c r="FC64" s="238"/>
      <c r="FD64" s="238"/>
      <c r="FE64" s="238"/>
      <c r="FF64" s="238"/>
      <c r="FG64" s="238"/>
      <c r="FH64" s="238"/>
      <c r="FI64" s="238"/>
      <c r="FJ64" s="238"/>
      <c r="FK64" s="238"/>
      <c r="FL64" s="238"/>
      <c r="FM64" s="238"/>
      <c r="FN64" s="238"/>
      <c r="FO64" s="238"/>
      <c r="FP64" s="238"/>
      <c r="FQ64" s="238"/>
      <c r="FR64" s="238"/>
      <c r="FS64" s="238"/>
      <c r="FT64" s="238"/>
      <c r="FU64" s="238"/>
      <c r="FV64" s="238"/>
      <c r="FW64" s="238"/>
    </row>
    <row r="65" spans="1:179" s="40" customFormat="1" ht="32.25" customHeight="1">
      <c r="A65" s="676" t="s">
        <v>26</v>
      </c>
      <c r="B65" s="294"/>
      <c r="C65" s="294">
        <v>931</v>
      </c>
      <c r="D65" s="291" t="s">
        <v>1370</v>
      </c>
      <c r="E65" s="571"/>
      <c r="F65" s="278">
        <f>MROUND('223 коммуналка'!F47*1000+'223 коммуналка'!F48*1000+'223 коммуналка'!F49*1000,100)</f>
        <v>1640100</v>
      </c>
      <c r="G65" s="278">
        <f>F65</f>
        <v>1640100</v>
      </c>
      <c r="H65" s="280">
        <v>1895980.84</v>
      </c>
      <c r="I65" s="575">
        <f>G65-H65</f>
        <v>-255880.84000000008</v>
      </c>
      <c r="J65" s="1342">
        <f t="shared" si="10"/>
        <v>1640100</v>
      </c>
      <c r="K65" s="580">
        <f t="shared" si="11"/>
        <v>0</v>
      </c>
      <c r="L65" s="1331"/>
      <c r="M65" s="335"/>
      <c r="N65" s="281"/>
      <c r="O65" s="281"/>
      <c r="P65" s="45">
        <f t="shared" ref="P65:P70" si="26">SUM(M65:O65)</f>
        <v>0</v>
      </c>
      <c r="Q65" s="281"/>
      <c r="R65" s="281"/>
      <c r="S65" s="281"/>
      <c r="T65" s="45">
        <f t="shared" ref="T65:T70" si="27">SUM(Q65:S65)</f>
        <v>0</v>
      </c>
      <c r="U65" s="281"/>
      <c r="V65" s="281"/>
      <c r="W65" s="281"/>
      <c r="X65" s="45">
        <f t="shared" ref="X65:X70" si="28">SUM(U65:W65)</f>
        <v>0</v>
      </c>
      <c r="Y65" s="281"/>
      <c r="Z65" s="281"/>
      <c r="AA65" s="281"/>
      <c r="AB65" s="1311">
        <f t="shared" ref="AB65:AB70" si="29">SUM(Y65:AA65)</f>
        <v>0</v>
      </c>
      <c r="AC65" s="41"/>
      <c r="AD65" s="745" t="s">
        <v>26</v>
      </c>
      <c r="AE65" s="294"/>
      <c r="AF65" s="294">
        <v>931</v>
      </c>
      <c r="AG65" s="721"/>
      <c r="AH65" s="308"/>
      <c r="AI65" s="308"/>
      <c r="AJ65" s="308"/>
      <c r="AK65" s="308"/>
      <c r="AL65" s="308"/>
      <c r="AM65" s="308"/>
      <c r="AN65" s="308"/>
      <c r="AO65" s="308"/>
      <c r="AP65" s="308"/>
      <c r="AQ65" s="308"/>
      <c r="AR65" s="308"/>
      <c r="AS65" s="722"/>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row>
    <row r="66" spans="1:179" s="40" customFormat="1" ht="20.25" customHeight="1">
      <c r="A66" s="676" t="s">
        <v>24</v>
      </c>
      <c r="B66" s="294"/>
      <c r="C66" s="294">
        <v>932</v>
      </c>
      <c r="D66" s="291" t="s">
        <v>1370</v>
      </c>
      <c r="E66" s="571"/>
      <c r="F66" s="278">
        <f>MROUND('223 коммуналка'!F46*1000,100)</f>
        <v>321800</v>
      </c>
      <c r="G66" s="278">
        <f>F66</f>
        <v>321800</v>
      </c>
      <c r="H66" s="280">
        <v>366390</v>
      </c>
      <c r="I66" s="575">
        <f>G66-H66</f>
        <v>-44590</v>
      </c>
      <c r="J66" s="1342">
        <f t="shared" si="10"/>
        <v>321800</v>
      </c>
      <c r="K66" s="580">
        <f t="shared" si="11"/>
        <v>0</v>
      </c>
      <c r="L66" s="1331"/>
      <c r="M66" s="335"/>
      <c r="N66" s="281"/>
      <c r="O66" s="281"/>
      <c r="P66" s="45">
        <f t="shared" si="26"/>
        <v>0</v>
      </c>
      <c r="Q66" s="281"/>
      <c r="R66" s="281"/>
      <c r="S66" s="281"/>
      <c r="T66" s="45">
        <f t="shared" si="27"/>
        <v>0</v>
      </c>
      <c r="U66" s="281"/>
      <c r="V66" s="281"/>
      <c r="W66" s="281"/>
      <c r="X66" s="45">
        <f t="shared" si="28"/>
        <v>0</v>
      </c>
      <c r="Y66" s="281"/>
      <c r="Z66" s="281"/>
      <c r="AA66" s="281"/>
      <c r="AB66" s="1311">
        <f t="shared" si="29"/>
        <v>0</v>
      </c>
      <c r="AC66" s="41"/>
      <c r="AD66" s="745" t="s">
        <v>24</v>
      </c>
      <c r="AE66" s="294"/>
      <c r="AF66" s="294">
        <v>932</v>
      </c>
      <c r="AG66" s="721"/>
      <c r="AH66" s="308"/>
      <c r="AI66" s="308"/>
      <c r="AJ66" s="308"/>
      <c r="AK66" s="308"/>
      <c r="AL66" s="308"/>
      <c r="AM66" s="308"/>
      <c r="AN66" s="308"/>
      <c r="AO66" s="308"/>
      <c r="AP66" s="308"/>
      <c r="AQ66" s="308"/>
      <c r="AR66" s="308"/>
      <c r="AS66" s="722"/>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row>
    <row r="67" spans="1:179" s="40" customFormat="1" ht="20.25" customHeight="1">
      <c r="A67" s="676" t="s">
        <v>867</v>
      </c>
      <c r="B67" s="294"/>
      <c r="C67" s="294">
        <v>933</v>
      </c>
      <c r="D67" s="291" t="s">
        <v>1370</v>
      </c>
      <c r="E67" s="571"/>
      <c r="F67" s="278">
        <f>FLOOR('223 коммуналка'!F50*1000,100)</f>
        <v>142800</v>
      </c>
      <c r="G67" s="278">
        <f>F67</f>
        <v>142800</v>
      </c>
      <c r="H67" s="280">
        <v>166321.23000000001</v>
      </c>
      <c r="I67" s="575">
        <f>G67-H67</f>
        <v>-23521.23000000001</v>
      </c>
      <c r="J67" s="1342">
        <f t="shared" si="10"/>
        <v>142800</v>
      </c>
      <c r="K67" s="580">
        <f t="shared" si="11"/>
        <v>0</v>
      </c>
      <c r="L67" s="1331"/>
      <c r="M67" s="335"/>
      <c r="N67" s="281"/>
      <c r="O67" s="281"/>
      <c r="P67" s="45">
        <f t="shared" si="26"/>
        <v>0</v>
      </c>
      <c r="Q67" s="281"/>
      <c r="R67" s="281"/>
      <c r="S67" s="281"/>
      <c r="T67" s="45">
        <f t="shared" si="27"/>
        <v>0</v>
      </c>
      <c r="U67" s="281"/>
      <c r="V67" s="281"/>
      <c r="W67" s="281"/>
      <c r="X67" s="45">
        <f t="shared" si="28"/>
        <v>0</v>
      </c>
      <c r="Y67" s="281"/>
      <c r="Z67" s="281"/>
      <c r="AA67" s="281"/>
      <c r="AB67" s="1311">
        <f t="shared" si="29"/>
        <v>0</v>
      </c>
      <c r="AC67" s="41"/>
      <c r="AD67" s="745" t="s">
        <v>867</v>
      </c>
      <c r="AE67" s="294"/>
      <c r="AF67" s="294">
        <v>933</v>
      </c>
      <c r="AG67" s="721"/>
      <c r="AH67" s="308"/>
      <c r="AI67" s="308"/>
      <c r="AJ67" s="308"/>
      <c r="AK67" s="308"/>
      <c r="AL67" s="308"/>
      <c r="AM67" s="308"/>
      <c r="AN67" s="308"/>
      <c r="AO67" s="308"/>
      <c r="AP67" s="308"/>
      <c r="AQ67" s="308"/>
      <c r="AR67" s="308"/>
      <c r="AS67" s="722"/>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row>
    <row r="68" spans="1:179" s="40" customFormat="1" ht="20.25" customHeight="1">
      <c r="A68" s="676" t="s">
        <v>868</v>
      </c>
      <c r="B68" s="294"/>
      <c r="C68" s="294">
        <v>933</v>
      </c>
      <c r="D68" s="291" t="s">
        <v>1370</v>
      </c>
      <c r="E68" s="571"/>
      <c r="F68" s="278">
        <f>MROUND('223 коммуналка'!F51*1000,100)</f>
        <v>220600</v>
      </c>
      <c r="G68" s="278">
        <f>F68</f>
        <v>220600</v>
      </c>
      <c r="H68" s="280"/>
      <c r="I68" s="575"/>
      <c r="J68" s="1342">
        <f t="shared" si="10"/>
        <v>220600</v>
      </c>
      <c r="K68" s="580">
        <f t="shared" si="11"/>
        <v>0</v>
      </c>
      <c r="L68" s="1331"/>
      <c r="M68" s="335"/>
      <c r="N68" s="281"/>
      <c r="O68" s="281"/>
      <c r="P68" s="45">
        <f t="shared" si="26"/>
        <v>0</v>
      </c>
      <c r="Q68" s="281"/>
      <c r="R68" s="281"/>
      <c r="S68" s="281"/>
      <c r="T68" s="45">
        <f t="shared" si="27"/>
        <v>0</v>
      </c>
      <c r="U68" s="281"/>
      <c r="V68" s="281"/>
      <c r="W68" s="281"/>
      <c r="X68" s="45">
        <f t="shared" si="28"/>
        <v>0</v>
      </c>
      <c r="Y68" s="281"/>
      <c r="Z68" s="281"/>
      <c r="AA68" s="281"/>
      <c r="AB68" s="1311">
        <f t="shared" si="29"/>
        <v>0</v>
      </c>
      <c r="AC68" s="41"/>
      <c r="AD68" s="745" t="s">
        <v>868</v>
      </c>
      <c r="AE68" s="294"/>
      <c r="AF68" s="294">
        <v>933</v>
      </c>
      <c r="AG68" s="721"/>
      <c r="AH68" s="308"/>
      <c r="AI68" s="308"/>
      <c r="AJ68" s="308"/>
      <c r="AK68" s="308"/>
      <c r="AL68" s="308"/>
      <c r="AM68" s="308"/>
      <c r="AN68" s="308"/>
      <c r="AO68" s="308"/>
      <c r="AP68" s="308"/>
      <c r="AQ68" s="308"/>
      <c r="AR68" s="308"/>
      <c r="AS68" s="722"/>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row>
    <row r="69" spans="1:179" s="42" customFormat="1" ht="30.75" customHeight="1">
      <c r="A69" s="270" t="s">
        <v>710</v>
      </c>
      <c r="B69" s="259">
        <v>224</v>
      </c>
      <c r="C69" s="259"/>
      <c r="D69" s="310"/>
      <c r="E69" s="571">
        <f>E70</f>
        <v>0</v>
      </c>
      <c r="F69" s="249">
        <f>F70</f>
        <v>0</v>
      </c>
      <c r="G69" s="249">
        <f>G70</f>
        <v>0</v>
      </c>
      <c r="H69" s="252">
        <f>H70</f>
        <v>0</v>
      </c>
      <c r="I69" s="518">
        <f t="shared" ref="I69:AB69" si="30">I70</f>
        <v>0</v>
      </c>
      <c r="J69" s="1341">
        <f t="shared" si="10"/>
        <v>0</v>
      </c>
      <c r="K69" s="1333">
        <f t="shared" si="11"/>
        <v>0</v>
      </c>
      <c r="L69" s="1333">
        <f t="shared" si="30"/>
        <v>0</v>
      </c>
      <c r="M69" s="246">
        <f t="shared" si="30"/>
        <v>0</v>
      </c>
      <c r="N69" s="45">
        <f t="shared" si="30"/>
        <v>0</v>
      </c>
      <c r="O69" s="45">
        <f t="shared" si="30"/>
        <v>0</v>
      </c>
      <c r="P69" s="45">
        <f t="shared" si="30"/>
        <v>0</v>
      </c>
      <c r="Q69" s="45">
        <f t="shared" si="30"/>
        <v>0</v>
      </c>
      <c r="R69" s="45">
        <f t="shared" si="30"/>
        <v>0</v>
      </c>
      <c r="S69" s="45">
        <f t="shared" si="30"/>
        <v>0</v>
      </c>
      <c r="T69" s="45">
        <f t="shared" si="30"/>
        <v>0</v>
      </c>
      <c r="U69" s="45">
        <f t="shared" si="30"/>
        <v>0</v>
      </c>
      <c r="V69" s="45">
        <f t="shared" si="30"/>
        <v>0</v>
      </c>
      <c r="W69" s="45">
        <f t="shared" si="30"/>
        <v>0</v>
      </c>
      <c r="X69" s="45">
        <f t="shared" si="30"/>
        <v>0</v>
      </c>
      <c r="Y69" s="45">
        <f t="shared" si="30"/>
        <v>0</v>
      </c>
      <c r="Z69" s="45">
        <f t="shared" si="30"/>
        <v>0</v>
      </c>
      <c r="AA69" s="45">
        <f t="shared" si="30"/>
        <v>0</v>
      </c>
      <c r="AB69" s="1311">
        <f t="shared" si="30"/>
        <v>0</v>
      </c>
      <c r="AC69" s="238"/>
      <c r="AD69" s="744" t="s">
        <v>710</v>
      </c>
      <c r="AE69" s="259">
        <v>224</v>
      </c>
      <c r="AF69" s="259"/>
      <c r="AG69" s="722">
        <f t="shared" ref="AG69:AR69" si="31">AG70</f>
        <v>0</v>
      </c>
      <c r="AH69" s="45">
        <f t="shared" si="31"/>
        <v>0</v>
      </c>
      <c r="AI69" s="45">
        <f t="shared" si="31"/>
        <v>0</v>
      </c>
      <c r="AJ69" s="45">
        <f t="shared" si="31"/>
        <v>0</v>
      </c>
      <c r="AK69" s="45">
        <f t="shared" si="31"/>
        <v>0</v>
      </c>
      <c r="AL69" s="45">
        <f t="shared" si="31"/>
        <v>0</v>
      </c>
      <c r="AM69" s="45">
        <f t="shared" si="31"/>
        <v>0</v>
      </c>
      <c r="AN69" s="45">
        <f t="shared" si="31"/>
        <v>0</v>
      </c>
      <c r="AO69" s="45">
        <f t="shared" si="31"/>
        <v>0</v>
      </c>
      <c r="AP69" s="45">
        <f t="shared" si="31"/>
        <v>0</v>
      </c>
      <c r="AQ69" s="45">
        <f t="shared" si="31"/>
        <v>0</v>
      </c>
      <c r="AR69" s="45">
        <f t="shared" si="31"/>
        <v>0</v>
      </c>
      <c r="AS69" s="722">
        <f t="shared" si="4"/>
        <v>0</v>
      </c>
      <c r="AT69" s="238"/>
      <c r="AU69" s="238"/>
      <c r="AV69" s="238"/>
      <c r="AW69" s="238"/>
      <c r="AX69" s="238"/>
      <c r="AY69" s="238"/>
      <c r="AZ69" s="238"/>
      <c r="BA69" s="238"/>
      <c r="BB69" s="238"/>
      <c r="BC69" s="238"/>
      <c r="BD69" s="238"/>
      <c r="BE69" s="238"/>
      <c r="BF69" s="238"/>
      <c r="BG69" s="238"/>
      <c r="BH69" s="238"/>
      <c r="BI69" s="238"/>
      <c r="BJ69" s="238"/>
      <c r="BK69" s="238"/>
      <c r="BL69" s="238"/>
      <c r="BM69" s="238"/>
      <c r="BN69" s="238"/>
      <c r="BO69" s="238"/>
      <c r="BP69" s="238"/>
      <c r="BQ69" s="238"/>
      <c r="BR69" s="238"/>
      <c r="BS69" s="238"/>
      <c r="BT69" s="238"/>
      <c r="BU69" s="238"/>
      <c r="BV69" s="238"/>
      <c r="BW69" s="238"/>
      <c r="BX69" s="238"/>
      <c r="BY69" s="238"/>
      <c r="BZ69" s="238"/>
      <c r="CA69" s="238"/>
      <c r="CB69" s="238"/>
      <c r="CC69" s="238"/>
      <c r="CD69" s="238"/>
      <c r="CE69" s="238"/>
      <c r="CF69" s="238"/>
      <c r="CG69" s="238"/>
      <c r="CH69" s="238"/>
      <c r="CI69" s="238"/>
      <c r="CJ69" s="238"/>
      <c r="CK69" s="238"/>
      <c r="CL69" s="238"/>
      <c r="CM69" s="238"/>
      <c r="CN69" s="238"/>
      <c r="CO69" s="238"/>
      <c r="CP69" s="238"/>
      <c r="CQ69" s="238"/>
      <c r="CR69" s="238"/>
      <c r="CS69" s="238"/>
      <c r="CT69" s="238"/>
      <c r="CU69" s="238"/>
      <c r="CV69" s="238"/>
      <c r="CW69" s="238"/>
      <c r="CX69" s="238"/>
      <c r="CY69" s="238"/>
      <c r="CZ69" s="238"/>
      <c r="DA69" s="238"/>
      <c r="DB69" s="238"/>
      <c r="DC69" s="238"/>
      <c r="DD69" s="238"/>
      <c r="DE69" s="238"/>
      <c r="DF69" s="238"/>
      <c r="DG69" s="238"/>
      <c r="DH69" s="238"/>
      <c r="DI69" s="238"/>
      <c r="DJ69" s="238"/>
      <c r="DK69" s="238"/>
      <c r="DL69" s="238"/>
      <c r="DM69" s="238"/>
      <c r="DN69" s="238"/>
      <c r="DO69" s="238"/>
      <c r="DP69" s="238"/>
      <c r="DQ69" s="238"/>
      <c r="DR69" s="238"/>
      <c r="DS69" s="238"/>
      <c r="DT69" s="238"/>
      <c r="DU69" s="238"/>
      <c r="DV69" s="238"/>
      <c r="DW69" s="238"/>
      <c r="DX69" s="238"/>
      <c r="DY69" s="238"/>
      <c r="DZ69" s="238"/>
      <c r="EA69" s="238"/>
      <c r="EB69" s="238"/>
      <c r="EC69" s="238"/>
      <c r="ED69" s="238"/>
      <c r="EE69" s="238"/>
      <c r="EF69" s="238"/>
      <c r="EG69" s="238"/>
      <c r="EH69" s="238"/>
      <c r="EI69" s="238"/>
      <c r="EJ69" s="238"/>
      <c r="EK69" s="238"/>
      <c r="EL69" s="238"/>
      <c r="EM69" s="238"/>
      <c r="EN69" s="238"/>
      <c r="EO69" s="238"/>
      <c r="EP69" s="238"/>
      <c r="EQ69" s="238"/>
      <c r="ER69" s="238"/>
      <c r="ES69" s="238"/>
      <c r="ET69" s="238"/>
      <c r="EU69" s="238"/>
      <c r="EV69" s="238"/>
      <c r="EW69" s="238"/>
      <c r="EX69" s="238"/>
      <c r="EY69" s="238"/>
      <c r="EZ69" s="238"/>
      <c r="FA69" s="238"/>
      <c r="FB69" s="238"/>
      <c r="FC69" s="238"/>
      <c r="FD69" s="238"/>
      <c r="FE69" s="238"/>
      <c r="FF69" s="238"/>
      <c r="FG69" s="238"/>
      <c r="FH69" s="238"/>
      <c r="FI69" s="238"/>
      <c r="FJ69" s="238"/>
      <c r="FK69" s="238"/>
      <c r="FL69" s="238"/>
      <c r="FM69" s="238"/>
      <c r="FN69" s="238"/>
      <c r="FO69" s="238"/>
      <c r="FP69" s="238"/>
      <c r="FQ69" s="238"/>
      <c r="FR69" s="238"/>
      <c r="FS69" s="238"/>
      <c r="FT69" s="238"/>
      <c r="FU69" s="238"/>
      <c r="FV69" s="238"/>
      <c r="FW69" s="238"/>
    </row>
    <row r="70" spans="1:179" s="40" customFormat="1" ht="25.5" customHeight="1">
      <c r="A70" s="676" t="s">
        <v>82</v>
      </c>
      <c r="B70" s="294"/>
      <c r="C70" s="294">
        <v>926</v>
      </c>
      <c r="D70" s="291" t="s">
        <v>1370</v>
      </c>
      <c r="E70" s="571"/>
      <c r="F70" s="248"/>
      <c r="G70" s="248">
        <f>F70</f>
        <v>0</v>
      </c>
      <c r="H70" s="251"/>
      <c r="I70" s="577"/>
      <c r="J70" s="1342">
        <f t="shared" si="10"/>
        <v>0</v>
      </c>
      <c r="K70" s="580">
        <f t="shared" si="11"/>
        <v>0</v>
      </c>
      <c r="L70" s="1334"/>
      <c r="M70" s="245"/>
      <c r="N70" s="44"/>
      <c r="O70" s="44"/>
      <c r="P70" s="45">
        <f t="shared" si="26"/>
        <v>0</v>
      </c>
      <c r="Q70" s="281"/>
      <c r="R70" s="281"/>
      <c r="S70" s="281"/>
      <c r="T70" s="45">
        <f t="shared" si="27"/>
        <v>0</v>
      </c>
      <c r="U70" s="281"/>
      <c r="V70" s="281"/>
      <c r="W70" s="281"/>
      <c r="X70" s="45">
        <f t="shared" si="28"/>
        <v>0</v>
      </c>
      <c r="Y70" s="44"/>
      <c r="Z70" s="44"/>
      <c r="AA70" s="44"/>
      <c r="AB70" s="1311">
        <f t="shared" si="29"/>
        <v>0</v>
      </c>
      <c r="AC70" s="41"/>
      <c r="AD70" s="746" t="s">
        <v>82</v>
      </c>
      <c r="AE70" s="296"/>
      <c r="AF70" s="296">
        <v>926</v>
      </c>
      <c r="AG70" s="723">
        <f>F70</f>
        <v>0</v>
      </c>
      <c r="AH70" s="724"/>
      <c r="AI70" s="724"/>
      <c r="AJ70" s="308"/>
      <c r="AK70" s="308"/>
      <c r="AL70" s="308"/>
      <c r="AM70" s="308"/>
      <c r="AN70" s="308"/>
      <c r="AO70" s="724"/>
      <c r="AP70" s="308"/>
      <c r="AQ70" s="308"/>
      <c r="AR70" s="308"/>
      <c r="AS70" s="722"/>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row>
    <row r="71" spans="1:179" s="42" customFormat="1" ht="32.25" customHeight="1">
      <c r="A71" s="270" t="s">
        <v>713</v>
      </c>
      <c r="B71" s="259">
        <v>225</v>
      </c>
      <c r="C71" s="259"/>
      <c r="D71" s="310"/>
      <c r="E71" s="571">
        <f>E72+E93+E109+E126+E127</f>
        <v>0</v>
      </c>
      <c r="F71" s="249">
        <f>F72+F93+F109+F126+F127</f>
        <v>3508800</v>
      </c>
      <c r="G71" s="249">
        <f>G72+G93+G109+G126+G127</f>
        <v>3508800</v>
      </c>
      <c r="H71" s="252">
        <f>H72+H93+H109+H126+H127</f>
        <v>425401</v>
      </c>
      <c r="I71" s="518">
        <f t="shared" ref="I71:AB71" si="32">I72+I93+I109+I126+I127</f>
        <v>-114301</v>
      </c>
      <c r="J71" s="1341">
        <f t="shared" si="10"/>
        <v>3508800</v>
      </c>
      <c r="K71" s="1333">
        <f t="shared" si="11"/>
        <v>0</v>
      </c>
      <c r="L71" s="1333">
        <f t="shared" si="32"/>
        <v>0</v>
      </c>
      <c r="M71" s="246">
        <f t="shared" si="32"/>
        <v>0</v>
      </c>
      <c r="N71" s="45">
        <f t="shared" si="32"/>
        <v>0</v>
      </c>
      <c r="O71" s="45">
        <f t="shared" si="32"/>
        <v>0</v>
      </c>
      <c r="P71" s="45">
        <f t="shared" si="32"/>
        <v>0</v>
      </c>
      <c r="Q71" s="45">
        <f t="shared" si="32"/>
        <v>0</v>
      </c>
      <c r="R71" s="45">
        <f t="shared" si="32"/>
        <v>0</v>
      </c>
      <c r="S71" s="45">
        <f t="shared" si="32"/>
        <v>0</v>
      </c>
      <c r="T71" s="45">
        <f t="shared" si="32"/>
        <v>0</v>
      </c>
      <c r="U71" s="45">
        <f t="shared" si="32"/>
        <v>0</v>
      </c>
      <c r="V71" s="45">
        <f t="shared" si="32"/>
        <v>0</v>
      </c>
      <c r="W71" s="45">
        <f t="shared" si="32"/>
        <v>0</v>
      </c>
      <c r="X71" s="45">
        <f t="shared" si="32"/>
        <v>0</v>
      </c>
      <c r="Y71" s="45">
        <f t="shared" si="32"/>
        <v>0</v>
      </c>
      <c r="Z71" s="45">
        <f t="shared" si="32"/>
        <v>0</v>
      </c>
      <c r="AA71" s="45">
        <f t="shared" si="32"/>
        <v>0</v>
      </c>
      <c r="AB71" s="1311">
        <f t="shared" si="32"/>
        <v>0</v>
      </c>
      <c r="AC71" s="238"/>
      <c r="AD71" s="744" t="s">
        <v>713</v>
      </c>
      <c r="AE71" s="259">
        <v>225</v>
      </c>
      <c r="AF71" s="259"/>
      <c r="AG71" s="722">
        <f t="shared" ref="AG71:AQ71" si="33">AG72+AG93+AG109+AG126+AG127</f>
        <v>318300</v>
      </c>
      <c r="AH71" s="45">
        <f t="shared" si="33"/>
        <v>0</v>
      </c>
      <c r="AI71" s="45">
        <f t="shared" si="33"/>
        <v>48000</v>
      </c>
      <c r="AJ71" s="45">
        <f t="shared" si="33"/>
        <v>38000</v>
      </c>
      <c r="AK71" s="45">
        <f t="shared" si="33"/>
        <v>21500</v>
      </c>
      <c r="AL71" s="45">
        <f t="shared" si="33"/>
        <v>39100</v>
      </c>
      <c r="AM71" s="45">
        <f t="shared" si="33"/>
        <v>31800</v>
      </c>
      <c r="AN71" s="45">
        <f t="shared" si="33"/>
        <v>33900</v>
      </c>
      <c r="AO71" s="45">
        <f t="shared" si="33"/>
        <v>19800</v>
      </c>
      <c r="AP71" s="45">
        <f t="shared" si="33"/>
        <v>86200</v>
      </c>
      <c r="AQ71" s="45">
        <f t="shared" si="33"/>
        <v>0</v>
      </c>
      <c r="AR71" s="45">
        <f>AR72+AR93+AR109+AR126+AR127</f>
        <v>0</v>
      </c>
      <c r="AS71" s="722">
        <f t="shared" si="4"/>
        <v>0</v>
      </c>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c r="DI71" s="238"/>
      <c r="DJ71" s="238"/>
      <c r="DK71" s="238"/>
      <c r="DL71" s="238"/>
      <c r="DM71" s="238"/>
      <c r="DN71" s="238"/>
      <c r="DO71" s="238"/>
      <c r="DP71" s="238"/>
      <c r="DQ71" s="238"/>
      <c r="DR71" s="238"/>
      <c r="DS71" s="238"/>
      <c r="DT71" s="238"/>
      <c r="DU71" s="238"/>
      <c r="DV71" s="238"/>
      <c r="DW71" s="238"/>
      <c r="DX71" s="238"/>
      <c r="DY71" s="238"/>
      <c r="DZ71" s="238"/>
      <c r="EA71" s="238"/>
      <c r="EB71" s="238"/>
      <c r="EC71" s="238"/>
      <c r="ED71" s="238"/>
      <c r="EE71" s="238"/>
      <c r="EF71" s="238"/>
      <c r="EG71" s="238"/>
      <c r="EH71" s="238"/>
      <c r="EI71" s="238"/>
      <c r="EJ71" s="238"/>
      <c r="EK71" s="238"/>
      <c r="EL71" s="238"/>
      <c r="EM71" s="238"/>
      <c r="EN71" s="238"/>
      <c r="EO71" s="238"/>
      <c r="EP71" s="238"/>
      <c r="EQ71" s="238"/>
      <c r="ER71" s="238"/>
      <c r="ES71" s="238"/>
      <c r="ET71" s="238"/>
      <c r="EU71" s="238"/>
      <c r="EV71" s="238"/>
      <c r="EW71" s="238"/>
      <c r="EX71" s="238"/>
      <c r="EY71" s="238"/>
      <c r="EZ71" s="238"/>
      <c r="FA71" s="238"/>
      <c r="FB71" s="238"/>
      <c r="FC71" s="238"/>
      <c r="FD71" s="238"/>
      <c r="FE71" s="238"/>
      <c r="FF71" s="238"/>
      <c r="FG71" s="238"/>
      <c r="FH71" s="238"/>
      <c r="FI71" s="238"/>
      <c r="FJ71" s="238"/>
      <c r="FK71" s="238"/>
      <c r="FL71" s="238"/>
      <c r="FM71" s="238"/>
      <c r="FN71" s="238"/>
      <c r="FO71" s="238"/>
      <c r="FP71" s="238"/>
      <c r="FQ71" s="238"/>
      <c r="FR71" s="238"/>
      <c r="FS71" s="238"/>
      <c r="FT71" s="238"/>
      <c r="FU71" s="238"/>
      <c r="FV71" s="238"/>
      <c r="FW71" s="238"/>
    </row>
    <row r="72" spans="1:179" s="40" customFormat="1" ht="31.5">
      <c r="A72" s="270" t="s">
        <v>83</v>
      </c>
      <c r="B72" s="391"/>
      <c r="C72" s="259">
        <v>941</v>
      </c>
      <c r="D72" s="310" t="s">
        <v>1370</v>
      </c>
      <c r="E72" s="571">
        <f>SUM(E73:E92)</f>
        <v>0</v>
      </c>
      <c r="F72" s="249">
        <f>SUM(F73:F92)</f>
        <v>2993100</v>
      </c>
      <c r="G72" s="249">
        <f>SUM(G73:G92)</f>
        <v>2993100</v>
      </c>
      <c r="H72" s="252">
        <f>SUM(H73:H92)</f>
        <v>425401</v>
      </c>
      <c r="I72" s="518">
        <f t="shared" ref="I72:AB72" si="34">SUM(I73:I92)</f>
        <v>-114301</v>
      </c>
      <c r="J72" s="1341">
        <f t="shared" si="10"/>
        <v>2993100</v>
      </c>
      <c r="K72" s="246">
        <f t="shared" si="11"/>
        <v>0</v>
      </c>
      <c r="L72" s="246">
        <f t="shared" si="34"/>
        <v>0</v>
      </c>
      <c r="M72" s="392">
        <f t="shared" si="34"/>
        <v>0</v>
      </c>
      <c r="N72" s="313">
        <f t="shared" si="34"/>
        <v>0</v>
      </c>
      <c r="O72" s="313">
        <f t="shared" si="34"/>
        <v>0</v>
      </c>
      <c r="P72" s="313">
        <f t="shared" si="34"/>
        <v>0</v>
      </c>
      <c r="Q72" s="313">
        <f t="shared" si="34"/>
        <v>0</v>
      </c>
      <c r="R72" s="313">
        <f t="shared" si="34"/>
        <v>0</v>
      </c>
      <c r="S72" s="313">
        <f t="shared" si="34"/>
        <v>0</v>
      </c>
      <c r="T72" s="313">
        <f t="shared" si="34"/>
        <v>0</v>
      </c>
      <c r="U72" s="313">
        <f t="shared" si="34"/>
        <v>0</v>
      </c>
      <c r="V72" s="313">
        <f t="shared" si="34"/>
        <v>0</v>
      </c>
      <c r="W72" s="313">
        <f t="shared" si="34"/>
        <v>0</v>
      </c>
      <c r="X72" s="313">
        <f t="shared" si="34"/>
        <v>0</v>
      </c>
      <c r="Y72" s="313">
        <f t="shared" si="34"/>
        <v>0</v>
      </c>
      <c r="Z72" s="313">
        <f t="shared" si="34"/>
        <v>0</v>
      </c>
      <c r="AA72" s="313">
        <f t="shared" si="34"/>
        <v>0</v>
      </c>
      <c r="AB72" s="1311">
        <f t="shared" si="34"/>
        <v>0</v>
      </c>
      <c r="AC72" s="41"/>
      <c r="AD72" s="744" t="s">
        <v>83</v>
      </c>
      <c r="AE72" s="391"/>
      <c r="AF72" s="259">
        <v>941</v>
      </c>
      <c r="AG72" s="45">
        <f t="shared" ref="AG72:AQ72" si="35">SUM(AG73:AG92)</f>
        <v>127600</v>
      </c>
      <c r="AH72" s="45">
        <f t="shared" si="35"/>
        <v>0</v>
      </c>
      <c r="AI72" s="45">
        <f t="shared" si="35"/>
        <v>43000</v>
      </c>
      <c r="AJ72" s="45">
        <f t="shared" si="35"/>
        <v>38000</v>
      </c>
      <c r="AK72" s="45">
        <f t="shared" si="35"/>
        <v>0</v>
      </c>
      <c r="AL72" s="45">
        <f t="shared" si="35"/>
        <v>0</v>
      </c>
      <c r="AM72" s="45">
        <f t="shared" si="35"/>
        <v>0</v>
      </c>
      <c r="AN72" s="45">
        <f t="shared" si="35"/>
        <v>0</v>
      </c>
      <c r="AO72" s="45">
        <f t="shared" si="35"/>
        <v>0</v>
      </c>
      <c r="AP72" s="45">
        <f t="shared" si="35"/>
        <v>46600</v>
      </c>
      <c r="AQ72" s="45">
        <f t="shared" si="35"/>
        <v>0</v>
      </c>
      <c r="AR72" s="45">
        <f>SUM(AR73:AR92)</f>
        <v>0</v>
      </c>
      <c r="AS72" s="722">
        <f t="shared" si="4"/>
        <v>0</v>
      </c>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row>
    <row r="73" spans="1:179" s="41" customFormat="1" ht="18.75" customHeight="1">
      <c r="A73" s="285" t="s">
        <v>870</v>
      </c>
      <c r="B73" s="277"/>
      <c r="C73" s="277"/>
      <c r="D73" s="291"/>
      <c r="E73" s="570"/>
      <c r="F73" s="279">
        <f>'225 сод.имущ.'!H12</f>
        <v>102700</v>
      </c>
      <c r="G73" s="279">
        <f>F73</f>
        <v>102700</v>
      </c>
      <c r="H73" s="307"/>
      <c r="I73" s="576"/>
      <c r="J73" s="1343">
        <f t="shared" si="10"/>
        <v>102700</v>
      </c>
      <c r="K73" s="581">
        <f t="shared" si="11"/>
        <v>0</v>
      </c>
      <c r="L73" s="1332"/>
      <c r="M73" s="438"/>
      <c r="N73" s="308"/>
      <c r="O73" s="308"/>
      <c r="P73" s="306">
        <f t="shared" ref="P73:P153" si="36">SUM(M73:O73)</f>
        <v>0</v>
      </c>
      <c r="Q73" s="308"/>
      <c r="R73" s="308"/>
      <c r="S73" s="308"/>
      <c r="T73" s="306">
        <f t="shared" ref="T73:T153" si="37">SUM(Q73:S73)</f>
        <v>0</v>
      </c>
      <c r="U73" s="308"/>
      <c r="V73" s="308"/>
      <c r="W73" s="308"/>
      <c r="X73" s="306">
        <f t="shared" ref="X73:X153" si="38">SUM(U73:W73)</f>
        <v>0</v>
      </c>
      <c r="Y73" s="308"/>
      <c r="Z73" s="308"/>
      <c r="AA73" s="308"/>
      <c r="AB73" s="1312">
        <f t="shared" ref="AB73:AB153" si="39">SUM(Y73:AA73)</f>
        <v>0</v>
      </c>
      <c r="AD73" s="739" t="s">
        <v>870</v>
      </c>
      <c r="AE73" s="277"/>
      <c r="AF73" s="277"/>
      <c r="AG73" s="721"/>
      <c r="AH73" s="308"/>
      <c r="AI73" s="308"/>
      <c r="AJ73" s="308"/>
      <c r="AK73" s="308"/>
      <c r="AL73" s="308"/>
      <c r="AM73" s="308"/>
      <c r="AN73" s="308"/>
      <c r="AO73" s="308"/>
      <c r="AP73" s="308"/>
      <c r="AQ73" s="308"/>
      <c r="AR73" s="308"/>
      <c r="AS73" s="722"/>
    </row>
    <row r="74" spans="1:179" s="41" customFormat="1" ht="34.5" customHeight="1">
      <c r="A74" s="285" t="s">
        <v>869</v>
      </c>
      <c r="B74" s="277"/>
      <c r="C74" s="277"/>
      <c r="D74" s="291"/>
      <c r="E74" s="570"/>
      <c r="F74" s="279">
        <f>'225 сод.имущ.'!H20</f>
        <v>2058300</v>
      </c>
      <c r="G74" s="279">
        <f t="shared" ref="G74:G92" si="40">F74</f>
        <v>2058300</v>
      </c>
      <c r="H74" s="307"/>
      <c r="I74" s="576"/>
      <c r="J74" s="1343">
        <f t="shared" si="10"/>
        <v>2058300</v>
      </c>
      <c r="K74" s="581">
        <f t="shared" si="11"/>
        <v>0</v>
      </c>
      <c r="L74" s="1332"/>
      <c r="M74" s="438"/>
      <c r="N74" s="308"/>
      <c r="O74" s="308"/>
      <c r="P74" s="306">
        <f t="shared" si="36"/>
        <v>0</v>
      </c>
      <c r="Q74" s="308"/>
      <c r="R74" s="308"/>
      <c r="S74" s="308"/>
      <c r="T74" s="306">
        <f t="shared" si="37"/>
        <v>0</v>
      </c>
      <c r="U74" s="308"/>
      <c r="V74" s="308"/>
      <c r="W74" s="308"/>
      <c r="X74" s="306">
        <f t="shared" si="38"/>
        <v>0</v>
      </c>
      <c r="Y74" s="308"/>
      <c r="Z74" s="308"/>
      <c r="AA74" s="308"/>
      <c r="AB74" s="1312">
        <f t="shared" si="39"/>
        <v>0</v>
      </c>
      <c r="AD74" s="739" t="s">
        <v>869</v>
      </c>
      <c r="AE74" s="277"/>
      <c r="AF74" s="277"/>
      <c r="AG74" s="721"/>
      <c r="AH74" s="308"/>
      <c r="AI74" s="308"/>
      <c r="AJ74" s="308"/>
      <c r="AK74" s="308"/>
      <c r="AL74" s="308"/>
      <c r="AM74" s="308"/>
      <c r="AN74" s="308"/>
      <c r="AO74" s="308"/>
      <c r="AP74" s="308"/>
      <c r="AQ74" s="308"/>
      <c r="AR74" s="308"/>
      <c r="AS74" s="722"/>
    </row>
    <row r="75" spans="1:179" s="41" customFormat="1" ht="21.75" customHeight="1">
      <c r="A75" s="285" t="s">
        <v>418</v>
      </c>
      <c r="B75" s="277"/>
      <c r="C75" s="277"/>
      <c r="D75" s="291"/>
      <c r="E75" s="570"/>
      <c r="F75" s="279">
        <f>'225 сод.имущ.'!H48</f>
        <v>76000</v>
      </c>
      <c r="G75" s="279">
        <f t="shared" si="40"/>
        <v>76000</v>
      </c>
      <c r="H75" s="307"/>
      <c r="I75" s="576"/>
      <c r="J75" s="1343">
        <f t="shared" si="10"/>
        <v>76000</v>
      </c>
      <c r="K75" s="581">
        <f t="shared" si="11"/>
        <v>0</v>
      </c>
      <c r="L75" s="1332"/>
      <c r="M75" s="438"/>
      <c r="N75" s="308"/>
      <c r="O75" s="308"/>
      <c r="P75" s="306">
        <f t="shared" si="36"/>
        <v>0</v>
      </c>
      <c r="Q75" s="308"/>
      <c r="R75" s="308"/>
      <c r="S75" s="308"/>
      <c r="T75" s="306">
        <f t="shared" si="37"/>
        <v>0</v>
      </c>
      <c r="U75" s="308"/>
      <c r="V75" s="308"/>
      <c r="W75" s="308"/>
      <c r="X75" s="306">
        <f t="shared" si="38"/>
        <v>0</v>
      </c>
      <c r="Y75" s="308"/>
      <c r="Z75" s="308"/>
      <c r="AA75" s="308"/>
      <c r="AB75" s="1312">
        <f t="shared" si="39"/>
        <v>0</v>
      </c>
      <c r="AD75" s="755" t="s">
        <v>418</v>
      </c>
      <c r="AE75" s="756"/>
      <c r="AF75" s="756"/>
      <c r="AG75" s="728">
        <f>F75</f>
        <v>76000</v>
      </c>
      <c r="AH75" s="727"/>
      <c r="AI75" s="727">
        <v>38000</v>
      </c>
      <c r="AJ75" s="727">
        <v>38000</v>
      </c>
      <c r="AK75" s="727"/>
      <c r="AL75" s="727"/>
      <c r="AM75" s="727"/>
      <c r="AN75" s="727"/>
      <c r="AO75" s="727"/>
      <c r="AP75" s="727"/>
      <c r="AQ75" s="727"/>
      <c r="AR75" s="727"/>
      <c r="AS75" s="728">
        <f t="shared" si="4"/>
        <v>0</v>
      </c>
    </row>
    <row r="76" spans="1:179" s="41" customFormat="1" ht="21.75" customHeight="1">
      <c r="A76" s="285" t="s">
        <v>85</v>
      </c>
      <c r="B76" s="277"/>
      <c r="C76" s="277"/>
      <c r="D76" s="291"/>
      <c r="E76" s="570"/>
      <c r="F76" s="279">
        <f>'225 сод.имущ.'!H53</f>
        <v>311100</v>
      </c>
      <c r="G76" s="279">
        <f t="shared" si="40"/>
        <v>311100</v>
      </c>
      <c r="H76" s="307">
        <v>425401</v>
      </c>
      <c r="I76" s="576">
        <f>G76-H76</f>
        <v>-114301</v>
      </c>
      <c r="J76" s="1343">
        <f t="shared" si="10"/>
        <v>311100</v>
      </c>
      <c r="K76" s="581">
        <f t="shared" si="11"/>
        <v>0</v>
      </c>
      <c r="L76" s="1332"/>
      <c r="M76" s="438"/>
      <c r="N76" s="308"/>
      <c r="O76" s="308"/>
      <c r="P76" s="306">
        <f t="shared" si="36"/>
        <v>0</v>
      </c>
      <c r="Q76" s="308"/>
      <c r="R76" s="308"/>
      <c r="S76" s="308"/>
      <c r="T76" s="306">
        <f t="shared" si="37"/>
        <v>0</v>
      </c>
      <c r="U76" s="308"/>
      <c r="V76" s="308"/>
      <c r="W76" s="308"/>
      <c r="X76" s="306">
        <f t="shared" si="38"/>
        <v>0</v>
      </c>
      <c r="Y76" s="308"/>
      <c r="Z76" s="308"/>
      <c r="AA76" s="308"/>
      <c r="AB76" s="1312">
        <f t="shared" si="39"/>
        <v>0</v>
      </c>
      <c r="AD76" s="739" t="s">
        <v>85</v>
      </c>
      <c r="AE76" s="277"/>
      <c r="AF76" s="277"/>
      <c r="AG76" s="721"/>
      <c r="AH76" s="308"/>
      <c r="AI76" s="308"/>
      <c r="AJ76" s="308"/>
      <c r="AK76" s="308"/>
      <c r="AL76" s="308"/>
      <c r="AM76" s="308"/>
      <c r="AN76" s="308"/>
      <c r="AO76" s="308"/>
      <c r="AP76" s="308"/>
      <c r="AQ76" s="308"/>
      <c r="AR76" s="308"/>
      <c r="AS76" s="722"/>
    </row>
    <row r="77" spans="1:179" s="41" customFormat="1" ht="33.75" customHeight="1">
      <c r="A77" s="285" t="s">
        <v>1250</v>
      </c>
      <c r="B77" s="277"/>
      <c r="C77" s="277"/>
      <c r="D77" s="291"/>
      <c r="E77" s="570"/>
      <c r="F77" s="279">
        <f>'225 сод.имущ.'!H57</f>
        <v>0</v>
      </c>
      <c r="G77" s="279">
        <f t="shared" si="40"/>
        <v>0</v>
      </c>
      <c r="H77" s="307"/>
      <c r="I77" s="576"/>
      <c r="J77" s="1343">
        <f t="shared" si="10"/>
        <v>0</v>
      </c>
      <c r="K77" s="581">
        <f t="shared" si="11"/>
        <v>0</v>
      </c>
      <c r="L77" s="1332"/>
      <c r="M77" s="438"/>
      <c r="N77" s="308"/>
      <c r="O77" s="308"/>
      <c r="P77" s="306">
        <f t="shared" si="36"/>
        <v>0</v>
      </c>
      <c r="Q77" s="308"/>
      <c r="R77" s="308"/>
      <c r="S77" s="308"/>
      <c r="T77" s="306">
        <f t="shared" si="37"/>
        <v>0</v>
      </c>
      <c r="U77" s="308"/>
      <c r="V77" s="308"/>
      <c r="W77" s="308"/>
      <c r="X77" s="306">
        <f t="shared" si="38"/>
        <v>0</v>
      </c>
      <c r="Y77" s="308"/>
      <c r="Z77" s="308"/>
      <c r="AA77" s="308"/>
      <c r="AB77" s="1312">
        <f t="shared" si="39"/>
        <v>0</v>
      </c>
      <c r="AD77" s="739" t="s">
        <v>1250</v>
      </c>
      <c r="AE77" s="277"/>
      <c r="AF77" s="277"/>
      <c r="AG77" s="721"/>
      <c r="AH77" s="308"/>
      <c r="AI77" s="308"/>
      <c r="AJ77" s="308"/>
      <c r="AK77" s="308"/>
      <c r="AL77" s="308"/>
      <c r="AM77" s="308"/>
      <c r="AN77" s="308"/>
      <c r="AO77" s="308"/>
      <c r="AP77" s="308"/>
      <c r="AQ77" s="308"/>
      <c r="AR77" s="308"/>
      <c r="AS77" s="722"/>
    </row>
    <row r="78" spans="1:179" s="41" customFormat="1" ht="20.25" customHeight="1">
      <c r="A78" s="285" t="s">
        <v>419</v>
      </c>
      <c r="B78" s="277"/>
      <c r="C78" s="277"/>
      <c r="D78" s="291"/>
      <c r="E78" s="570"/>
      <c r="F78" s="279">
        <f>'225 сод.имущ.'!H67</f>
        <v>221400</v>
      </c>
      <c r="G78" s="279">
        <f t="shared" si="40"/>
        <v>221400</v>
      </c>
      <c r="H78" s="307"/>
      <c r="I78" s="576"/>
      <c r="J78" s="1343">
        <f t="shared" si="10"/>
        <v>221400</v>
      </c>
      <c r="K78" s="581">
        <f t="shared" si="11"/>
        <v>0</v>
      </c>
      <c r="L78" s="1332"/>
      <c r="M78" s="438"/>
      <c r="N78" s="308"/>
      <c r="O78" s="308"/>
      <c r="P78" s="306">
        <f t="shared" si="36"/>
        <v>0</v>
      </c>
      <c r="Q78" s="308"/>
      <c r="R78" s="308"/>
      <c r="S78" s="308"/>
      <c r="T78" s="306">
        <f t="shared" si="37"/>
        <v>0</v>
      </c>
      <c r="U78" s="308"/>
      <c r="V78" s="308"/>
      <c r="W78" s="308"/>
      <c r="X78" s="306">
        <f t="shared" si="38"/>
        <v>0</v>
      </c>
      <c r="Y78" s="308"/>
      <c r="Z78" s="308"/>
      <c r="AA78" s="308"/>
      <c r="AB78" s="1312">
        <f t="shared" si="39"/>
        <v>0</v>
      </c>
      <c r="AD78" s="739" t="s">
        <v>419</v>
      </c>
      <c r="AE78" s="277"/>
      <c r="AF78" s="277"/>
      <c r="AG78" s="721"/>
      <c r="AH78" s="308"/>
      <c r="AI78" s="308"/>
      <c r="AJ78" s="308"/>
      <c r="AK78" s="308"/>
      <c r="AL78" s="308"/>
      <c r="AM78" s="308"/>
      <c r="AN78" s="308"/>
      <c r="AO78" s="308"/>
      <c r="AP78" s="308"/>
      <c r="AQ78" s="308"/>
      <c r="AR78" s="308"/>
      <c r="AS78" s="722"/>
    </row>
    <row r="79" spans="1:179" s="41" customFormat="1" ht="48.75" customHeight="1">
      <c r="A79" s="285" t="s">
        <v>1251</v>
      </c>
      <c r="B79" s="277"/>
      <c r="C79" s="277"/>
      <c r="D79" s="291"/>
      <c r="E79" s="570"/>
      <c r="F79" s="279">
        <f>'225 сод.имущ.'!H70</f>
        <v>0</v>
      </c>
      <c r="G79" s="279">
        <f t="shared" si="40"/>
        <v>0</v>
      </c>
      <c r="H79" s="307"/>
      <c r="I79" s="576"/>
      <c r="J79" s="1343">
        <f t="shared" si="10"/>
        <v>0</v>
      </c>
      <c r="K79" s="581">
        <f t="shared" si="11"/>
        <v>0</v>
      </c>
      <c r="L79" s="1332"/>
      <c r="M79" s="438"/>
      <c r="N79" s="308"/>
      <c r="O79" s="308"/>
      <c r="P79" s="306">
        <f t="shared" si="36"/>
        <v>0</v>
      </c>
      <c r="Q79" s="308"/>
      <c r="R79" s="308"/>
      <c r="S79" s="308"/>
      <c r="T79" s="306">
        <f t="shared" si="37"/>
        <v>0</v>
      </c>
      <c r="U79" s="308"/>
      <c r="V79" s="308"/>
      <c r="W79" s="308"/>
      <c r="X79" s="306">
        <f t="shared" si="38"/>
        <v>0</v>
      </c>
      <c r="Y79" s="308"/>
      <c r="Z79" s="308"/>
      <c r="AA79" s="308"/>
      <c r="AB79" s="1312">
        <f t="shared" si="39"/>
        <v>0</v>
      </c>
      <c r="AD79" s="755" t="s">
        <v>1251</v>
      </c>
      <c r="AE79" s="756"/>
      <c r="AF79" s="756"/>
      <c r="AG79" s="728">
        <f>F79</f>
        <v>0</v>
      </c>
      <c r="AH79" s="727"/>
      <c r="AI79" s="727"/>
      <c r="AJ79" s="727"/>
      <c r="AK79" s="727"/>
      <c r="AL79" s="727"/>
      <c r="AM79" s="727"/>
      <c r="AN79" s="727"/>
      <c r="AO79" s="727"/>
      <c r="AP79" s="727"/>
      <c r="AQ79" s="727"/>
      <c r="AR79" s="727"/>
      <c r="AS79" s="728">
        <f t="shared" si="4"/>
        <v>0</v>
      </c>
    </row>
    <row r="80" spans="1:179" s="41" customFormat="1" ht="32.25" customHeight="1">
      <c r="A80" s="285" t="s">
        <v>421</v>
      </c>
      <c r="B80" s="277"/>
      <c r="C80" s="277"/>
      <c r="D80" s="291"/>
      <c r="E80" s="570"/>
      <c r="F80" s="279">
        <f>'225 сод.имущ.'!H74</f>
        <v>0</v>
      </c>
      <c r="G80" s="279">
        <f t="shared" si="40"/>
        <v>0</v>
      </c>
      <c r="H80" s="307"/>
      <c r="I80" s="576"/>
      <c r="J80" s="1343">
        <f t="shared" si="10"/>
        <v>0</v>
      </c>
      <c r="K80" s="581">
        <f t="shared" si="11"/>
        <v>0</v>
      </c>
      <c r="L80" s="1332"/>
      <c r="M80" s="438"/>
      <c r="N80" s="308"/>
      <c r="O80" s="308"/>
      <c r="P80" s="306">
        <f t="shared" si="36"/>
        <v>0</v>
      </c>
      <c r="Q80" s="308"/>
      <c r="R80" s="308"/>
      <c r="S80" s="308"/>
      <c r="T80" s="306">
        <f t="shared" si="37"/>
        <v>0</v>
      </c>
      <c r="U80" s="308"/>
      <c r="V80" s="308"/>
      <c r="W80" s="308"/>
      <c r="X80" s="306">
        <f t="shared" si="38"/>
        <v>0</v>
      </c>
      <c r="Y80" s="308"/>
      <c r="Z80" s="308"/>
      <c r="AA80" s="308"/>
      <c r="AB80" s="1312">
        <f t="shared" si="39"/>
        <v>0</v>
      </c>
      <c r="AD80" s="739" t="s">
        <v>421</v>
      </c>
      <c r="AE80" s="277"/>
      <c r="AF80" s="277"/>
      <c r="AG80" s="721"/>
      <c r="AH80" s="308"/>
      <c r="AI80" s="308"/>
      <c r="AJ80" s="308"/>
      <c r="AK80" s="308"/>
      <c r="AL80" s="308"/>
      <c r="AM80" s="308"/>
      <c r="AN80" s="308"/>
      <c r="AO80" s="308"/>
      <c r="AP80" s="308"/>
      <c r="AQ80" s="308"/>
      <c r="AR80" s="308"/>
      <c r="AS80" s="722"/>
    </row>
    <row r="81" spans="1:179" s="41" customFormat="1" ht="33.75" customHeight="1">
      <c r="A81" s="285" t="s">
        <v>422</v>
      </c>
      <c r="B81" s="277"/>
      <c r="C81" s="277"/>
      <c r="D81" s="291"/>
      <c r="E81" s="570"/>
      <c r="F81" s="279">
        <f>'225 сод.имущ.'!H77</f>
        <v>59000</v>
      </c>
      <c r="G81" s="279">
        <f t="shared" si="40"/>
        <v>59000</v>
      </c>
      <c r="H81" s="307"/>
      <c r="I81" s="576"/>
      <c r="J81" s="1343">
        <f t="shared" si="10"/>
        <v>59000</v>
      </c>
      <c r="K81" s="581">
        <f t="shared" si="11"/>
        <v>0</v>
      </c>
      <c r="L81" s="1332"/>
      <c r="M81" s="438"/>
      <c r="N81" s="308"/>
      <c r="O81" s="308"/>
      <c r="P81" s="306">
        <f t="shared" si="36"/>
        <v>0</v>
      </c>
      <c r="Q81" s="308"/>
      <c r="R81" s="308"/>
      <c r="S81" s="308"/>
      <c r="T81" s="306">
        <f t="shared" si="37"/>
        <v>0</v>
      </c>
      <c r="U81" s="308"/>
      <c r="V81" s="308"/>
      <c r="W81" s="308"/>
      <c r="X81" s="306">
        <f t="shared" si="38"/>
        <v>0</v>
      </c>
      <c r="Y81" s="308"/>
      <c r="Z81" s="308"/>
      <c r="AA81" s="308"/>
      <c r="AB81" s="1312">
        <f t="shared" si="39"/>
        <v>0</v>
      </c>
      <c r="AD81" s="739" t="s">
        <v>422</v>
      </c>
      <c r="AE81" s="277"/>
      <c r="AF81" s="277"/>
      <c r="AG81" s="721"/>
      <c r="AH81" s="308"/>
      <c r="AI81" s="308"/>
      <c r="AJ81" s="308"/>
      <c r="AK81" s="308"/>
      <c r="AL81" s="308"/>
      <c r="AM81" s="308"/>
      <c r="AN81" s="308"/>
      <c r="AO81" s="308"/>
      <c r="AP81" s="308"/>
      <c r="AQ81" s="308"/>
      <c r="AR81" s="308"/>
      <c r="AS81" s="722"/>
    </row>
    <row r="82" spans="1:179" s="41" customFormat="1" ht="21" customHeight="1">
      <c r="A82" s="285" t="s">
        <v>1252</v>
      </c>
      <c r="B82" s="277"/>
      <c r="C82" s="277"/>
      <c r="D82" s="291"/>
      <c r="E82" s="570"/>
      <c r="F82" s="279">
        <f>CEILING('225 сод.имущ.'!H90,100)</f>
        <v>99200</v>
      </c>
      <c r="G82" s="279">
        <f t="shared" si="40"/>
        <v>99200</v>
      </c>
      <c r="H82" s="307"/>
      <c r="I82" s="576"/>
      <c r="J82" s="1343">
        <f t="shared" si="10"/>
        <v>99200</v>
      </c>
      <c r="K82" s="581">
        <f t="shared" si="11"/>
        <v>0</v>
      </c>
      <c r="L82" s="1332"/>
      <c r="M82" s="438"/>
      <c r="N82" s="308"/>
      <c r="O82" s="308"/>
      <c r="P82" s="306">
        <f t="shared" si="36"/>
        <v>0</v>
      </c>
      <c r="Q82" s="308"/>
      <c r="R82" s="308"/>
      <c r="S82" s="308"/>
      <c r="T82" s="306">
        <f t="shared" si="37"/>
        <v>0</v>
      </c>
      <c r="U82" s="308"/>
      <c r="V82" s="308"/>
      <c r="W82" s="308"/>
      <c r="X82" s="306">
        <f t="shared" si="38"/>
        <v>0</v>
      </c>
      <c r="Y82" s="308"/>
      <c r="Z82" s="308"/>
      <c r="AA82" s="308"/>
      <c r="AB82" s="1312">
        <f t="shared" si="39"/>
        <v>0</v>
      </c>
      <c r="AD82" s="739" t="s">
        <v>1252</v>
      </c>
      <c r="AE82" s="277"/>
      <c r="AF82" s="277"/>
      <c r="AG82" s="721"/>
      <c r="AH82" s="308"/>
      <c r="AI82" s="308"/>
      <c r="AJ82" s="308"/>
      <c r="AK82" s="308"/>
      <c r="AL82" s="308"/>
      <c r="AM82" s="308"/>
      <c r="AN82" s="308"/>
      <c r="AO82" s="308"/>
      <c r="AP82" s="308"/>
      <c r="AQ82" s="308"/>
      <c r="AR82" s="308"/>
      <c r="AS82" s="722"/>
    </row>
    <row r="83" spans="1:179" s="41" customFormat="1" ht="21" customHeight="1">
      <c r="A83" s="285" t="s">
        <v>1784</v>
      </c>
      <c r="B83" s="277"/>
      <c r="C83" s="277"/>
      <c r="D83" s="291"/>
      <c r="E83" s="570"/>
      <c r="F83" s="279">
        <f>'225 сод.имущ.'!H93</f>
        <v>41600</v>
      </c>
      <c r="G83" s="279">
        <f t="shared" ref="G83" si="41">F83</f>
        <v>41600</v>
      </c>
      <c r="H83" s="307"/>
      <c r="I83" s="576"/>
      <c r="J83" s="1343">
        <f t="shared" ref="J83" si="42">G83-K83</f>
        <v>41600</v>
      </c>
      <c r="K83" s="581">
        <f t="shared" ref="K83" si="43">L83+P83+T83+X83+AB83</f>
        <v>0</v>
      </c>
      <c r="L83" s="1332"/>
      <c r="M83" s="438"/>
      <c r="N83" s="308"/>
      <c r="O83" s="308"/>
      <c r="P83" s="306">
        <f t="shared" ref="P83" si="44">SUM(M83:O83)</f>
        <v>0</v>
      </c>
      <c r="Q83" s="308"/>
      <c r="R83" s="308"/>
      <c r="S83" s="308"/>
      <c r="T83" s="306">
        <f t="shared" ref="T83" si="45">SUM(Q83:S83)</f>
        <v>0</v>
      </c>
      <c r="U83" s="308"/>
      <c r="V83" s="308"/>
      <c r="W83" s="308"/>
      <c r="X83" s="306">
        <f t="shared" ref="X83" si="46">SUM(U83:W83)</f>
        <v>0</v>
      </c>
      <c r="Y83" s="308"/>
      <c r="Z83" s="308"/>
      <c r="AA83" s="308"/>
      <c r="AB83" s="1312">
        <f t="shared" ref="AB83" si="47">SUM(Y83:AA83)</f>
        <v>0</v>
      </c>
      <c r="AD83" s="755" t="s">
        <v>1784</v>
      </c>
      <c r="AE83" s="756"/>
      <c r="AF83" s="756"/>
      <c r="AG83" s="728">
        <f>F83</f>
        <v>41600</v>
      </c>
      <c r="AH83" s="727"/>
      <c r="AI83" s="727"/>
      <c r="AJ83" s="727"/>
      <c r="AK83" s="727"/>
      <c r="AL83" s="727"/>
      <c r="AM83" s="727"/>
      <c r="AN83" s="727"/>
      <c r="AO83" s="727"/>
      <c r="AP83" s="727">
        <v>41600</v>
      </c>
      <c r="AQ83" s="727"/>
      <c r="AR83" s="727"/>
      <c r="AS83" s="728">
        <f t="shared" si="4"/>
        <v>0</v>
      </c>
    </row>
    <row r="84" spans="1:179" s="41" customFormat="1" ht="21" customHeight="1">
      <c r="A84" s="285" t="s">
        <v>871</v>
      </c>
      <c r="B84" s="277"/>
      <c r="C84" s="277"/>
      <c r="D84" s="291"/>
      <c r="E84" s="570"/>
      <c r="F84" s="279">
        <f>'225 сод.имущ.'!H94</f>
        <v>13800</v>
      </c>
      <c r="G84" s="279">
        <f t="shared" si="40"/>
        <v>13800</v>
      </c>
      <c r="H84" s="307"/>
      <c r="I84" s="576"/>
      <c r="J84" s="1343">
        <f t="shared" si="10"/>
        <v>13800</v>
      </c>
      <c r="K84" s="581">
        <f t="shared" si="11"/>
        <v>0</v>
      </c>
      <c r="L84" s="1332"/>
      <c r="M84" s="438"/>
      <c r="N84" s="308"/>
      <c r="O84" s="308"/>
      <c r="P84" s="306">
        <f t="shared" si="36"/>
        <v>0</v>
      </c>
      <c r="Q84" s="308"/>
      <c r="R84" s="308"/>
      <c r="S84" s="308"/>
      <c r="T84" s="306">
        <f t="shared" si="37"/>
        <v>0</v>
      </c>
      <c r="U84" s="308"/>
      <c r="V84" s="308"/>
      <c r="W84" s="308"/>
      <c r="X84" s="306">
        <f t="shared" si="38"/>
        <v>0</v>
      </c>
      <c r="Y84" s="308"/>
      <c r="Z84" s="308"/>
      <c r="AA84" s="308"/>
      <c r="AB84" s="1312">
        <f t="shared" si="39"/>
        <v>0</v>
      </c>
      <c r="AD84" s="739" t="s">
        <v>871</v>
      </c>
      <c r="AE84" s="277"/>
      <c r="AF84" s="277"/>
      <c r="AG84" s="721"/>
      <c r="AH84" s="308"/>
      <c r="AI84" s="308"/>
      <c r="AJ84" s="308"/>
      <c r="AK84" s="308"/>
      <c r="AL84" s="308"/>
      <c r="AM84" s="308"/>
      <c r="AN84" s="308"/>
      <c r="AO84" s="308"/>
      <c r="AP84" s="308"/>
      <c r="AQ84" s="308"/>
      <c r="AR84" s="308"/>
      <c r="AS84" s="722"/>
    </row>
    <row r="85" spans="1:179" s="41" customFormat="1" ht="21" customHeight="1">
      <c r="A85" s="285" t="s">
        <v>86</v>
      </c>
      <c r="B85" s="277"/>
      <c r="C85" s="277"/>
      <c r="D85" s="291"/>
      <c r="E85" s="570"/>
      <c r="F85" s="279">
        <f>'225 сод.имущ.'!H99</f>
        <v>10000</v>
      </c>
      <c r="G85" s="279">
        <f t="shared" si="40"/>
        <v>10000</v>
      </c>
      <c r="H85" s="307"/>
      <c r="I85" s="576"/>
      <c r="J85" s="1343">
        <f t="shared" si="10"/>
        <v>10000</v>
      </c>
      <c r="K85" s="581">
        <f t="shared" si="11"/>
        <v>0</v>
      </c>
      <c r="L85" s="1332"/>
      <c r="M85" s="438"/>
      <c r="N85" s="308"/>
      <c r="O85" s="308"/>
      <c r="P85" s="306">
        <f t="shared" si="36"/>
        <v>0</v>
      </c>
      <c r="Q85" s="308"/>
      <c r="R85" s="308"/>
      <c r="S85" s="308"/>
      <c r="T85" s="306">
        <f t="shared" si="37"/>
        <v>0</v>
      </c>
      <c r="U85" s="308"/>
      <c r="V85" s="308"/>
      <c r="W85" s="308"/>
      <c r="X85" s="306">
        <f t="shared" si="38"/>
        <v>0</v>
      </c>
      <c r="Y85" s="308"/>
      <c r="Z85" s="308"/>
      <c r="AA85" s="308"/>
      <c r="AB85" s="1312">
        <f t="shared" si="39"/>
        <v>0</v>
      </c>
      <c r="AD85" s="755" t="s">
        <v>86</v>
      </c>
      <c r="AE85" s="756"/>
      <c r="AF85" s="756"/>
      <c r="AG85" s="728">
        <f>F85</f>
        <v>10000</v>
      </c>
      <c r="AH85" s="727"/>
      <c r="AI85" s="727">
        <v>5000</v>
      </c>
      <c r="AJ85" s="727"/>
      <c r="AK85" s="727"/>
      <c r="AL85" s="727"/>
      <c r="AM85" s="727"/>
      <c r="AN85" s="727"/>
      <c r="AO85" s="727"/>
      <c r="AP85" s="727">
        <v>5000</v>
      </c>
      <c r="AQ85" s="727"/>
      <c r="AR85" s="727"/>
      <c r="AS85" s="728">
        <f t="shared" si="4"/>
        <v>0</v>
      </c>
    </row>
    <row r="86" spans="1:179" s="41" customFormat="1" ht="34.5" customHeight="1">
      <c r="A86" s="285" t="s">
        <v>282</v>
      </c>
      <c r="B86" s="277"/>
      <c r="C86" s="277"/>
      <c r="D86" s="291"/>
      <c r="E86" s="570"/>
      <c r="F86" s="279">
        <f>'225 сод.имущ.'!H100</f>
        <v>0</v>
      </c>
      <c r="G86" s="279">
        <f t="shared" si="40"/>
        <v>0</v>
      </c>
      <c r="H86" s="307"/>
      <c r="I86" s="576"/>
      <c r="J86" s="1343">
        <f t="shared" si="10"/>
        <v>0</v>
      </c>
      <c r="K86" s="581">
        <f t="shared" si="11"/>
        <v>0</v>
      </c>
      <c r="L86" s="1332"/>
      <c r="M86" s="438"/>
      <c r="N86" s="308"/>
      <c r="O86" s="308"/>
      <c r="P86" s="306">
        <f t="shared" si="36"/>
        <v>0</v>
      </c>
      <c r="Q86" s="308"/>
      <c r="R86" s="308"/>
      <c r="S86" s="308"/>
      <c r="T86" s="306">
        <f t="shared" si="37"/>
        <v>0</v>
      </c>
      <c r="U86" s="308"/>
      <c r="V86" s="308"/>
      <c r="W86" s="308"/>
      <c r="X86" s="306">
        <f t="shared" si="38"/>
        <v>0</v>
      </c>
      <c r="Y86" s="308"/>
      <c r="Z86" s="308"/>
      <c r="AA86" s="308"/>
      <c r="AB86" s="1312">
        <f t="shared" si="39"/>
        <v>0</v>
      </c>
      <c r="AD86" s="755" t="s">
        <v>282</v>
      </c>
      <c r="AE86" s="756"/>
      <c r="AF86" s="756"/>
      <c r="AG86" s="728">
        <f>F86</f>
        <v>0</v>
      </c>
      <c r="AH86" s="727"/>
      <c r="AI86" s="727"/>
      <c r="AJ86" s="727"/>
      <c r="AK86" s="727"/>
      <c r="AL86" s="727"/>
      <c r="AM86" s="727"/>
      <c r="AN86" s="727"/>
      <c r="AO86" s="727"/>
      <c r="AP86" s="727"/>
      <c r="AQ86" s="727"/>
      <c r="AR86" s="727"/>
      <c r="AS86" s="728">
        <f t="shared" si="4"/>
        <v>0</v>
      </c>
    </row>
    <row r="87" spans="1:179" s="41" customFormat="1" ht="21" customHeight="1">
      <c r="A87" s="285" t="s">
        <v>283</v>
      </c>
      <c r="B87" s="277"/>
      <c r="C87" s="277"/>
      <c r="D87" s="291"/>
      <c r="E87" s="570"/>
      <c r="F87" s="279">
        <f>'225 сод.имущ.'!H101</f>
        <v>0</v>
      </c>
      <c r="G87" s="279">
        <f t="shared" si="40"/>
        <v>0</v>
      </c>
      <c r="H87" s="307"/>
      <c r="I87" s="576"/>
      <c r="J87" s="1343">
        <f t="shared" si="10"/>
        <v>0</v>
      </c>
      <c r="K87" s="581">
        <f t="shared" si="11"/>
        <v>0</v>
      </c>
      <c r="L87" s="1332"/>
      <c r="M87" s="438"/>
      <c r="N87" s="308"/>
      <c r="O87" s="308"/>
      <c r="P87" s="306">
        <f t="shared" si="36"/>
        <v>0</v>
      </c>
      <c r="Q87" s="308"/>
      <c r="R87" s="308"/>
      <c r="S87" s="308"/>
      <c r="T87" s="306">
        <f t="shared" si="37"/>
        <v>0</v>
      </c>
      <c r="U87" s="308"/>
      <c r="V87" s="308"/>
      <c r="W87" s="308"/>
      <c r="X87" s="306">
        <f t="shared" si="38"/>
        <v>0</v>
      </c>
      <c r="Y87" s="308"/>
      <c r="Z87" s="308"/>
      <c r="AA87" s="308"/>
      <c r="AB87" s="1312">
        <f t="shared" si="39"/>
        <v>0</v>
      </c>
      <c r="AD87" s="755" t="s">
        <v>283</v>
      </c>
      <c r="AE87" s="756"/>
      <c r="AF87" s="756"/>
      <c r="AG87" s="728">
        <f>F87</f>
        <v>0</v>
      </c>
      <c r="AH87" s="727"/>
      <c r="AI87" s="727"/>
      <c r="AJ87" s="727"/>
      <c r="AK87" s="727"/>
      <c r="AL87" s="727"/>
      <c r="AM87" s="727"/>
      <c r="AN87" s="727"/>
      <c r="AO87" s="727"/>
      <c r="AP87" s="727"/>
      <c r="AQ87" s="727"/>
      <c r="AR87" s="727"/>
      <c r="AS87" s="728">
        <f t="shared" si="4"/>
        <v>0</v>
      </c>
    </row>
    <row r="88" spans="1:179" s="41" customFormat="1">
      <c r="A88" s="285"/>
      <c r="B88" s="277"/>
      <c r="C88" s="277"/>
      <c r="D88" s="291"/>
      <c r="E88" s="570"/>
      <c r="F88" s="279"/>
      <c r="G88" s="279">
        <f t="shared" si="40"/>
        <v>0</v>
      </c>
      <c r="H88" s="307"/>
      <c r="I88" s="576"/>
      <c r="J88" s="1343">
        <f t="shared" si="10"/>
        <v>0</v>
      </c>
      <c r="K88" s="581">
        <f t="shared" si="11"/>
        <v>0</v>
      </c>
      <c r="L88" s="1332"/>
      <c r="M88" s="438"/>
      <c r="N88" s="308"/>
      <c r="O88" s="308"/>
      <c r="P88" s="306">
        <f t="shared" si="36"/>
        <v>0</v>
      </c>
      <c r="Q88" s="308"/>
      <c r="R88" s="308"/>
      <c r="S88" s="308"/>
      <c r="T88" s="306">
        <f t="shared" si="37"/>
        <v>0</v>
      </c>
      <c r="U88" s="308"/>
      <c r="V88" s="308"/>
      <c r="W88" s="308"/>
      <c r="X88" s="306">
        <f t="shared" si="38"/>
        <v>0</v>
      </c>
      <c r="Y88" s="308"/>
      <c r="Z88" s="308"/>
      <c r="AA88" s="308"/>
      <c r="AB88" s="1312">
        <f t="shared" si="39"/>
        <v>0</v>
      </c>
      <c r="AD88" s="739"/>
      <c r="AE88" s="277"/>
      <c r="AF88" s="277"/>
      <c r="AG88" s="721"/>
      <c r="AH88" s="308"/>
      <c r="AI88" s="308"/>
      <c r="AJ88" s="308"/>
      <c r="AK88" s="308"/>
      <c r="AL88" s="308"/>
      <c r="AM88" s="308"/>
      <c r="AN88" s="308"/>
      <c r="AO88" s="308"/>
      <c r="AP88" s="308"/>
      <c r="AQ88" s="308"/>
      <c r="AR88" s="308"/>
      <c r="AS88" s="722"/>
    </row>
    <row r="89" spans="1:179" s="41" customFormat="1">
      <c r="A89" s="285"/>
      <c r="B89" s="277"/>
      <c r="C89" s="277"/>
      <c r="D89" s="291"/>
      <c r="E89" s="570"/>
      <c r="F89" s="279"/>
      <c r="G89" s="279">
        <f t="shared" si="40"/>
        <v>0</v>
      </c>
      <c r="H89" s="307"/>
      <c r="I89" s="576"/>
      <c r="J89" s="1343">
        <f t="shared" si="10"/>
        <v>0</v>
      </c>
      <c r="K89" s="581">
        <f t="shared" si="11"/>
        <v>0</v>
      </c>
      <c r="L89" s="1332"/>
      <c r="M89" s="438"/>
      <c r="N89" s="308"/>
      <c r="O89" s="308"/>
      <c r="P89" s="306">
        <f t="shared" si="36"/>
        <v>0</v>
      </c>
      <c r="Q89" s="308"/>
      <c r="R89" s="308"/>
      <c r="S89" s="308"/>
      <c r="T89" s="306">
        <f t="shared" si="37"/>
        <v>0</v>
      </c>
      <c r="U89" s="308"/>
      <c r="V89" s="308"/>
      <c r="W89" s="308"/>
      <c r="X89" s="306">
        <f t="shared" si="38"/>
        <v>0</v>
      </c>
      <c r="Y89" s="308"/>
      <c r="Z89" s="308"/>
      <c r="AA89" s="308"/>
      <c r="AB89" s="1312">
        <f t="shared" si="39"/>
        <v>0</v>
      </c>
      <c r="AD89" s="739"/>
      <c r="AE89" s="277"/>
      <c r="AF89" s="277"/>
      <c r="AG89" s="721"/>
      <c r="AH89" s="308"/>
      <c r="AI89" s="308"/>
      <c r="AJ89" s="308"/>
      <c r="AK89" s="308"/>
      <c r="AL89" s="308"/>
      <c r="AM89" s="308"/>
      <c r="AN89" s="308"/>
      <c r="AO89" s="308"/>
      <c r="AP89" s="308"/>
      <c r="AQ89" s="308"/>
      <c r="AR89" s="308"/>
      <c r="AS89" s="722"/>
    </row>
    <row r="90" spans="1:179" s="41" customFormat="1">
      <c r="A90" s="285"/>
      <c r="B90" s="277"/>
      <c r="C90" s="277"/>
      <c r="D90" s="291"/>
      <c r="E90" s="570"/>
      <c r="F90" s="279"/>
      <c r="G90" s="279">
        <f t="shared" si="40"/>
        <v>0</v>
      </c>
      <c r="H90" s="307"/>
      <c r="I90" s="576"/>
      <c r="J90" s="1343">
        <f t="shared" si="10"/>
        <v>0</v>
      </c>
      <c r="K90" s="581">
        <f t="shared" si="11"/>
        <v>0</v>
      </c>
      <c r="L90" s="1332"/>
      <c r="M90" s="438"/>
      <c r="N90" s="308"/>
      <c r="O90" s="308"/>
      <c r="P90" s="306">
        <f t="shared" si="36"/>
        <v>0</v>
      </c>
      <c r="Q90" s="308"/>
      <c r="R90" s="308"/>
      <c r="S90" s="308"/>
      <c r="T90" s="306">
        <f t="shared" si="37"/>
        <v>0</v>
      </c>
      <c r="U90" s="308"/>
      <c r="V90" s="308"/>
      <c r="W90" s="308"/>
      <c r="X90" s="306">
        <f t="shared" si="38"/>
        <v>0</v>
      </c>
      <c r="Y90" s="308"/>
      <c r="Z90" s="308"/>
      <c r="AA90" s="308"/>
      <c r="AB90" s="1312">
        <f t="shared" si="39"/>
        <v>0</v>
      </c>
      <c r="AD90" s="739"/>
      <c r="AE90" s="277"/>
      <c r="AF90" s="277"/>
      <c r="AG90" s="721"/>
      <c r="AH90" s="308"/>
      <c r="AI90" s="308"/>
      <c r="AJ90" s="308"/>
      <c r="AK90" s="308"/>
      <c r="AL90" s="308"/>
      <c r="AM90" s="308"/>
      <c r="AN90" s="308"/>
      <c r="AO90" s="308"/>
      <c r="AP90" s="308"/>
      <c r="AQ90" s="308"/>
      <c r="AR90" s="308"/>
      <c r="AS90" s="722"/>
    </row>
    <row r="91" spans="1:179" s="41" customFormat="1">
      <c r="A91" s="285"/>
      <c r="B91" s="277"/>
      <c r="C91" s="277"/>
      <c r="D91" s="291"/>
      <c r="E91" s="570"/>
      <c r="F91" s="279"/>
      <c r="G91" s="279">
        <f t="shared" si="40"/>
        <v>0</v>
      </c>
      <c r="H91" s="307"/>
      <c r="I91" s="576"/>
      <c r="J91" s="1343">
        <f t="shared" si="10"/>
        <v>0</v>
      </c>
      <c r="K91" s="581">
        <f t="shared" si="11"/>
        <v>0</v>
      </c>
      <c r="L91" s="1332"/>
      <c r="M91" s="438"/>
      <c r="N91" s="308"/>
      <c r="O91" s="308"/>
      <c r="P91" s="306">
        <f t="shared" si="36"/>
        <v>0</v>
      </c>
      <c r="Q91" s="308"/>
      <c r="R91" s="308"/>
      <c r="S91" s="308"/>
      <c r="T91" s="306">
        <f t="shared" si="37"/>
        <v>0</v>
      </c>
      <c r="U91" s="308"/>
      <c r="V91" s="308"/>
      <c r="W91" s="308"/>
      <c r="X91" s="306">
        <f t="shared" si="38"/>
        <v>0</v>
      </c>
      <c r="Y91" s="308"/>
      <c r="Z91" s="308"/>
      <c r="AA91" s="308"/>
      <c r="AB91" s="1312">
        <f t="shared" si="39"/>
        <v>0</v>
      </c>
      <c r="AD91" s="739"/>
      <c r="AE91" s="277"/>
      <c r="AF91" s="277"/>
      <c r="AG91" s="721"/>
      <c r="AH91" s="308"/>
      <c r="AI91" s="308"/>
      <c r="AJ91" s="308"/>
      <c r="AK91" s="308"/>
      <c r="AL91" s="308"/>
      <c r="AM91" s="308"/>
      <c r="AN91" s="308"/>
      <c r="AO91" s="308"/>
      <c r="AP91" s="308"/>
      <c r="AQ91" s="308"/>
      <c r="AR91" s="308"/>
      <c r="AS91" s="722"/>
    </row>
    <row r="92" spans="1:179" s="41" customFormat="1">
      <c r="A92" s="285"/>
      <c r="B92" s="277"/>
      <c r="C92" s="277"/>
      <c r="D92" s="291"/>
      <c r="E92" s="570"/>
      <c r="F92" s="279"/>
      <c r="G92" s="279">
        <f t="shared" si="40"/>
        <v>0</v>
      </c>
      <c r="H92" s="307"/>
      <c r="I92" s="576"/>
      <c r="J92" s="1343">
        <f t="shared" si="10"/>
        <v>0</v>
      </c>
      <c r="K92" s="581">
        <f t="shared" si="11"/>
        <v>0</v>
      </c>
      <c r="L92" s="1332"/>
      <c r="M92" s="438"/>
      <c r="N92" s="308"/>
      <c r="O92" s="308"/>
      <c r="P92" s="306">
        <f t="shared" si="36"/>
        <v>0</v>
      </c>
      <c r="Q92" s="308"/>
      <c r="R92" s="308"/>
      <c r="S92" s="308"/>
      <c r="T92" s="306">
        <f t="shared" si="37"/>
        <v>0</v>
      </c>
      <c r="U92" s="308"/>
      <c r="V92" s="308"/>
      <c r="W92" s="308"/>
      <c r="X92" s="306">
        <f t="shared" si="38"/>
        <v>0</v>
      </c>
      <c r="Y92" s="308"/>
      <c r="Z92" s="308"/>
      <c r="AA92" s="308"/>
      <c r="AB92" s="1312">
        <f t="shared" si="39"/>
        <v>0</v>
      </c>
      <c r="AD92" s="739"/>
      <c r="AE92" s="277"/>
      <c r="AF92" s="277"/>
      <c r="AG92" s="721"/>
      <c r="AH92" s="308"/>
      <c r="AI92" s="308"/>
      <c r="AJ92" s="308"/>
      <c r="AK92" s="308"/>
      <c r="AL92" s="308"/>
      <c r="AM92" s="308"/>
      <c r="AN92" s="308"/>
      <c r="AO92" s="308"/>
      <c r="AP92" s="308"/>
      <c r="AQ92" s="308"/>
      <c r="AR92" s="308"/>
      <c r="AS92" s="722"/>
    </row>
    <row r="93" spans="1:179" s="40" customFormat="1" ht="29.25" customHeight="1">
      <c r="A93" s="270" t="s">
        <v>719</v>
      </c>
      <c r="B93" s="259"/>
      <c r="C93" s="259">
        <v>942</v>
      </c>
      <c r="D93" s="310" t="s">
        <v>1370</v>
      </c>
      <c r="E93" s="571">
        <f>SUM(E94:E108)</f>
        <v>0</v>
      </c>
      <c r="F93" s="249">
        <f>SUM(F94:F108)</f>
        <v>190700</v>
      </c>
      <c r="G93" s="249">
        <f>SUM(G94:G108)</f>
        <v>190700</v>
      </c>
      <c r="H93" s="252">
        <f>SUM(H94:H108)</f>
        <v>0</v>
      </c>
      <c r="I93" s="518">
        <f t="shared" ref="I93:AB93" si="48">SUM(I94:I108)</f>
        <v>0</v>
      </c>
      <c r="J93" s="1341">
        <f t="shared" si="10"/>
        <v>190700</v>
      </c>
      <c r="K93" s="1333">
        <f t="shared" si="11"/>
        <v>0</v>
      </c>
      <c r="L93" s="1333">
        <f t="shared" si="48"/>
        <v>0</v>
      </c>
      <c r="M93" s="246">
        <f t="shared" si="48"/>
        <v>0</v>
      </c>
      <c r="N93" s="45">
        <f t="shared" si="48"/>
        <v>0</v>
      </c>
      <c r="O93" s="45">
        <f t="shared" si="48"/>
        <v>0</v>
      </c>
      <c r="P93" s="45">
        <f t="shared" si="48"/>
        <v>0</v>
      </c>
      <c r="Q93" s="45">
        <f t="shared" si="48"/>
        <v>0</v>
      </c>
      <c r="R93" s="45">
        <f t="shared" si="48"/>
        <v>0</v>
      </c>
      <c r="S93" s="45">
        <f t="shared" si="48"/>
        <v>0</v>
      </c>
      <c r="T93" s="45">
        <f t="shared" si="48"/>
        <v>0</v>
      </c>
      <c r="U93" s="45">
        <f t="shared" si="48"/>
        <v>0</v>
      </c>
      <c r="V93" s="45">
        <f t="shared" si="48"/>
        <v>0</v>
      </c>
      <c r="W93" s="45">
        <f t="shared" si="48"/>
        <v>0</v>
      </c>
      <c r="X93" s="45">
        <f t="shared" si="48"/>
        <v>0</v>
      </c>
      <c r="Y93" s="45">
        <f t="shared" si="48"/>
        <v>0</v>
      </c>
      <c r="Z93" s="45">
        <f t="shared" si="48"/>
        <v>0</v>
      </c>
      <c r="AA93" s="45">
        <f t="shared" si="48"/>
        <v>0</v>
      </c>
      <c r="AB93" s="1311">
        <f t="shared" si="48"/>
        <v>0</v>
      </c>
      <c r="AC93" s="41"/>
      <c r="AD93" s="744" t="s">
        <v>719</v>
      </c>
      <c r="AE93" s="259"/>
      <c r="AF93" s="259">
        <v>942</v>
      </c>
      <c r="AG93" s="722">
        <f t="shared" ref="AG93:AR93" si="49">SUM(AG94:AG108)</f>
        <v>64900</v>
      </c>
      <c r="AH93" s="45">
        <f t="shared" si="49"/>
        <v>0</v>
      </c>
      <c r="AI93" s="45">
        <f t="shared" si="49"/>
        <v>0</v>
      </c>
      <c r="AJ93" s="45">
        <f t="shared" si="49"/>
        <v>0</v>
      </c>
      <c r="AK93" s="45">
        <f t="shared" si="49"/>
        <v>15000</v>
      </c>
      <c r="AL93" s="45">
        <f t="shared" si="49"/>
        <v>0</v>
      </c>
      <c r="AM93" s="45">
        <f t="shared" si="49"/>
        <v>0</v>
      </c>
      <c r="AN93" s="45">
        <f t="shared" si="49"/>
        <v>0</v>
      </c>
      <c r="AO93" s="45">
        <f t="shared" si="49"/>
        <v>15000</v>
      </c>
      <c r="AP93" s="45">
        <f t="shared" si="49"/>
        <v>34900</v>
      </c>
      <c r="AQ93" s="45">
        <f t="shared" si="49"/>
        <v>0</v>
      </c>
      <c r="AR93" s="45">
        <f t="shared" si="49"/>
        <v>0</v>
      </c>
      <c r="AS93" s="722">
        <f t="shared" si="4"/>
        <v>0</v>
      </c>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row>
    <row r="94" spans="1:179" s="41" customFormat="1" ht="22.5" customHeight="1">
      <c r="A94" s="276" t="s">
        <v>872</v>
      </c>
      <c r="B94" s="277"/>
      <c r="C94" s="277"/>
      <c r="D94" s="291"/>
      <c r="E94" s="570"/>
      <c r="F94" s="279">
        <f>'225 сод.имущ.'!H107</f>
        <v>0</v>
      </c>
      <c r="G94" s="279">
        <f>F94</f>
        <v>0</v>
      </c>
      <c r="H94" s="307"/>
      <c r="I94" s="576"/>
      <c r="J94" s="1343">
        <f t="shared" si="10"/>
        <v>0</v>
      </c>
      <c r="K94" s="581">
        <f t="shared" si="11"/>
        <v>0</v>
      </c>
      <c r="L94" s="1332"/>
      <c r="M94" s="438"/>
      <c r="N94" s="308"/>
      <c r="O94" s="308"/>
      <c r="P94" s="306">
        <f t="shared" si="36"/>
        <v>0</v>
      </c>
      <c r="Q94" s="308"/>
      <c r="R94" s="308"/>
      <c r="S94" s="308"/>
      <c r="T94" s="306">
        <f t="shared" si="37"/>
        <v>0</v>
      </c>
      <c r="U94" s="308"/>
      <c r="V94" s="308"/>
      <c r="W94" s="308"/>
      <c r="X94" s="306">
        <f t="shared" si="38"/>
        <v>0</v>
      </c>
      <c r="Y94" s="308"/>
      <c r="Z94" s="308"/>
      <c r="AA94" s="308"/>
      <c r="AB94" s="1312">
        <f t="shared" si="39"/>
        <v>0</v>
      </c>
      <c r="AD94" s="675" t="s">
        <v>872</v>
      </c>
      <c r="AE94" s="277"/>
      <c r="AF94" s="277"/>
      <c r="AG94" s="721"/>
      <c r="AH94" s="308"/>
      <c r="AI94" s="308"/>
      <c r="AJ94" s="308"/>
      <c r="AK94" s="308"/>
      <c r="AL94" s="308"/>
      <c r="AM94" s="308"/>
      <c r="AN94" s="308"/>
      <c r="AO94" s="308"/>
      <c r="AP94" s="308"/>
      <c r="AQ94" s="308"/>
      <c r="AR94" s="308"/>
      <c r="AS94" s="722"/>
    </row>
    <row r="95" spans="1:179" s="41" customFormat="1" ht="34.5" customHeight="1">
      <c r="A95" s="276" t="s">
        <v>423</v>
      </c>
      <c r="B95" s="277"/>
      <c r="C95" s="277"/>
      <c r="D95" s="291"/>
      <c r="E95" s="570"/>
      <c r="F95" s="279">
        <f>'225 сод.имущ.'!H111</f>
        <v>125800</v>
      </c>
      <c r="G95" s="279">
        <f t="shared" ref="G95:G108" si="50">F95</f>
        <v>125800</v>
      </c>
      <c r="H95" s="307"/>
      <c r="I95" s="576"/>
      <c r="J95" s="1343">
        <f t="shared" si="10"/>
        <v>125800</v>
      </c>
      <c r="K95" s="581">
        <f t="shared" si="11"/>
        <v>0</v>
      </c>
      <c r="L95" s="1332"/>
      <c r="M95" s="438"/>
      <c r="N95" s="308"/>
      <c r="O95" s="308"/>
      <c r="P95" s="306">
        <f t="shared" si="36"/>
        <v>0</v>
      </c>
      <c r="Q95" s="308"/>
      <c r="R95" s="308"/>
      <c r="S95" s="308"/>
      <c r="T95" s="306">
        <f t="shared" si="37"/>
        <v>0</v>
      </c>
      <c r="U95" s="308"/>
      <c r="V95" s="308"/>
      <c r="W95" s="308"/>
      <c r="X95" s="306">
        <f t="shared" si="38"/>
        <v>0</v>
      </c>
      <c r="Y95" s="308"/>
      <c r="Z95" s="308"/>
      <c r="AA95" s="308"/>
      <c r="AB95" s="1312">
        <f t="shared" si="39"/>
        <v>0</v>
      </c>
      <c r="AD95" s="675" t="s">
        <v>423</v>
      </c>
      <c r="AE95" s="277"/>
      <c r="AF95" s="277"/>
      <c r="AG95" s="721"/>
      <c r="AH95" s="308"/>
      <c r="AI95" s="308"/>
      <c r="AJ95" s="308"/>
      <c r="AK95" s="308"/>
      <c r="AL95" s="308"/>
      <c r="AM95" s="308"/>
      <c r="AN95" s="308"/>
      <c r="AO95" s="308"/>
      <c r="AP95" s="308"/>
      <c r="AQ95" s="308"/>
      <c r="AR95" s="308"/>
      <c r="AS95" s="722"/>
    </row>
    <row r="96" spans="1:179" s="41" customFormat="1" ht="23.25" customHeight="1">
      <c r="A96" s="285" t="s">
        <v>424</v>
      </c>
      <c r="B96" s="277"/>
      <c r="C96" s="277"/>
      <c r="D96" s="291"/>
      <c r="E96" s="570"/>
      <c r="F96" s="279">
        <f>'225 сод.имущ.'!H169</f>
        <v>34900</v>
      </c>
      <c r="G96" s="279">
        <f t="shared" si="50"/>
        <v>34900</v>
      </c>
      <c r="H96" s="307"/>
      <c r="I96" s="576"/>
      <c r="J96" s="1343">
        <f t="shared" si="10"/>
        <v>34900</v>
      </c>
      <c r="K96" s="581">
        <f t="shared" si="11"/>
        <v>0</v>
      </c>
      <c r="L96" s="1332"/>
      <c r="M96" s="438"/>
      <c r="N96" s="308"/>
      <c r="O96" s="308"/>
      <c r="P96" s="306">
        <f t="shared" si="36"/>
        <v>0</v>
      </c>
      <c r="Q96" s="308"/>
      <c r="R96" s="308"/>
      <c r="S96" s="308"/>
      <c r="T96" s="306">
        <f t="shared" si="37"/>
        <v>0</v>
      </c>
      <c r="U96" s="308"/>
      <c r="V96" s="308"/>
      <c r="W96" s="308"/>
      <c r="X96" s="306">
        <f t="shared" si="38"/>
        <v>0</v>
      </c>
      <c r="Y96" s="308"/>
      <c r="Z96" s="308"/>
      <c r="AA96" s="308"/>
      <c r="AB96" s="1312">
        <f t="shared" si="39"/>
        <v>0</v>
      </c>
      <c r="AD96" s="755" t="s">
        <v>424</v>
      </c>
      <c r="AE96" s="756"/>
      <c r="AF96" s="756"/>
      <c r="AG96" s="728">
        <f>F96</f>
        <v>34900</v>
      </c>
      <c r="AH96" s="727"/>
      <c r="AI96" s="727"/>
      <c r="AJ96" s="727"/>
      <c r="AK96" s="727"/>
      <c r="AL96" s="727"/>
      <c r="AM96" s="727"/>
      <c r="AN96" s="727"/>
      <c r="AO96" s="727"/>
      <c r="AP96" s="727">
        <v>34900</v>
      </c>
      <c r="AQ96" s="727"/>
      <c r="AR96" s="727"/>
      <c r="AS96" s="728">
        <f t="shared" si="4"/>
        <v>0</v>
      </c>
    </row>
    <row r="97" spans="1:179" s="41" customFormat="1" ht="81.75" customHeight="1">
      <c r="A97" s="285" t="s">
        <v>702</v>
      </c>
      <c r="B97" s="277"/>
      <c r="C97" s="277"/>
      <c r="D97" s="291"/>
      <c r="E97" s="570"/>
      <c r="F97" s="279">
        <f>'225 сод.имущ.'!H205</f>
        <v>0</v>
      </c>
      <c r="G97" s="279">
        <f t="shared" si="50"/>
        <v>0</v>
      </c>
      <c r="H97" s="307"/>
      <c r="I97" s="576"/>
      <c r="J97" s="1343">
        <f t="shared" si="10"/>
        <v>0</v>
      </c>
      <c r="K97" s="581">
        <f t="shared" si="11"/>
        <v>0</v>
      </c>
      <c r="L97" s="1332"/>
      <c r="M97" s="438"/>
      <c r="N97" s="308"/>
      <c r="O97" s="308"/>
      <c r="P97" s="306">
        <f t="shared" si="36"/>
        <v>0</v>
      </c>
      <c r="Q97" s="308"/>
      <c r="R97" s="308"/>
      <c r="S97" s="308"/>
      <c r="T97" s="306">
        <f t="shared" si="37"/>
        <v>0</v>
      </c>
      <c r="U97" s="308"/>
      <c r="V97" s="308"/>
      <c r="W97" s="308"/>
      <c r="X97" s="306">
        <f t="shared" si="38"/>
        <v>0</v>
      </c>
      <c r="Y97" s="308"/>
      <c r="Z97" s="308"/>
      <c r="AA97" s="308"/>
      <c r="AB97" s="1312">
        <f t="shared" si="39"/>
        <v>0</v>
      </c>
      <c r="AD97" s="755" t="s">
        <v>702</v>
      </c>
      <c r="AE97" s="756"/>
      <c r="AF97" s="756"/>
      <c r="AG97" s="728">
        <f>F97</f>
        <v>0</v>
      </c>
      <c r="AH97" s="727"/>
      <c r="AI97" s="727"/>
      <c r="AJ97" s="727"/>
      <c r="AK97" s="727"/>
      <c r="AL97" s="727"/>
      <c r="AM97" s="727"/>
      <c r="AN97" s="727"/>
      <c r="AO97" s="727"/>
      <c r="AP97" s="727"/>
      <c r="AQ97" s="727"/>
      <c r="AR97" s="727"/>
      <c r="AS97" s="728">
        <f t="shared" si="4"/>
        <v>0</v>
      </c>
    </row>
    <row r="98" spans="1:179" s="41" customFormat="1" ht="50.25" customHeight="1">
      <c r="A98" s="285" t="s">
        <v>363</v>
      </c>
      <c r="B98" s="277"/>
      <c r="C98" s="277"/>
      <c r="D98" s="291"/>
      <c r="E98" s="570"/>
      <c r="F98" s="279">
        <f>'225 сод.имущ.'!H206</f>
        <v>30000</v>
      </c>
      <c r="G98" s="279">
        <f t="shared" si="50"/>
        <v>30000</v>
      </c>
      <c r="H98" s="307"/>
      <c r="I98" s="576"/>
      <c r="J98" s="1343">
        <f t="shared" si="10"/>
        <v>30000</v>
      </c>
      <c r="K98" s="581">
        <f t="shared" si="11"/>
        <v>0</v>
      </c>
      <c r="L98" s="1332"/>
      <c r="M98" s="438"/>
      <c r="N98" s="308"/>
      <c r="O98" s="308"/>
      <c r="P98" s="306">
        <f t="shared" si="36"/>
        <v>0</v>
      </c>
      <c r="Q98" s="308"/>
      <c r="R98" s="308"/>
      <c r="S98" s="308"/>
      <c r="T98" s="306">
        <f t="shared" si="37"/>
        <v>0</v>
      </c>
      <c r="U98" s="308"/>
      <c r="V98" s="308"/>
      <c r="W98" s="308"/>
      <c r="X98" s="306">
        <f t="shared" si="38"/>
        <v>0</v>
      </c>
      <c r="Y98" s="308"/>
      <c r="Z98" s="308"/>
      <c r="AA98" s="308"/>
      <c r="AB98" s="1312">
        <f t="shared" si="39"/>
        <v>0</v>
      </c>
      <c r="AD98" s="755" t="s">
        <v>363</v>
      </c>
      <c r="AE98" s="756"/>
      <c r="AF98" s="756"/>
      <c r="AG98" s="728">
        <f>F98</f>
        <v>30000</v>
      </c>
      <c r="AH98" s="727"/>
      <c r="AI98" s="727"/>
      <c r="AJ98" s="727"/>
      <c r="AK98" s="727">
        <v>15000</v>
      </c>
      <c r="AL98" s="727"/>
      <c r="AM98" s="727"/>
      <c r="AN98" s="727"/>
      <c r="AO98" s="727">
        <v>15000</v>
      </c>
      <c r="AP98" s="727"/>
      <c r="AQ98" s="727"/>
      <c r="AR98" s="727"/>
      <c r="AS98" s="728">
        <f t="shared" si="4"/>
        <v>0</v>
      </c>
    </row>
    <row r="99" spans="1:179" s="41" customFormat="1" ht="17.25" customHeight="1">
      <c r="A99" s="285"/>
      <c r="B99" s="277"/>
      <c r="C99" s="277"/>
      <c r="D99" s="291"/>
      <c r="E99" s="570"/>
      <c r="F99" s="279"/>
      <c r="G99" s="279">
        <f t="shared" si="50"/>
        <v>0</v>
      </c>
      <c r="H99" s="307"/>
      <c r="I99" s="576"/>
      <c r="J99" s="1343">
        <f t="shared" si="10"/>
        <v>0</v>
      </c>
      <c r="K99" s="581">
        <f t="shared" si="11"/>
        <v>0</v>
      </c>
      <c r="L99" s="1332"/>
      <c r="M99" s="438"/>
      <c r="N99" s="308"/>
      <c r="O99" s="308"/>
      <c r="P99" s="306">
        <f t="shared" si="36"/>
        <v>0</v>
      </c>
      <c r="Q99" s="308"/>
      <c r="R99" s="308"/>
      <c r="S99" s="308"/>
      <c r="T99" s="306">
        <f t="shared" si="37"/>
        <v>0</v>
      </c>
      <c r="U99" s="308"/>
      <c r="V99" s="308"/>
      <c r="W99" s="308"/>
      <c r="X99" s="306">
        <f t="shared" si="38"/>
        <v>0</v>
      </c>
      <c r="Y99" s="308"/>
      <c r="Z99" s="308"/>
      <c r="AA99" s="308"/>
      <c r="AB99" s="1312">
        <f t="shared" si="39"/>
        <v>0</v>
      </c>
      <c r="AD99" s="739"/>
      <c r="AE99" s="277"/>
      <c r="AF99" s="277"/>
      <c r="AG99" s="721"/>
      <c r="AH99" s="308"/>
      <c r="AI99" s="308"/>
      <c r="AJ99" s="308"/>
      <c r="AK99" s="308"/>
      <c r="AL99" s="308"/>
      <c r="AM99" s="308"/>
      <c r="AN99" s="308"/>
      <c r="AO99" s="308"/>
      <c r="AP99" s="308"/>
      <c r="AQ99" s="308"/>
      <c r="AR99" s="308"/>
      <c r="AS99" s="722"/>
    </row>
    <row r="100" spans="1:179" s="41" customFormat="1" ht="17.25" customHeight="1">
      <c r="A100" s="285"/>
      <c r="B100" s="277"/>
      <c r="C100" s="277"/>
      <c r="D100" s="291"/>
      <c r="E100" s="570"/>
      <c r="F100" s="279"/>
      <c r="G100" s="279">
        <f t="shared" si="50"/>
        <v>0</v>
      </c>
      <c r="H100" s="307"/>
      <c r="I100" s="576"/>
      <c r="J100" s="1343">
        <f t="shared" si="10"/>
        <v>0</v>
      </c>
      <c r="K100" s="581">
        <f t="shared" si="11"/>
        <v>0</v>
      </c>
      <c r="L100" s="1332"/>
      <c r="M100" s="438"/>
      <c r="N100" s="308"/>
      <c r="O100" s="308"/>
      <c r="P100" s="306">
        <f t="shared" si="36"/>
        <v>0</v>
      </c>
      <c r="Q100" s="308"/>
      <c r="R100" s="308"/>
      <c r="S100" s="308"/>
      <c r="T100" s="306">
        <f t="shared" si="37"/>
        <v>0</v>
      </c>
      <c r="U100" s="308"/>
      <c r="V100" s="308"/>
      <c r="W100" s="308"/>
      <c r="X100" s="306">
        <f t="shared" si="38"/>
        <v>0</v>
      </c>
      <c r="Y100" s="308"/>
      <c r="Z100" s="308"/>
      <c r="AA100" s="308"/>
      <c r="AB100" s="1312">
        <f t="shared" si="39"/>
        <v>0</v>
      </c>
      <c r="AD100" s="739"/>
      <c r="AE100" s="277"/>
      <c r="AF100" s="277"/>
      <c r="AG100" s="721"/>
      <c r="AH100" s="308"/>
      <c r="AI100" s="308"/>
      <c r="AJ100" s="308"/>
      <c r="AK100" s="308"/>
      <c r="AL100" s="308"/>
      <c r="AM100" s="308"/>
      <c r="AN100" s="308"/>
      <c r="AO100" s="308"/>
      <c r="AP100" s="308"/>
      <c r="AQ100" s="308"/>
      <c r="AR100" s="308"/>
      <c r="AS100" s="722"/>
    </row>
    <row r="101" spans="1:179" s="41" customFormat="1" ht="17.25" customHeight="1">
      <c r="A101" s="285"/>
      <c r="B101" s="277"/>
      <c r="C101" s="277"/>
      <c r="D101" s="291"/>
      <c r="E101" s="570"/>
      <c r="F101" s="279"/>
      <c r="G101" s="279">
        <f t="shared" si="50"/>
        <v>0</v>
      </c>
      <c r="H101" s="307"/>
      <c r="I101" s="576"/>
      <c r="J101" s="1343">
        <f t="shared" si="10"/>
        <v>0</v>
      </c>
      <c r="K101" s="581">
        <f t="shared" si="11"/>
        <v>0</v>
      </c>
      <c r="L101" s="1332"/>
      <c r="M101" s="438"/>
      <c r="N101" s="308"/>
      <c r="O101" s="308"/>
      <c r="P101" s="306">
        <f t="shared" si="36"/>
        <v>0</v>
      </c>
      <c r="Q101" s="308"/>
      <c r="R101" s="308"/>
      <c r="S101" s="308"/>
      <c r="T101" s="306">
        <f t="shared" si="37"/>
        <v>0</v>
      </c>
      <c r="U101" s="308"/>
      <c r="V101" s="308"/>
      <c r="W101" s="308"/>
      <c r="X101" s="306">
        <f t="shared" si="38"/>
        <v>0</v>
      </c>
      <c r="Y101" s="308"/>
      <c r="Z101" s="308"/>
      <c r="AA101" s="308"/>
      <c r="AB101" s="1312">
        <f t="shared" si="39"/>
        <v>0</v>
      </c>
      <c r="AD101" s="739"/>
      <c r="AE101" s="277"/>
      <c r="AF101" s="277"/>
      <c r="AG101" s="721"/>
      <c r="AH101" s="308"/>
      <c r="AI101" s="308"/>
      <c r="AJ101" s="308"/>
      <c r="AK101" s="308"/>
      <c r="AL101" s="308"/>
      <c r="AM101" s="308"/>
      <c r="AN101" s="308"/>
      <c r="AO101" s="308"/>
      <c r="AP101" s="308"/>
      <c r="AQ101" s="308"/>
      <c r="AR101" s="308"/>
      <c r="AS101" s="722"/>
    </row>
    <row r="102" spans="1:179" s="41" customFormat="1" ht="17.25" customHeight="1">
      <c r="A102" s="285"/>
      <c r="B102" s="277"/>
      <c r="C102" s="277"/>
      <c r="D102" s="291"/>
      <c r="E102" s="570"/>
      <c r="F102" s="279"/>
      <c r="G102" s="279">
        <f t="shared" si="50"/>
        <v>0</v>
      </c>
      <c r="H102" s="307"/>
      <c r="I102" s="576"/>
      <c r="J102" s="1343">
        <f t="shared" ref="J102:J165" si="51">G102-K102</f>
        <v>0</v>
      </c>
      <c r="K102" s="581">
        <f t="shared" ref="K102:K165" si="52">L102+P102+T102+X102+AB102</f>
        <v>0</v>
      </c>
      <c r="L102" s="1332"/>
      <c r="M102" s="438"/>
      <c r="N102" s="308"/>
      <c r="O102" s="308"/>
      <c r="P102" s="306">
        <f t="shared" si="36"/>
        <v>0</v>
      </c>
      <c r="Q102" s="308"/>
      <c r="R102" s="308"/>
      <c r="S102" s="308"/>
      <c r="T102" s="306">
        <f t="shared" si="37"/>
        <v>0</v>
      </c>
      <c r="U102" s="308"/>
      <c r="V102" s="308"/>
      <c r="W102" s="308"/>
      <c r="X102" s="306">
        <f t="shared" si="38"/>
        <v>0</v>
      </c>
      <c r="Y102" s="308"/>
      <c r="Z102" s="308"/>
      <c r="AA102" s="308"/>
      <c r="AB102" s="1312">
        <f t="shared" si="39"/>
        <v>0</v>
      </c>
      <c r="AD102" s="739"/>
      <c r="AE102" s="277"/>
      <c r="AF102" s="277"/>
      <c r="AG102" s="721"/>
      <c r="AH102" s="308"/>
      <c r="AI102" s="308"/>
      <c r="AJ102" s="308"/>
      <c r="AK102" s="308"/>
      <c r="AL102" s="308"/>
      <c r="AM102" s="308"/>
      <c r="AN102" s="308"/>
      <c r="AO102" s="308"/>
      <c r="AP102" s="308"/>
      <c r="AQ102" s="308"/>
      <c r="AR102" s="308"/>
      <c r="AS102" s="722"/>
    </row>
    <row r="103" spans="1:179" s="41" customFormat="1" ht="17.25" customHeight="1">
      <c r="A103" s="285"/>
      <c r="B103" s="277"/>
      <c r="C103" s="277"/>
      <c r="D103" s="291"/>
      <c r="E103" s="570"/>
      <c r="F103" s="279"/>
      <c r="G103" s="279">
        <f t="shared" si="50"/>
        <v>0</v>
      </c>
      <c r="H103" s="307"/>
      <c r="I103" s="576"/>
      <c r="J103" s="1343">
        <f t="shared" si="51"/>
        <v>0</v>
      </c>
      <c r="K103" s="581">
        <f t="shared" si="52"/>
        <v>0</v>
      </c>
      <c r="L103" s="1332"/>
      <c r="M103" s="438"/>
      <c r="N103" s="308"/>
      <c r="O103" s="308"/>
      <c r="P103" s="306">
        <f t="shared" si="36"/>
        <v>0</v>
      </c>
      <c r="Q103" s="308"/>
      <c r="R103" s="308"/>
      <c r="S103" s="308"/>
      <c r="T103" s="306">
        <f t="shared" si="37"/>
        <v>0</v>
      </c>
      <c r="U103" s="308"/>
      <c r="V103" s="308"/>
      <c r="W103" s="308"/>
      <c r="X103" s="306">
        <f t="shared" si="38"/>
        <v>0</v>
      </c>
      <c r="Y103" s="308"/>
      <c r="Z103" s="308"/>
      <c r="AA103" s="308"/>
      <c r="AB103" s="1312">
        <f t="shared" si="39"/>
        <v>0</v>
      </c>
      <c r="AD103" s="739"/>
      <c r="AE103" s="277"/>
      <c r="AF103" s="277"/>
      <c r="AG103" s="721"/>
      <c r="AH103" s="308"/>
      <c r="AI103" s="308"/>
      <c r="AJ103" s="308"/>
      <c r="AK103" s="308"/>
      <c r="AL103" s="308"/>
      <c r="AM103" s="308"/>
      <c r="AN103" s="308"/>
      <c r="AO103" s="308"/>
      <c r="AP103" s="308"/>
      <c r="AQ103" s="308"/>
      <c r="AR103" s="308"/>
      <c r="AS103" s="722"/>
    </row>
    <row r="104" spans="1:179" s="41" customFormat="1" ht="17.25" customHeight="1">
      <c r="A104" s="285"/>
      <c r="B104" s="277"/>
      <c r="C104" s="277"/>
      <c r="D104" s="291"/>
      <c r="E104" s="570"/>
      <c r="F104" s="279"/>
      <c r="G104" s="279">
        <f t="shared" si="50"/>
        <v>0</v>
      </c>
      <c r="H104" s="307"/>
      <c r="I104" s="576"/>
      <c r="J104" s="1343">
        <f t="shared" si="51"/>
        <v>0</v>
      </c>
      <c r="K104" s="581">
        <f t="shared" si="52"/>
        <v>0</v>
      </c>
      <c r="L104" s="1332"/>
      <c r="M104" s="438"/>
      <c r="N104" s="308"/>
      <c r="O104" s="308"/>
      <c r="P104" s="306">
        <f t="shared" si="36"/>
        <v>0</v>
      </c>
      <c r="Q104" s="308"/>
      <c r="R104" s="308"/>
      <c r="S104" s="308"/>
      <c r="T104" s="306">
        <f t="shared" si="37"/>
        <v>0</v>
      </c>
      <c r="U104" s="308"/>
      <c r="V104" s="308"/>
      <c r="W104" s="308"/>
      <c r="X104" s="306">
        <f t="shared" si="38"/>
        <v>0</v>
      </c>
      <c r="Y104" s="308"/>
      <c r="Z104" s="308"/>
      <c r="AA104" s="308"/>
      <c r="AB104" s="1312">
        <f t="shared" si="39"/>
        <v>0</v>
      </c>
      <c r="AD104" s="739"/>
      <c r="AE104" s="277"/>
      <c r="AF104" s="277"/>
      <c r="AG104" s="721"/>
      <c r="AH104" s="308"/>
      <c r="AI104" s="308"/>
      <c r="AJ104" s="308"/>
      <c r="AK104" s="308"/>
      <c r="AL104" s="308"/>
      <c r="AM104" s="308"/>
      <c r="AN104" s="308"/>
      <c r="AO104" s="308"/>
      <c r="AP104" s="308"/>
      <c r="AQ104" s="308"/>
      <c r="AR104" s="308"/>
      <c r="AS104" s="722"/>
    </row>
    <row r="105" spans="1:179" s="41" customFormat="1" ht="17.25" customHeight="1">
      <c r="A105" s="285"/>
      <c r="B105" s="277"/>
      <c r="C105" s="277"/>
      <c r="D105" s="291"/>
      <c r="E105" s="570"/>
      <c r="F105" s="279"/>
      <c r="G105" s="279">
        <f t="shared" si="50"/>
        <v>0</v>
      </c>
      <c r="H105" s="307"/>
      <c r="I105" s="576"/>
      <c r="J105" s="1343">
        <f t="shared" si="51"/>
        <v>0</v>
      </c>
      <c r="K105" s="581">
        <f t="shared" si="52"/>
        <v>0</v>
      </c>
      <c r="L105" s="1332"/>
      <c r="M105" s="438"/>
      <c r="N105" s="308"/>
      <c r="O105" s="308"/>
      <c r="P105" s="306">
        <f t="shared" si="36"/>
        <v>0</v>
      </c>
      <c r="Q105" s="308"/>
      <c r="R105" s="308"/>
      <c r="S105" s="308"/>
      <c r="T105" s="306">
        <f t="shared" si="37"/>
        <v>0</v>
      </c>
      <c r="U105" s="308"/>
      <c r="V105" s="308"/>
      <c r="W105" s="308"/>
      <c r="X105" s="306">
        <f t="shared" si="38"/>
        <v>0</v>
      </c>
      <c r="Y105" s="308"/>
      <c r="Z105" s="308"/>
      <c r="AA105" s="308"/>
      <c r="AB105" s="1312">
        <f t="shared" si="39"/>
        <v>0</v>
      </c>
      <c r="AD105" s="739"/>
      <c r="AE105" s="277"/>
      <c r="AF105" s="277"/>
      <c r="AG105" s="721"/>
      <c r="AH105" s="308"/>
      <c r="AI105" s="308"/>
      <c r="AJ105" s="308"/>
      <c r="AK105" s="308"/>
      <c r="AL105" s="308"/>
      <c r="AM105" s="308"/>
      <c r="AN105" s="308"/>
      <c r="AO105" s="308"/>
      <c r="AP105" s="308"/>
      <c r="AQ105" s="308"/>
      <c r="AR105" s="308"/>
      <c r="AS105" s="722"/>
    </row>
    <row r="106" spans="1:179" s="41" customFormat="1" ht="17.25" customHeight="1">
      <c r="A106" s="285"/>
      <c r="B106" s="277"/>
      <c r="C106" s="277"/>
      <c r="D106" s="291"/>
      <c r="E106" s="570"/>
      <c r="F106" s="279"/>
      <c r="G106" s="279">
        <f t="shared" si="50"/>
        <v>0</v>
      </c>
      <c r="H106" s="307"/>
      <c r="I106" s="576"/>
      <c r="J106" s="1343">
        <f t="shared" si="51"/>
        <v>0</v>
      </c>
      <c r="K106" s="581">
        <f t="shared" si="52"/>
        <v>0</v>
      </c>
      <c r="L106" s="1332"/>
      <c r="M106" s="438"/>
      <c r="N106" s="308"/>
      <c r="O106" s="308"/>
      <c r="P106" s="306">
        <f t="shared" si="36"/>
        <v>0</v>
      </c>
      <c r="Q106" s="308"/>
      <c r="R106" s="308"/>
      <c r="S106" s="308"/>
      <c r="T106" s="306">
        <f t="shared" si="37"/>
        <v>0</v>
      </c>
      <c r="U106" s="308"/>
      <c r="V106" s="308"/>
      <c r="W106" s="308"/>
      <c r="X106" s="306">
        <f t="shared" si="38"/>
        <v>0</v>
      </c>
      <c r="Y106" s="308"/>
      <c r="Z106" s="308"/>
      <c r="AA106" s="308"/>
      <c r="AB106" s="1312">
        <f t="shared" si="39"/>
        <v>0</v>
      </c>
      <c r="AD106" s="739"/>
      <c r="AE106" s="277"/>
      <c r="AF106" s="277"/>
      <c r="AG106" s="721"/>
      <c r="AH106" s="308"/>
      <c r="AI106" s="308"/>
      <c r="AJ106" s="308"/>
      <c r="AK106" s="308"/>
      <c r="AL106" s="308"/>
      <c r="AM106" s="308"/>
      <c r="AN106" s="308"/>
      <c r="AO106" s="308"/>
      <c r="AP106" s="308"/>
      <c r="AQ106" s="308"/>
      <c r="AR106" s="308"/>
      <c r="AS106" s="722"/>
    </row>
    <row r="107" spans="1:179" s="41" customFormat="1" ht="17.25" customHeight="1">
      <c r="A107" s="285"/>
      <c r="B107" s="277"/>
      <c r="C107" s="277"/>
      <c r="D107" s="291"/>
      <c r="E107" s="570"/>
      <c r="F107" s="279"/>
      <c r="G107" s="279">
        <f t="shared" si="50"/>
        <v>0</v>
      </c>
      <c r="H107" s="307"/>
      <c r="I107" s="576"/>
      <c r="J107" s="1343">
        <f t="shared" si="51"/>
        <v>0</v>
      </c>
      <c r="K107" s="581">
        <f t="shared" si="52"/>
        <v>0</v>
      </c>
      <c r="L107" s="1332"/>
      <c r="M107" s="438"/>
      <c r="N107" s="308"/>
      <c r="O107" s="308"/>
      <c r="P107" s="306">
        <f t="shared" si="36"/>
        <v>0</v>
      </c>
      <c r="Q107" s="308"/>
      <c r="R107" s="308"/>
      <c r="S107" s="308"/>
      <c r="T107" s="306">
        <f t="shared" si="37"/>
        <v>0</v>
      </c>
      <c r="U107" s="308"/>
      <c r="V107" s="308"/>
      <c r="W107" s="308"/>
      <c r="X107" s="306">
        <f t="shared" si="38"/>
        <v>0</v>
      </c>
      <c r="Y107" s="308"/>
      <c r="Z107" s="308"/>
      <c r="AA107" s="308"/>
      <c r="AB107" s="1312">
        <f t="shared" si="39"/>
        <v>0</v>
      </c>
      <c r="AD107" s="739"/>
      <c r="AE107" s="277"/>
      <c r="AF107" s="277"/>
      <c r="AG107" s="721"/>
      <c r="AH107" s="308"/>
      <c r="AI107" s="308"/>
      <c r="AJ107" s="308"/>
      <c r="AK107" s="308"/>
      <c r="AL107" s="308"/>
      <c r="AM107" s="308"/>
      <c r="AN107" s="308"/>
      <c r="AO107" s="308"/>
      <c r="AP107" s="308"/>
      <c r="AQ107" s="308"/>
      <c r="AR107" s="308"/>
      <c r="AS107" s="722"/>
    </row>
    <row r="108" spans="1:179" s="41" customFormat="1" ht="17.25" customHeight="1">
      <c r="A108" s="285"/>
      <c r="B108" s="277"/>
      <c r="C108" s="277"/>
      <c r="D108" s="291"/>
      <c r="E108" s="570"/>
      <c r="F108" s="279"/>
      <c r="G108" s="279">
        <f t="shared" si="50"/>
        <v>0</v>
      </c>
      <c r="H108" s="307"/>
      <c r="I108" s="576"/>
      <c r="J108" s="1343">
        <f t="shared" si="51"/>
        <v>0</v>
      </c>
      <c r="K108" s="581">
        <f t="shared" si="52"/>
        <v>0</v>
      </c>
      <c r="L108" s="1332"/>
      <c r="M108" s="438"/>
      <c r="N108" s="308"/>
      <c r="O108" s="308"/>
      <c r="P108" s="306">
        <f t="shared" si="36"/>
        <v>0</v>
      </c>
      <c r="Q108" s="308"/>
      <c r="R108" s="308"/>
      <c r="S108" s="308"/>
      <c r="T108" s="306">
        <f t="shared" si="37"/>
        <v>0</v>
      </c>
      <c r="U108" s="308"/>
      <c r="V108" s="308"/>
      <c r="W108" s="308"/>
      <c r="X108" s="306">
        <f t="shared" si="38"/>
        <v>0</v>
      </c>
      <c r="Y108" s="308"/>
      <c r="Z108" s="308"/>
      <c r="AA108" s="308"/>
      <c r="AB108" s="1312">
        <f t="shared" si="39"/>
        <v>0</v>
      </c>
      <c r="AD108" s="739"/>
      <c r="AE108" s="277"/>
      <c r="AF108" s="277"/>
      <c r="AG108" s="721"/>
      <c r="AH108" s="308"/>
      <c r="AI108" s="308"/>
      <c r="AJ108" s="308"/>
      <c r="AK108" s="308"/>
      <c r="AL108" s="308"/>
      <c r="AM108" s="308"/>
      <c r="AN108" s="308"/>
      <c r="AO108" s="308"/>
      <c r="AP108" s="308"/>
      <c r="AQ108" s="308"/>
      <c r="AR108" s="308"/>
      <c r="AS108" s="722"/>
    </row>
    <row r="109" spans="1:179" s="40" customFormat="1" ht="24.75" customHeight="1">
      <c r="A109" s="270" t="s">
        <v>920</v>
      </c>
      <c r="B109" s="259"/>
      <c r="C109" s="259">
        <v>943</v>
      </c>
      <c r="D109" s="310" t="s">
        <v>1370</v>
      </c>
      <c r="E109" s="571">
        <f>SUM(E110:E125)</f>
        <v>0</v>
      </c>
      <c r="F109" s="249">
        <f t="shared" ref="F109:AB109" si="53">SUM(F110:F125)</f>
        <v>0</v>
      </c>
      <c r="G109" s="249">
        <f t="shared" si="53"/>
        <v>0</v>
      </c>
      <c r="H109" s="252">
        <f>SUM(H110:H125)</f>
        <v>0</v>
      </c>
      <c r="I109" s="518">
        <f>SUM(I110:I125)</f>
        <v>0</v>
      </c>
      <c r="J109" s="1342">
        <f t="shared" si="51"/>
        <v>0</v>
      </c>
      <c r="K109" s="1333">
        <f t="shared" si="52"/>
        <v>0</v>
      </c>
      <c r="L109" s="1333">
        <f t="shared" si="53"/>
        <v>0</v>
      </c>
      <c r="M109" s="246">
        <f t="shared" si="53"/>
        <v>0</v>
      </c>
      <c r="N109" s="45">
        <f t="shared" si="53"/>
        <v>0</v>
      </c>
      <c r="O109" s="45">
        <f t="shared" si="53"/>
        <v>0</v>
      </c>
      <c r="P109" s="45">
        <f t="shared" si="53"/>
        <v>0</v>
      </c>
      <c r="Q109" s="45">
        <f t="shared" si="53"/>
        <v>0</v>
      </c>
      <c r="R109" s="45">
        <f t="shared" si="53"/>
        <v>0</v>
      </c>
      <c r="S109" s="45">
        <f t="shared" si="53"/>
        <v>0</v>
      </c>
      <c r="T109" s="45">
        <f t="shared" si="53"/>
        <v>0</v>
      </c>
      <c r="U109" s="45">
        <f t="shared" si="53"/>
        <v>0</v>
      </c>
      <c r="V109" s="45">
        <f t="shared" si="53"/>
        <v>0</v>
      </c>
      <c r="W109" s="45">
        <f t="shared" si="53"/>
        <v>0</v>
      </c>
      <c r="X109" s="45">
        <f t="shared" si="53"/>
        <v>0</v>
      </c>
      <c r="Y109" s="45">
        <f t="shared" si="53"/>
        <v>0</v>
      </c>
      <c r="Z109" s="45">
        <f t="shared" si="53"/>
        <v>0</v>
      </c>
      <c r="AA109" s="45">
        <f>SUM(AA110:AA125)</f>
        <v>0</v>
      </c>
      <c r="AB109" s="1311">
        <f t="shared" si="53"/>
        <v>0</v>
      </c>
      <c r="AC109" s="41"/>
      <c r="AD109" s="744" t="s">
        <v>920</v>
      </c>
      <c r="AE109" s="259"/>
      <c r="AF109" s="259">
        <v>943</v>
      </c>
      <c r="AG109" s="722">
        <f t="shared" ref="AG109:AR109" si="54">SUM(AG110:AG125)</f>
        <v>0</v>
      </c>
      <c r="AH109" s="45">
        <f t="shared" si="54"/>
        <v>0</v>
      </c>
      <c r="AI109" s="45">
        <f t="shared" si="54"/>
        <v>0</v>
      </c>
      <c r="AJ109" s="45">
        <f t="shared" si="54"/>
        <v>0</v>
      </c>
      <c r="AK109" s="45">
        <f t="shared" si="54"/>
        <v>0</v>
      </c>
      <c r="AL109" s="45">
        <f t="shared" si="54"/>
        <v>0</v>
      </c>
      <c r="AM109" s="45">
        <f t="shared" si="54"/>
        <v>0</v>
      </c>
      <c r="AN109" s="45">
        <f t="shared" si="54"/>
        <v>0</v>
      </c>
      <c r="AO109" s="45">
        <f t="shared" si="54"/>
        <v>0</v>
      </c>
      <c r="AP109" s="45">
        <f t="shared" si="54"/>
        <v>0</v>
      </c>
      <c r="AQ109" s="45">
        <f t="shared" si="54"/>
        <v>0</v>
      </c>
      <c r="AR109" s="45">
        <f t="shared" si="54"/>
        <v>0</v>
      </c>
      <c r="AS109" s="722">
        <f>AG109-AH109-AI109-AJ109-AK109-AL109-AM109-AN109-AO109-AP109-AQ109-AR109</f>
        <v>0</v>
      </c>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row>
    <row r="110" spans="1:179" s="40" customFormat="1" ht="19.5" customHeight="1">
      <c r="A110" s="276" t="s">
        <v>924</v>
      </c>
      <c r="B110" s="294"/>
      <c r="C110" s="294"/>
      <c r="D110" s="291"/>
      <c r="E110" s="570"/>
      <c r="F110" s="279"/>
      <c r="G110" s="279">
        <f>F110</f>
        <v>0</v>
      </c>
      <c r="H110" s="307"/>
      <c r="I110" s="576"/>
      <c r="J110" s="1343">
        <f t="shared" si="51"/>
        <v>0</v>
      </c>
      <c r="K110" s="581">
        <f t="shared" si="52"/>
        <v>0</v>
      </c>
      <c r="L110" s="1332"/>
      <c r="M110" s="438"/>
      <c r="N110" s="308"/>
      <c r="O110" s="308"/>
      <c r="P110" s="306">
        <f>SUM(M110:O110)</f>
        <v>0</v>
      </c>
      <c r="Q110" s="308"/>
      <c r="R110" s="308"/>
      <c r="S110" s="308"/>
      <c r="T110" s="306">
        <f>SUM(Q110:S110)</f>
        <v>0</v>
      </c>
      <c r="U110" s="308"/>
      <c r="V110" s="308"/>
      <c r="W110" s="308"/>
      <c r="X110" s="306">
        <f>SUM(U110:W110)</f>
        <v>0</v>
      </c>
      <c r="Y110" s="308"/>
      <c r="Z110" s="308"/>
      <c r="AA110" s="308"/>
      <c r="AB110" s="1312">
        <f>SUM(Y110:AA110)</f>
        <v>0</v>
      </c>
      <c r="AC110" s="41"/>
      <c r="AD110" s="675" t="s">
        <v>924</v>
      </c>
      <c r="AE110" s="294"/>
      <c r="AF110" s="294"/>
      <c r="AG110" s="721"/>
      <c r="AH110" s="308"/>
      <c r="AI110" s="308"/>
      <c r="AJ110" s="308"/>
      <c r="AK110" s="308"/>
      <c r="AL110" s="308"/>
      <c r="AM110" s="308"/>
      <c r="AN110" s="308"/>
      <c r="AO110" s="308"/>
      <c r="AP110" s="308"/>
      <c r="AQ110" s="308"/>
      <c r="AR110" s="308"/>
      <c r="AS110" s="722"/>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row>
    <row r="111" spans="1:179" s="40" customFormat="1" ht="19.5" customHeight="1">
      <c r="A111" s="276" t="s">
        <v>925</v>
      </c>
      <c r="B111" s="294"/>
      <c r="C111" s="294"/>
      <c r="D111" s="291"/>
      <c r="E111" s="570"/>
      <c r="F111" s="279"/>
      <c r="G111" s="279">
        <f t="shared" ref="G111:G125" si="55">F111</f>
        <v>0</v>
      </c>
      <c r="H111" s="307"/>
      <c r="I111" s="576"/>
      <c r="J111" s="1343">
        <f t="shared" si="51"/>
        <v>0</v>
      </c>
      <c r="K111" s="581">
        <f t="shared" si="52"/>
        <v>0</v>
      </c>
      <c r="L111" s="1332"/>
      <c r="M111" s="438"/>
      <c r="N111" s="308"/>
      <c r="O111" s="308"/>
      <c r="P111" s="306">
        <f t="shared" ref="P111:P125" si="56">SUM(M111:O111)</f>
        <v>0</v>
      </c>
      <c r="Q111" s="308"/>
      <c r="R111" s="308"/>
      <c r="S111" s="308"/>
      <c r="T111" s="306">
        <f t="shared" ref="T111:T125" si="57">SUM(Q111:S111)</f>
        <v>0</v>
      </c>
      <c r="U111" s="308"/>
      <c r="V111" s="308"/>
      <c r="W111" s="308"/>
      <c r="X111" s="306">
        <f t="shared" ref="X111:X125" si="58">SUM(U111:W111)</f>
        <v>0</v>
      </c>
      <c r="Y111" s="308"/>
      <c r="Z111" s="308"/>
      <c r="AA111" s="308"/>
      <c r="AB111" s="1312">
        <f t="shared" ref="AB111:AB125" si="59">SUM(Y111:AA111)</f>
        <v>0</v>
      </c>
      <c r="AC111" s="41"/>
      <c r="AD111" s="675" t="s">
        <v>925</v>
      </c>
      <c r="AE111" s="294"/>
      <c r="AF111" s="294"/>
      <c r="AG111" s="721"/>
      <c r="AH111" s="308"/>
      <c r="AI111" s="308"/>
      <c r="AJ111" s="308"/>
      <c r="AK111" s="308"/>
      <c r="AL111" s="308"/>
      <c r="AM111" s="308"/>
      <c r="AN111" s="308"/>
      <c r="AO111" s="308"/>
      <c r="AP111" s="308"/>
      <c r="AQ111" s="308"/>
      <c r="AR111" s="308"/>
      <c r="AS111" s="722"/>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row>
    <row r="112" spans="1:179" s="40" customFormat="1" ht="19.5" customHeight="1">
      <c r="A112" s="276" t="s">
        <v>923</v>
      </c>
      <c r="B112" s="294"/>
      <c r="C112" s="294"/>
      <c r="D112" s="291"/>
      <c r="E112" s="570"/>
      <c r="F112" s="279"/>
      <c r="G112" s="279">
        <f t="shared" si="55"/>
        <v>0</v>
      </c>
      <c r="H112" s="307"/>
      <c r="I112" s="576"/>
      <c r="J112" s="1343">
        <f t="shared" si="51"/>
        <v>0</v>
      </c>
      <c r="K112" s="581">
        <f t="shared" si="52"/>
        <v>0</v>
      </c>
      <c r="L112" s="1332"/>
      <c r="M112" s="438"/>
      <c r="N112" s="308"/>
      <c r="O112" s="308"/>
      <c r="P112" s="306">
        <f t="shared" si="56"/>
        <v>0</v>
      </c>
      <c r="Q112" s="308"/>
      <c r="R112" s="308"/>
      <c r="S112" s="308"/>
      <c r="T112" s="306">
        <f t="shared" si="57"/>
        <v>0</v>
      </c>
      <c r="U112" s="308"/>
      <c r="V112" s="308"/>
      <c r="W112" s="308"/>
      <c r="X112" s="306">
        <f t="shared" si="58"/>
        <v>0</v>
      </c>
      <c r="Y112" s="308"/>
      <c r="Z112" s="308"/>
      <c r="AA112" s="308"/>
      <c r="AB112" s="1312">
        <f t="shared" si="59"/>
        <v>0</v>
      </c>
      <c r="AC112" s="41"/>
      <c r="AD112" s="675" t="s">
        <v>923</v>
      </c>
      <c r="AE112" s="294"/>
      <c r="AF112" s="294"/>
      <c r="AG112" s="721"/>
      <c r="AH112" s="308"/>
      <c r="AI112" s="308"/>
      <c r="AJ112" s="308"/>
      <c r="AK112" s="308"/>
      <c r="AL112" s="308"/>
      <c r="AM112" s="308"/>
      <c r="AN112" s="308"/>
      <c r="AO112" s="308"/>
      <c r="AP112" s="308"/>
      <c r="AQ112" s="308"/>
      <c r="AR112" s="308"/>
      <c r="AS112" s="722"/>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row>
    <row r="113" spans="1:179" s="40" customFormat="1" ht="34.5" customHeight="1">
      <c r="A113" s="276" t="s">
        <v>921</v>
      </c>
      <c r="B113" s="294"/>
      <c r="C113" s="294"/>
      <c r="D113" s="291"/>
      <c r="E113" s="570"/>
      <c r="F113" s="279"/>
      <c r="G113" s="279">
        <f t="shared" si="55"/>
        <v>0</v>
      </c>
      <c r="H113" s="307"/>
      <c r="I113" s="576"/>
      <c r="J113" s="1343">
        <f t="shared" si="51"/>
        <v>0</v>
      </c>
      <c r="K113" s="581">
        <f t="shared" si="52"/>
        <v>0</v>
      </c>
      <c r="L113" s="1332"/>
      <c r="M113" s="438"/>
      <c r="N113" s="308"/>
      <c r="O113" s="308"/>
      <c r="P113" s="306">
        <f t="shared" si="56"/>
        <v>0</v>
      </c>
      <c r="Q113" s="308"/>
      <c r="R113" s="308"/>
      <c r="S113" s="308"/>
      <c r="T113" s="306">
        <f t="shared" si="57"/>
        <v>0</v>
      </c>
      <c r="U113" s="308"/>
      <c r="V113" s="308"/>
      <c r="W113" s="308"/>
      <c r="X113" s="306">
        <f t="shared" si="58"/>
        <v>0</v>
      </c>
      <c r="Y113" s="308"/>
      <c r="Z113" s="308"/>
      <c r="AA113" s="308"/>
      <c r="AB113" s="1312">
        <f t="shared" si="59"/>
        <v>0</v>
      </c>
      <c r="AC113" s="41"/>
      <c r="AD113" s="675" t="s">
        <v>921</v>
      </c>
      <c r="AE113" s="294"/>
      <c r="AF113" s="294"/>
      <c r="AG113" s="721"/>
      <c r="AH113" s="308"/>
      <c r="AI113" s="308"/>
      <c r="AJ113" s="308"/>
      <c r="AK113" s="308"/>
      <c r="AL113" s="308"/>
      <c r="AM113" s="308"/>
      <c r="AN113" s="308"/>
      <c r="AO113" s="308"/>
      <c r="AP113" s="308"/>
      <c r="AQ113" s="308"/>
      <c r="AR113" s="308"/>
      <c r="AS113" s="722"/>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row>
    <row r="114" spans="1:179" s="40" customFormat="1" ht="19.5" customHeight="1">
      <c r="A114" s="276" t="s">
        <v>922</v>
      </c>
      <c r="B114" s="294"/>
      <c r="C114" s="294"/>
      <c r="D114" s="291"/>
      <c r="E114" s="570"/>
      <c r="F114" s="279"/>
      <c r="G114" s="279">
        <f t="shared" si="55"/>
        <v>0</v>
      </c>
      <c r="H114" s="307"/>
      <c r="I114" s="576"/>
      <c r="J114" s="1343">
        <f t="shared" si="51"/>
        <v>0</v>
      </c>
      <c r="K114" s="581">
        <f t="shared" si="52"/>
        <v>0</v>
      </c>
      <c r="L114" s="1332"/>
      <c r="M114" s="438"/>
      <c r="N114" s="308"/>
      <c r="O114" s="308"/>
      <c r="P114" s="306">
        <f t="shared" si="56"/>
        <v>0</v>
      </c>
      <c r="Q114" s="308"/>
      <c r="R114" s="308"/>
      <c r="S114" s="308"/>
      <c r="T114" s="306">
        <f t="shared" si="57"/>
        <v>0</v>
      </c>
      <c r="U114" s="308"/>
      <c r="V114" s="308"/>
      <c r="W114" s="308"/>
      <c r="X114" s="306">
        <f t="shared" si="58"/>
        <v>0</v>
      </c>
      <c r="Y114" s="308"/>
      <c r="Z114" s="308"/>
      <c r="AA114" s="308"/>
      <c r="AB114" s="1312">
        <f t="shared" si="59"/>
        <v>0</v>
      </c>
      <c r="AC114" s="41"/>
      <c r="AD114" s="675" t="s">
        <v>922</v>
      </c>
      <c r="AE114" s="294"/>
      <c r="AF114" s="294"/>
      <c r="AG114" s="721"/>
      <c r="AH114" s="308"/>
      <c r="AI114" s="308"/>
      <c r="AJ114" s="308"/>
      <c r="AK114" s="308"/>
      <c r="AL114" s="308"/>
      <c r="AM114" s="308"/>
      <c r="AN114" s="308"/>
      <c r="AO114" s="308"/>
      <c r="AP114" s="308"/>
      <c r="AQ114" s="308"/>
      <c r="AR114" s="308"/>
      <c r="AS114" s="722"/>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row>
    <row r="115" spans="1:179" s="40" customFormat="1" ht="19.5" customHeight="1">
      <c r="A115" s="276" t="s">
        <v>926</v>
      </c>
      <c r="B115" s="294"/>
      <c r="C115" s="294"/>
      <c r="D115" s="291"/>
      <c r="E115" s="570"/>
      <c r="F115" s="279"/>
      <c r="G115" s="279">
        <f t="shared" si="55"/>
        <v>0</v>
      </c>
      <c r="H115" s="307"/>
      <c r="I115" s="576"/>
      <c r="J115" s="1343">
        <f t="shared" si="51"/>
        <v>0</v>
      </c>
      <c r="K115" s="581">
        <f t="shared" si="52"/>
        <v>0</v>
      </c>
      <c r="L115" s="1332"/>
      <c r="M115" s="438"/>
      <c r="N115" s="308"/>
      <c r="O115" s="308"/>
      <c r="P115" s="306">
        <f t="shared" si="56"/>
        <v>0</v>
      </c>
      <c r="Q115" s="308"/>
      <c r="R115" s="308"/>
      <c r="S115" s="308"/>
      <c r="T115" s="306">
        <f t="shared" si="57"/>
        <v>0</v>
      </c>
      <c r="U115" s="308"/>
      <c r="V115" s="308"/>
      <c r="W115" s="308"/>
      <c r="X115" s="306">
        <f t="shared" si="58"/>
        <v>0</v>
      </c>
      <c r="Y115" s="308"/>
      <c r="Z115" s="308"/>
      <c r="AA115" s="308"/>
      <c r="AB115" s="1312">
        <f t="shared" si="59"/>
        <v>0</v>
      </c>
      <c r="AC115" s="41"/>
      <c r="AD115" s="675" t="s">
        <v>926</v>
      </c>
      <c r="AE115" s="294"/>
      <c r="AF115" s="294"/>
      <c r="AG115" s="721"/>
      <c r="AH115" s="308"/>
      <c r="AI115" s="308"/>
      <c r="AJ115" s="308"/>
      <c r="AK115" s="308"/>
      <c r="AL115" s="308"/>
      <c r="AM115" s="308"/>
      <c r="AN115" s="308"/>
      <c r="AO115" s="308"/>
      <c r="AP115" s="308"/>
      <c r="AQ115" s="308"/>
      <c r="AR115" s="308"/>
      <c r="AS115" s="722"/>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row>
    <row r="116" spans="1:179" s="40" customFormat="1" ht="18" customHeight="1">
      <c r="A116" s="276"/>
      <c r="B116" s="294"/>
      <c r="C116" s="294"/>
      <c r="D116" s="291"/>
      <c r="E116" s="570"/>
      <c r="F116" s="279"/>
      <c r="G116" s="279">
        <f t="shared" si="55"/>
        <v>0</v>
      </c>
      <c r="H116" s="307"/>
      <c r="I116" s="576"/>
      <c r="J116" s="1343">
        <f t="shared" si="51"/>
        <v>0</v>
      </c>
      <c r="K116" s="581">
        <f t="shared" si="52"/>
        <v>0</v>
      </c>
      <c r="L116" s="1332"/>
      <c r="M116" s="438"/>
      <c r="N116" s="308"/>
      <c r="O116" s="308"/>
      <c r="P116" s="306">
        <f t="shared" si="56"/>
        <v>0</v>
      </c>
      <c r="Q116" s="308"/>
      <c r="R116" s="308"/>
      <c r="S116" s="308"/>
      <c r="T116" s="306">
        <f t="shared" si="57"/>
        <v>0</v>
      </c>
      <c r="U116" s="308"/>
      <c r="V116" s="308"/>
      <c r="W116" s="308"/>
      <c r="X116" s="306">
        <f t="shared" si="58"/>
        <v>0</v>
      </c>
      <c r="Y116" s="308"/>
      <c r="Z116" s="308"/>
      <c r="AA116" s="308"/>
      <c r="AB116" s="1312">
        <f t="shared" si="59"/>
        <v>0</v>
      </c>
      <c r="AC116" s="41"/>
      <c r="AD116" s="675"/>
      <c r="AE116" s="294"/>
      <c r="AF116" s="294"/>
      <c r="AG116" s="721"/>
      <c r="AH116" s="308"/>
      <c r="AI116" s="308"/>
      <c r="AJ116" s="308"/>
      <c r="AK116" s="308"/>
      <c r="AL116" s="308"/>
      <c r="AM116" s="308"/>
      <c r="AN116" s="308"/>
      <c r="AO116" s="308"/>
      <c r="AP116" s="308"/>
      <c r="AQ116" s="308"/>
      <c r="AR116" s="308"/>
      <c r="AS116" s="722"/>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row>
    <row r="117" spans="1:179" s="40" customFormat="1" ht="18" customHeight="1">
      <c r="A117" s="276"/>
      <c r="B117" s="294"/>
      <c r="C117" s="294"/>
      <c r="D117" s="291"/>
      <c r="E117" s="570"/>
      <c r="F117" s="279"/>
      <c r="G117" s="279">
        <f t="shared" si="55"/>
        <v>0</v>
      </c>
      <c r="H117" s="307"/>
      <c r="I117" s="576"/>
      <c r="J117" s="1343">
        <f t="shared" si="51"/>
        <v>0</v>
      </c>
      <c r="K117" s="581">
        <f t="shared" si="52"/>
        <v>0</v>
      </c>
      <c r="L117" s="1332"/>
      <c r="M117" s="438"/>
      <c r="N117" s="308"/>
      <c r="O117" s="308"/>
      <c r="P117" s="306">
        <f t="shared" si="56"/>
        <v>0</v>
      </c>
      <c r="Q117" s="308"/>
      <c r="R117" s="308"/>
      <c r="S117" s="308"/>
      <c r="T117" s="306">
        <f t="shared" si="57"/>
        <v>0</v>
      </c>
      <c r="U117" s="308"/>
      <c r="V117" s="308"/>
      <c r="W117" s="308"/>
      <c r="X117" s="306">
        <f t="shared" si="58"/>
        <v>0</v>
      </c>
      <c r="Y117" s="308"/>
      <c r="Z117" s="308"/>
      <c r="AA117" s="308"/>
      <c r="AB117" s="1312">
        <f t="shared" si="59"/>
        <v>0</v>
      </c>
      <c r="AC117" s="41"/>
      <c r="AD117" s="675"/>
      <c r="AE117" s="294"/>
      <c r="AF117" s="294"/>
      <c r="AG117" s="721"/>
      <c r="AH117" s="308"/>
      <c r="AI117" s="308"/>
      <c r="AJ117" s="308"/>
      <c r="AK117" s="308"/>
      <c r="AL117" s="308"/>
      <c r="AM117" s="308"/>
      <c r="AN117" s="308"/>
      <c r="AO117" s="308"/>
      <c r="AP117" s="308"/>
      <c r="AQ117" s="308"/>
      <c r="AR117" s="308"/>
      <c r="AS117" s="722"/>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row>
    <row r="118" spans="1:179" s="40" customFormat="1" ht="18" customHeight="1">
      <c r="A118" s="276"/>
      <c r="B118" s="294"/>
      <c r="C118" s="294"/>
      <c r="D118" s="291"/>
      <c r="E118" s="570"/>
      <c r="F118" s="279"/>
      <c r="G118" s="279">
        <f t="shared" si="55"/>
        <v>0</v>
      </c>
      <c r="H118" s="307"/>
      <c r="I118" s="576"/>
      <c r="J118" s="1343">
        <f t="shared" si="51"/>
        <v>0</v>
      </c>
      <c r="K118" s="581">
        <f t="shared" si="52"/>
        <v>0</v>
      </c>
      <c r="L118" s="1332"/>
      <c r="M118" s="438"/>
      <c r="N118" s="308"/>
      <c r="O118" s="308"/>
      <c r="P118" s="306">
        <f t="shared" si="56"/>
        <v>0</v>
      </c>
      <c r="Q118" s="308"/>
      <c r="R118" s="308"/>
      <c r="S118" s="308"/>
      <c r="T118" s="306">
        <f t="shared" si="57"/>
        <v>0</v>
      </c>
      <c r="U118" s="308"/>
      <c r="V118" s="308"/>
      <c r="W118" s="308"/>
      <c r="X118" s="306">
        <f t="shared" si="58"/>
        <v>0</v>
      </c>
      <c r="Y118" s="308"/>
      <c r="Z118" s="308"/>
      <c r="AA118" s="308"/>
      <c r="AB118" s="1312">
        <f t="shared" si="59"/>
        <v>0</v>
      </c>
      <c r="AC118" s="41"/>
      <c r="AD118" s="675"/>
      <c r="AE118" s="294"/>
      <c r="AF118" s="294"/>
      <c r="AG118" s="721"/>
      <c r="AH118" s="308"/>
      <c r="AI118" s="308"/>
      <c r="AJ118" s="308"/>
      <c r="AK118" s="308"/>
      <c r="AL118" s="308"/>
      <c r="AM118" s="308"/>
      <c r="AN118" s="308"/>
      <c r="AO118" s="308"/>
      <c r="AP118" s="308"/>
      <c r="AQ118" s="308"/>
      <c r="AR118" s="308"/>
      <c r="AS118" s="722"/>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row>
    <row r="119" spans="1:179" s="40" customFormat="1" ht="18" customHeight="1">
      <c r="A119" s="276"/>
      <c r="B119" s="294"/>
      <c r="C119" s="294"/>
      <c r="D119" s="291"/>
      <c r="E119" s="570"/>
      <c r="F119" s="279"/>
      <c r="G119" s="279">
        <f t="shared" si="55"/>
        <v>0</v>
      </c>
      <c r="H119" s="307"/>
      <c r="I119" s="576"/>
      <c r="J119" s="1343">
        <f t="shared" si="51"/>
        <v>0</v>
      </c>
      <c r="K119" s="581">
        <f t="shared" si="52"/>
        <v>0</v>
      </c>
      <c r="L119" s="1332"/>
      <c r="M119" s="438"/>
      <c r="N119" s="308"/>
      <c r="O119" s="308"/>
      <c r="P119" s="306">
        <f t="shared" si="56"/>
        <v>0</v>
      </c>
      <c r="Q119" s="308"/>
      <c r="R119" s="308"/>
      <c r="S119" s="308"/>
      <c r="T119" s="306">
        <f t="shared" si="57"/>
        <v>0</v>
      </c>
      <c r="U119" s="308"/>
      <c r="V119" s="308"/>
      <c r="W119" s="308"/>
      <c r="X119" s="306">
        <f t="shared" si="58"/>
        <v>0</v>
      </c>
      <c r="Y119" s="308"/>
      <c r="Z119" s="308"/>
      <c r="AA119" s="308"/>
      <c r="AB119" s="1312">
        <f t="shared" si="59"/>
        <v>0</v>
      </c>
      <c r="AC119" s="41"/>
      <c r="AD119" s="675"/>
      <c r="AE119" s="294"/>
      <c r="AF119" s="294"/>
      <c r="AG119" s="721"/>
      <c r="AH119" s="308"/>
      <c r="AI119" s="308"/>
      <c r="AJ119" s="308"/>
      <c r="AK119" s="308"/>
      <c r="AL119" s="308"/>
      <c r="AM119" s="308"/>
      <c r="AN119" s="308"/>
      <c r="AO119" s="308"/>
      <c r="AP119" s="308"/>
      <c r="AQ119" s="308"/>
      <c r="AR119" s="308"/>
      <c r="AS119" s="722"/>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row>
    <row r="120" spans="1:179" s="40" customFormat="1" ht="18" customHeight="1">
      <c r="A120" s="276"/>
      <c r="B120" s="294"/>
      <c r="C120" s="294"/>
      <c r="D120" s="291"/>
      <c r="E120" s="570"/>
      <c r="F120" s="279"/>
      <c r="G120" s="279">
        <f t="shared" si="55"/>
        <v>0</v>
      </c>
      <c r="H120" s="307"/>
      <c r="I120" s="576"/>
      <c r="J120" s="1343">
        <f t="shared" si="51"/>
        <v>0</v>
      </c>
      <c r="K120" s="581">
        <f t="shared" si="52"/>
        <v>0</v>
      </c>
      <c r="L120" s="1332"/>
      <c r="M120" s="438"/>
      <c r="N120" s="308"/>
      <c r="O120" s="308"/>
      <c r="P120" s="306">
        <f t="shared" si="56"/>
        <v>0</v>
      </c>
      <c r="Q120" s="308"/>
      <c r="R120" s="308"/>
      <c r="S120" s="308"/>
      <c r="T120" s="306">
        <f t="shared" si="57"/>
        <v>0</v>
      </c>
      <c r="U120" s="308"/>
      <c r="V120" s="308"/>
      <c r="W120" s="308"/>
      <c r="X120" s="306">
        <f t="shared" si="58"/>
        <v>0</v>
      </c>
      <c r="Y120" s="308"/>
      <c r="Z120" s="308"/>
      <c r="AA120" s="308"/>
      <c r="AB120" s="1312">
        <f t="shared" si="59"/>
        <v>0</v>
      </c>
      <c r="AC120" s="41"/>
      <c r="AD120" s="675"/>
      <c r="AE120" s="294"/>
      <c r="AF120" s="294"/>
      <c r="AG120" s="721"/>
      <c r="AH120" s="308"/>
      <c r="AI120" s="308"/>
      <c r="AJ120" s="308"/>
      <c r="AK120" s="308"/>
      <c r="AL120" s="308"/>
      <c r="AM120" s="308"/>
      <c r="AN120" s="308"/>
      <c r="AO120" s="308"/>
      <c r="AP120" s="308"/>
      <c r="AQ120" s="308"/>
      <c r="AR120" s="308"/>
      <c r="AS120" s="722"/>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row>
    <row r="121" spans="1:179" s="40" customFormat="1" ht="18" customHeight="1">
      <c r="A121" s="276"/>
      <c r="B121" s="294"/>
      <c r="C121" s="294"/>
      <c r="D121" s="291"/>
      <c r="E121" s="570"/>
      <c r="F121" s="279"/>
      <c r="G121" s="279">
        <f t="shared" si="55"/>
        <v>0</v>
      </c>
      <c r="H121" s="307"/>
      <c r="I121" s="576"/>
      <c r="J121" s="1343">
        <f t="shared" si="51"/>
        <v>0</v>
      </c>
      <c r="K121" s="581">
        <f t="shared" si="52"/>
        <v>0</v>
      </c>
      <c r="L121" s="1332"/>
      <c r="M121" s="438"/>
      <c r="N121" s="308"/>
      <c r="O121" s="308"/>
      <c r="P121" s="306">
        <f t="shared" si="56"/>
        <v>0</v>
      </c>
      <c r="Q121" s="308"/>
      <c r="R121" s="308"/>
      <c r="S121" s="308"/>
      <c r="T121" s="306">
        <f t="shared" si="57"/>
        <v>0</v>
      </c>
      <c r="U121" s="308"/>
      <c r="V121" s="308"/>
      <c r="W121" s="308"/>
      <c r="X121" s="306">
        <f t="shared" si="58"/>
        <v>0</v>
      </c>
      <c r="Y121" s="308"/>
      <c r="Z121" s="308"/>
      <c r="AA121" s="308"/>
      <c r="AB121" s="1312">
        <f t="shared" si="59"/>
        <v>0</v>
      </c>
      <c r="AC121" s="41"/>
      <c r="AD121" s="675"/>
      <c r="AE121" s="294"/>
      <c r="AF121" s="294"/>
      <c r="AG121" s="721"/>
      <c r="AH121" s="308"/>
      <c r="AI121" s="308"/>
      <c r="AJ121" s="308"/>
      <c r="AK121" s="308"/>
      <c r="AL121" s="308"/>
      <c r="AM121" s="308"/>
      <c r="AN121" s="308"/>
      <c r="AO121" s="308"/>
      <c r="AP121" s="308"/>
      <c r="AQ121" s="308"/>
      <c r="AR121" s="308"/>
      <c r="AS121" s="722"/>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row>
    <row r="122" spans="1:179" s="40" customFormat="1" ht="18" customHeight="1">
      <c r="A122" s="276"/>
      <c r="B122" s="294"/>
      <c r="C122" s="294"/>
      <c r="D122" s="291"/>
      <c r="E122" s="570"/>
      <c r="F122" s="279"/>
      <c r="G122" s="279">
        <f t="shared" si="55"/>
        <v>0</v>
      </c>
      <c r="H122" s="307"/>
      <c r="I122" s="576"/>
      <c r="J122" s="1343">
        <f t="shared" si="51"/>
        <v>0</v>
      </c>
      <c r="K122" s="581">
        <f t="shared" si="52"/>
        <v>0</v>
      </c>
      <c r="L122" s="1332"/>
      <c r="M122" s="438"/>
      <c r="N122" s="308"/>
      <c r="O122" s="308"/>
      <c r="P122" s="306">
        <f t="shared" si="56"/>
        <v>0</v>
      </c>
      <c r="Q122" s="308"/>
      <c r="R122" s="308"/>
      <c r="S122" s="308"/>
      <c r="T122" s="306">
        <f t="shared" si="57"/>
        <v>0</v>
      </c>
      <c r="U122" s="308"/>
      <c r="V122" s="308"/>
      <c r="W122" s="308"/>
      <c r="X122" s="306">
        <f t="shared" si="58"/>
        <v>0</v>
      </c>
      <c r="Y122" s="308"/>
      <c r="Z122" s="308"/>
      <c r="AA122" s="308"/>
      <c r="AB122" s="1312">
        <f t="shared" si="59"/>
        <v>0</v>
      </c>
      <c r="AC122" s="41"/>
      <c r="AD122" s="675"/>
      <c r="AE122" s="294"/>
      <c r="AF122" s="294"/>
      <c r="AG122" s="721"/>
      <c r="AH122" s="308"/>
      <c r="AI122" s="308"/>
      <c r="AJ122" s="308"/>
      <c r="AK122" s="308"/>
      <c r="AL122" s="308"/>
      <c r="AM122" s="308"/>
      <c r="AN122" s="308"/>
      <c r="AO122" s="308"/>
      <c r="AP122" s="308"/>
      <c r="AQ122" s="308"/>
      <c r="AR122" s="308"/>
      <c r="AS122" s="722"/>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row>
    <row r="123" spans="1:179" s="40" customFormat="1" ht="18" customHeight="1">
      <c r="A123" s="676"/>
      <c r="B123" s="294"/>
      <c r="C123" s="294"/>
      <c r="D123" s="291"/>
      <c r="E123" s="570"/>
      <c r="F123" s="279"/>
      <c r="G123" s="279">
        <f t="shared" si="55"/>
        <v>0</v>
      </c>
      <c r="H123" s="307"/>
      <c r="I123" s="576"/>
      <c r="J123" s="1343">
        <f t="shared" si="51"/>
        <v>0</v>
      </c>
      <c r="K123" s="581">
        <f t="shared" si="52"/>
        <v>0</v>
      </c>
      <c r="L123" s="1332"/>
      <c r="M123" s="438"/>
      <c r="N123" s="308"/>
      <c r="O123" s="308"/>
      <c r="P123" s="306">
        <f t="shared" si="56"/>
        <v>0</v>
      </c>
      <c r="Q123" s="308"/>
      <c r="R123" s="308"/>
      <c r="S123" s="308"/>
      <c r="T123" s="306">
        <f t="shared" si="57"/>
        <v>0</v>
      </c>
      <c r="U123" s="308"/>
      <c r="V123" s="308"/>
      <c r="W123" s="308"/>
      <c r="X123" s="306">
        <f t="shared" si="58"/>
        <v>0</v>
      </c>
      <c r="Y123" s="308"/>
      <c r="Z123" s="308"/>
      <c r="AA123" s="308"/>
      <c r="AB123" s="1312">
        <f t="shared" si="59"/>
        <v>0</v>
      </c>
      <c r="AC123" s="41"/>
      <c r="AD123" s="745"/>
      <c r="AE123" s="294"/>
      <c r="AF123" s="294"/>
      <c r="AG123" s="721"/>
      <c r="AH123" s="308"/>
      <c r="AI123" s="308"/>
      <c r="AJ123" s="308"/>
      <c r="AK123" s="308"/>
      <c r="AL123" s="308"/>
      <c r="AM123" s="308"/>
      <c r="AN123" s="308"/>
      <c r="AO123" s="308"/>
      <c r="AP123" s="308"/>
      <c r="AQ123" s="308"/>
      <c r="AR123" s="308"/>
      <c r="AS123" s="722"/>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row>
    <row r="124" spans="1:179" s="40" customFormat="1" ht="18" customHeight="1">
      <c r="A124" s="676"/>
      <c r="B124" s="294"/>
      <c r="C124" s="294"/>
      <c r="D124" s="291"/>
      <c r="E124" s="570"/>
      <c r="F124" s="279"/>
      <c r="G124" s="279">
        <f t="shared" si="55"/>
        <v>0</v>
      </c>
      <c r="H124" s="307"/>
      <c r="I124" s="576"/>
      <c r="J124" s="1343">
        <f t="shared" si="51"/>
        <v>0</v>
      </c>
      <c r="K124" s="581">
        <f t="shared" si="52"/>
        <v>0</v>
      </c>
      <c r="L124" s="1332"/>
      <c r="M124" s="438"/>
      <c r="N124" s="308"/>
      <c r="O124" s="308"/>
      <c r="P124" s="306">
        <f t="shared" si="56"/>
        <v>0</v>
      </c>
      <c r="Q124" s="308"/>
      <c r="R124" s="308"/>
      <c r="S124" s="308"/>
      <c r="T124" s="306">
        <f t="shared" si="57"/>
        <v>0</v>
      </c>
      <c r="U124" s="308"/>
      <c r="V124" s="308"/>
      <c r="W124" s="308"/>
      <c r="X124" s="306">
        <f t="shared" si="58"/>
        <v>0</v>
      </c>
      <c r="Y124" s="308"/>
      <c r="Z124" s="308"/>
      <c r="AA124" s="308"/>
      <c r="AB124" s="1312">
        <f t="shared" si="59"/>
        <v>0</v>
      </c>
      <c r="AC124" s="41"/>
      <c r="AD124" s="745"/>
      <c r="AE124" s="294"/>
      <c r="AF124" s="294"/>
      <c r="AG124" s="721"/>
      <c r="AH124" s="308"/>
      <c r="AI124" s="308"/>
      <c r="AJ124" s="308"/>
      <c r="AK124" s="308"/>
      <c r="AL124" s="308"/>
      <c r="AM124" s="308"/>
      <c r="AN124" s="308"/>
      <c r="AO124" s="308"/>
      <c r="AP124" s="308"/>
      <c r="AQ124" s="308"/>
      <c r="AR124" s="308"/>
      <c r="AS124" s="722"/>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row>
    <row r="125" spans="1:179" s="40" customFormat="1" ht="18" customHeight="1">
      <c r="A125" s="676"/>
      <c r="B125" s="294"/>
      <c r="C125" s="294"/>
      <c r="D125" s="291"/>
      <c r="E125" s="570"/>
      <c r="F125" s="279"/>
      <c r="G125" s="279">
        <f t="shared" si="55"/>
        <v>0</v>
      </c>
      <c r="H125" s="307"/>
      <c r="I125" s="576"/>
      <c r="J125" s="1343">
        <f t="shared" si="51"/>
        <v>0</v>
      </c>
      <c r="K125" s="581">
        <f t="shared" si="52"/>
        <v>0</v>
      </c>
      <c r="L125" s="1332"/>
      <c r="M125" s="438"/>
      <c r="N125" s="308"/>
      <c r="O125" s="308"/>
      <c r="P125" s="306">
        <f t="shared" si="56"/>
        <v>0</v>
      </c>
      <c r="Q125" s="308"/>
      <c r="R125" s="308"/>
      <c r="S125" s="308"/>
      <c r="T125" s="306">
        <f t="shared" si="57"/>
        <v>0</v>
      </c>
      <c r="U125" s="308"/>
      <c r="V125" s="308"/>
      <c r="W125" s="308"/>
      <c r="X125" s="306">
        <f t="shared" si="58"/>
        <v>0</v>
      </c>
      <c r="Y125" s="308"/>
      <c r="Z125" s="308"/>
      <c r="AA125" s="308"/>
      <c r="AB125" s="1312">
        <f t="shared" si="59"/>
        <v>0</v>
      </c>
      <c r="AC125" s="41"/>
      <c r="AD125" s="745"/>
      <c r="AE125" s="294"/>
      <c r="AF125" s="294"/>
      <c r="AG125" s="721"/>
      <c r="AH125" s="308"/>
      <c r="AI125" s="308"/>
      <c r="AJ125" s="308"/>
      <c r="AK125" s="308"/>
      <c r="AL125" s="308"/>
      <c r="AM125" s="308"/>
      <c r="AN125" s="308"/>
      <c r="AO125" s="308"/>
      <c r="AP125" s="308"/>
      <c r="AQ125" s="308"/>
      <c r="AR125" s="308"/>
      <c r="AS125" s="722"/>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row>
    <row r="126" spans="1:179" s="40" customFormat="1" ht="20.25" customHeight="1">
      <c r="A126" s="270" t="s">
        <v>88</v>
      </c>
      <c r="B126" s="259"/>
      <c r="C126" s="259">
        <v>944</v>
      </c>
      <c r="D126" s="310" t="s">
        <v>1370</v>
      </c>
      <c r="E126" s="571"/>
      <c r="F126" s="249"/>
      <c r="G126" s="249">
        <f>F126</f>
        <v>0</v>
      </c>
      <c r="H126" s="252"/>
      <c r="I126" s="518"/>
      <c r="J126" s="1342">
        <f t="shared" si="51"/>
        <v>0</v>
      </c>
      <c r="K126" s="582">
        <f t="shared" si="52"/>
        <v>0</v>
      </c>
      <c r="L126" s="1333"/>
      <c r="M126" s="246"/>
      <c r="N126" s="45"/>
      <c r="O126" s="45"/>
      <c r="P126" s="45">
        <f t="shared" si="36"/>
        <v>0</v>
      </c>
      <c r="Q126" s="45"/>
      <c r="R126" s="45"/>
      <c r="S126" s="45"/>
      <c r="T126" s="45">
        <f t="shared" si="37"/>
        <v>0</v>
      </c>
      <c r="U126" s="45"/>
      <c r="V126" s="45"/>
      <c r="W126" s="45"/>
      <c r="X126" s="45">
        <f t="shared" si="38"/>
        <v>0</v>
      </c>
      <c r="Y126" s="45"/>
      <c r="Z126" s="45"/>
      <c r="AA126" s="45"/>
      <c r="AB126" s="1311">
        <f t="shared" si="39"/>
        <v>0</v>
      </c>
      <c r="AC126" s="41"/>
      <c r="AD126" s="744" t="s">
        <v>88</v>
      </c>
      <c r="AE126" s="259"/>
      <c r="AF126" s="259">
        <v>944</v>
      </c>
      <c r="AG126" s="722"/>
      <c r="AH126" s="45"/>
      <c r="AI126" s="45"/>
      <c r="AJ126" s="45"/>
      <c r="AK126" s="45"/>
      <c r="AL126" s="45"/>
      <c r="AM126" s="45"/>
      <c r="AN126" s="45"/>
      <c r="AO126" s="45"/>
      <c r="AP126" s="45"/>
      <c r="AQ126" s="45"/>
      <c r="AR126" s="45"/>
      <c r="AS126" s="722"/>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row>
    <row r="127" spans="1:179" s="40" customFormat="1" ht="31.5" customHeight="1">
      <c r="A127" s="270" t="s">
        <v>89</v>
      </c>
      <c r="B127" s="259"/>
      <c r="C127" s="259">
        <v>947</v>
      </c>
      <c r="D127" s="310" t="s">
        <v>1370</v>
      </c>
      <c r="E127" s="571">
        <f>SUM(E128:E154)</f>
        <v>0</v>
      </c>
      <c r="F127" s="249">
        <f>SUM(F128:F154)</f>
        <v>325000</v>
      </c>
      <c r="G127" s="249">
        <f>SUM(G128:G154)</f>
        <v>325000</v>
      </c>
      <c r="H127" s="252">
        <f>SUM(H128:H154)</f>
        <v>0</v>
      </c>
      <c r="I127" s="518">
        <f t="shared" ref="I127:AB127" si="60">SUM(I128:I154)</f>
        <v>0</v>
      </c>
      <c r="J127" s="1344">
        <f t="shared" si="51"/>
        <v>325000</v>
      </c>
      <c r="K127" s="246">
        <f t="shared" si="52"/>
        <v>0</v>
      </c>
      <c r="L127" s="246">
        <f t="shared" si="60"/>
        <v>0</v>
      </c>
      <c r="M127" s="392">
        <f t="shared" si="60"/>
        <v>0</v>
      </c>
      <c r="N127" s="45">
        <f t="shared" si="60"/>
        <v>0</v>
      </c>
      <c r="O127" s="246">
        <f t="shared" si="60"/>
        <v>0</v>
      </c>
      <c r="P127" s="246">
        <f t="shared" si="60"/>
        <v>0</v>
      </c>
      <c r="Q127" s="246">
        <f t="shared" si="60"/>
        <v>0</v>
      </c>
      <c r="R127" s="246">
        <f t="shared" si="60"/>
        <v>0</v>
      </c>
      <c r="S127" s="246">
        <f t="shared" si="60"/>
        <v>0</v>
      </c>
      <c r="T127" s="246">
        <f t="shared" si="60"/>
        <v>0</v>
      </c>
      <c r="U127" s="246">
        <f t="shared" si="60"/>
        <v>0</v>
      </c>
      <c r="V127" s="246">
        <f t="shared" si="60"/>
        <v>0</v>
      </c>
      <c r="W127" s="246">
        <f t="shared" si="60"/>
        <v>0</v>
      </c>
      <c r="X127" s="246">
        <f t="shared" si="60"/>
        <v>0</v>
      </c>
      <c r="Y127" s="246">
        <f t="shared" si="60"/>
        <v>0</v>
      </c>
      <c r="Z127" s="246">
        <f t="shared" si="60"/>
        <v>0</v>
      </c>
      <c r="AA127" s="246">
        <f t="shared" si="60"/>
        <v>0</v>
      </c>
      <c r="AB127" s="1313">
        <f t="shared" si="60"/>
        <v>0</v>
      </c>
      <c r="AC127" s="41"/>
      <c r="AD127" s="744" t="s">
        <v>89</v>
      </c>
      <c r="AE127" s="259"/>
      <c r="AF127" s="259">
        <v>947</v>
      </c>
      <c r="AG127" s="45">
        <f t="shared" ref="AG127:AP127" si="61">SUM(AG128:AG154)</f>
        <v>125800</v>
      </c>
      <c r="AH127" s="45">
        <f t="shared" si="61"/>
        <v>0</v>
      </c>
      <c r="AI127" s="45">
        <f t="shared" si="61"/>
        <v>5000</v>
      </c>
      <c r="AJ127" s="45">
        <f t="shared" si="61"/>
        <v>0</v>
      </c>
      <c r="AK127" s="45">
        <f t="shared" si="61"/>
        <v>6500</v>
      </c>
      <c r="AL127" s="45">
        <f t="shared" si="61"/>
        <v>39100</v>
      </c>
      <c r="AM127" s="45">
        <f t="shared" si="61"/>
        <v>31800</v>
      </c>
      <c r="AN127" s="45">
        <f t="shared" si="61"/>
        <v>33900</v>
      </c>
      <c r="AO127" s="45">
        <f t="shared" si="61"/>
        <v>4800</v>
      </c>
      <c r="AP127" s="45">
        <f t="shared" si="61"/>
        <v>4700</v>
      </c>
      <c r="AQ127" s="45">
        <f>SUM(AQ128:AQ154)</f>
        <v>0</v>
      </c>
      <c r="AR127" s="45">
        <f>SUM(AR128:AR154)</f>
        <v>0</v>
      </c>
      <c r="AS127" s="722">
        <f>AG127-AH127-AI127-AJ127-AK127-AL127-AM127-AN127-AO127-AP127-AQ127-AR127</f>
        <v>0</v>
      </c>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row>
    <row r="128" spans="1:179" s="41" customFormat="1" ht="49.5" customHeight="1">
      <c r="A128" s="285" t="s">
        <v>425</v>
      </c>
      <c r="B128" s="277"/>
      <c r="C128" s="277"/>
      <c r="D128" s="291"/>
      <c r="E128" s="570"/>
      <c r="F128" s="279">
        <f>'225 сод.имущ.'!H225</f>
        <v>116100</v>
      </c>
      <c r="G128" s="279">
        <f>F128</f>
        <v>116100</v>
      </c>
      <c r="H128" s="307"/>
      <c r="I128" s="576"/>
      <c r="J128" s="1343">
        <f t="shared" si="51"/>
        <v>116100</v>
      </c>
      <c r="K128" s="581">
        <f t="shared" si="52"/>
        <v>0</v>
      </c>
      <c r="L128" s="1332"/>
      <c r="M128" s="438"/>
      <c r="N128" s="308"/>
      <c r="O128" s="308"/>
      <c r="P128" s="306">
        <f t="shared" si="36"/>
        <v>0</v>
      </c>
      <c r="Q128" s="308"/>
      <c r="R128" s="308"/>
      <c r="S128" s="308"/>
      <c r="T128" s="306">
        <f t="shared" si="37"/>
        <v>0</v>
      </c>
      <c r="U128" s="308"/>
      <c r="V128" s="308"/>
      <c r="W128" s="308"/>
      <c r="X128" s="306">
        <f t="shared" si="38"/>
        <v>0</v>
      </c>
      <c r="Y128" s="308"/>
      <c r="Z128" s="308"/>
      <c r="AA128" s="308"/>
      <c r="AB128" s="1312">
        <f t="shared" si="39"/>
        <v>0</v>
      </c>
      <c r="AD128" s="739" t="s">
        <v>425</v>
      </c>
      <c r="AE128" s="277"/>
      <c r="AF128" s="277"/>
      <c r="AG128" s="721"/>
      <c r="AH128" s="308"/>
      <c r="AI128" s="308"/>
      <c r="AJ128" s="308"/>
      <c r="AK128" s="308"/>
      <c r="AL128" s="308"/>
      <c r="AM128" s="308"/>
      <c r="AN128" s="308"/>
      <c r="AO128" s="308"/>
      <c r="AP128" s="308"/>
      <c r="AQ128" s="308"/>
      <c r="AR128" s="308"/>
      <c r="AS128" s="722"/>
    </row>
    <row r="129" spans="1:45" s="41" customFormat="1" ht="20.25" customHeight="1">
      <c r="A129" s="285" t="s">
        <v>426</v>
      </c>
      <c r="B129" s="277"/>
      <c r="C129" s="277"/>
      <c r="D129" s="291"/>
      <c r="E129" s="570"/>
      <c r="F129" s="279">
        <f>'225 сод.имущ.'!H229</f>
        <v>6500</v>
      </c>
      <c r="G129" s="279">
        <f t="shared" ref="G129:G154" si="62">F129</f>
        <v>6500</v>
      </c>
      <c r="H129" s="307"/>
      <c r="I129" s="576"/>
      <c r="J129" s="1343">
        <f t="shared" si="51"/>
        <v>6500</v>
      </c>
      <c r="K129" s="581">
        <f t="shared" si="52"/>
        <v>0</v>
      </c>
      <c r="L129" s="1332"/>
      <c r="M129" s="438"/>
      <c r="N129" s="308"/>
      <c r="O129" s="308"/>
      <c r="P129" s="306">
        <f t="shared" si="36"/>
        <v>0</v>
      </c>
      <c r="Q129" s="308"/>
      <c r="R129" s="308"/>
      <c r="S129" s="308"/>
      <c r="T129" s="306">
        <f t="shared" si="37"/>
        <v>0</v>
      </c>
      <c r="U129" s="308"/>
      <c r="V129" s="308"/>
      <c r="W129" s="308"/>
      <c r="X129" s="306">
        <f t="shared" si="38"/>
        <v>0</v>
      </c>
      <c r="Y129" s="308"/>
      <c r="Z129" s="308"/>
      <c r="AA129" s="308"/>
      <c r="AB129" s="1312">
        <f t="shared" si="39"/>
        <v>0</v>
      </c>
      <c r="AD129" s="755" t="s">
        <v>426</v>
      </c>
      <c r="AE129" s="756"/>
      <c r="AF129" s="756"/>
      <c r="AG129" s="728">
        <f>F129</f>
        <v>6500</v>
      </c>
      <c r="AH129" s="727"/>
      <c r="AI129" s="727"/>
      <c r="AJ129" s="727"/>
      <c r="AK129" s="727">
        <v>6500</v>
      </c>
      <c r="AL129" s="727"/>
      <c r="AM129" s="727"/>
      <c r="AN129" s="727"/>
      <c r="AO129" s="727"/>
      <c r="AP129" s="727"/>
      <c r="AQ129" s="727"/>
      <c r="AR129" s="727"/>
      <c r="AS129" s="728">
        <f>AG129-AH129-AI129-AJ129-AK129-AL129-AM129-AN129-AO129-AP129-AQ129-AR129</f>
        <v>0</v>
      </c>
    </row>
    <row r="130" spans="1:45" s="41" customFormat="1" ht="20.25" customHeight="1">
      <c r="A130" s="285" t="s">
        <v>427</v>
      </c>
      <c r="B130" s="277"/>
      <c r="C130" s="277"/>
      <c r="D130" s="291"/>
      <c r="E130" s="570"/>
      <c r="F130" s="279">
        <f>'225 сод.имущ.'!H262</f>
        <v>0</v>
      </c>
      <c r="G130" s="279">
        <f t="shared" si="62"/>
        <v>0</v>
      </c>
      <c r="H130" s="307"/>
      <c r="I130" s="576"/>
      <c r="J130" s="1343">
        <f t="shared" si="51"/>
        <v>0</v>
      </c>
      <c r="K130" s="581">
        <f t="shared" si="52"/>
        <v>0</v>
      </c>
      <c r="L130" s="1332"/>
      <c r="M130" s="438"/>
      <c r="N130" s="308"/>
      <c r="O130" s="308"/>
      <c r="P130" s="306">
        <f t="shared" si="36"/>
        <v>0</v>
      </c>
      <c r="Q130" s="308"/>
      <c r="R130" s="308"/>
      <c r="S130" s="308"/>
      <c r="T130" s="306">
        <f t="shared" si="37"/>
        <v>0</v>
      </c>
      <c r="U130" s="308"/>
      <c r="V130" s="308"/>
      <c r="W130" s="308"/>
      <c r="X130" s="306">
        <f t="shared" si="38"/>
        <v>0</v>
      </c>
      <c r="Y130" s="308"/>
      <c r="Z130" s="308"/>
      <c r="AA130" s="308"/>
      <c r="AB130" s="1312">
        <f t="shared" si="39"/>
        <v>0</v>
      </c>
      <c r="AD130" s="755" t="s">
        <v>427</v>
      </c>
      <c r="AE130" s="756"/>
      <c r="AF130" s="756"/>
      <c r="AG130" s="728">
        <f>F130</f>
        <v>0</v>
      </c>
      <c r="AH130" s="727"/>
      <c r="AI130" s="727"/>
      <c r="AJ130" s="727"/>
      <c r="AK130" s="727"/>
      <c r="AL130" s="727"/>
      <c r="AM130" s="727"/>
      <c r="AN130" s="727"/>
      <c r="AO130" s="727"/>
      <c r="AP130" s="727"/>
      <c r="AQ130" s="727"/>
      <c r="AR130" s="727"/>
      <c r="AS130" s="728">
        <f>AG130-AH130-AI130-AJ130-AK130-AL130-AM130-AN130-AO130-AP130-AQ130-AR130</f>
        <v>0</v>
      </c>
    </row>
    <row r="131" spans="1:45" s="41" customFormat="1" ht="20.25" customHeight="1">
      <c r="A131" s="285" t="s">
        <v>428</v>
      </c>
      <c r="B131" s="277"/>
      <c r="C131" s="277"/>
      <c r="D131" s="291"/>
      <c r="E131" s="570"/>
      <c r="F131" s="279">
        <f>'225 сод.имущ.'!H272</f>
        <v>7000</v>
      </c>
      <c r="G131" s="279">
        <f t="shared" si="62"/>
        <v>7000</v>
      </c>
      <c r="H131" s="307"/>
      <c r="I131" s="576"/>
      <c r="J131" s="1343">
        <f t="shared" si="51"/>
        <v>7000</v>
      </c>
      <c r="K131" s="581">
        <f t="shared" si="52"/>
        <v>0</v>
      </c>
      <c r="L131" s="1332"/>
      <c r="M131" s="438"/>
      <c r="N131" s="308"/>
      <c r="O131" s="308"/>
      <c r="P131" s="306">
        <f t="shared" si="36"/>
        <v>0</v>
      </c>
      <c r="Q131" s="308"/>
      <c r="R131" s="308"/>
      <c r="S131" s="308"/>
      <c r="T131" s="306">
        <f t="shared" si="37"/>
        <v>0</v>
      </c>
      <c r="U131" s="308"/>
      <c r="V131" s="308"/>
      <c r="W131" s="308"/>
      <c r="X131" s="306">
        <f t="shared" si="38"/>
        <v>0</v>
      </c>
      <c r="Y131" s="308"/>
      <c r="Z131" s="308"/>
      <c r="AA131" s="308"/>
      <c r="AB131" s="1312">
        <f t="shared" si="39"/>
        <v>0</v>
      </c>
      <c r="AD131" s="755" t="s">
        <v>428</v>
      </c>
      <c r="AE131" s="756"/>
      <c r="AF131" s="756"/>
      <c r="AG131" s="728">
        <f>F131</f>
        <v>7000</v>
      </c>
      <c r="AH131" s="727"/>
      <c r="AI131" s="727"/>
      <c r="AJ131" s="727"/>
      <c r="AK131" s="727"/>
      <c r="AL131" s="727"/>
      <c r="AM131" s="727">
        <v>7000</v>
      </c>
      <c r="AN131" s="727"/>
      <c r="AO131" s="727"/>
      <c r="AP131" s="727"/>
      <c r="AQ131" s="727"/>
      <c r="AR131" s="727"/>
      <c r="AS131" s="728">
        <f>AG131-AH131-AI131-AJ131-AK131-AL131-AM131-AN131-AO131-AP131-AQ131-AR131</f>
        <v>0</v>
      </c>
    </row>
    <row r="132" spans="1:45" s="41" customFormat="1" ht="34.5" customHeight="1">
      <c r="A132" s="285" t="s">
        <v>399</v>
      </c>
      <c r="B132" s="277"/>
      <c r="C132" s="277"/>
      <c r="D132" s="291"/>
      <c r="E132" s="570"/>
      <c r="F132" s="279">
        <f>'225 сод.имущ.'!H277</f>
        <v>0</v>
      </c>
      <c r="G132" s="279">
        <f t="shared" si="62"/>
        <v>0</v>
      </c>
      <c r="H132" s="307"/>
      <c r="I132" s="576"/>
      <c r="J132" s="1343">
        <f t="shared" si="51"/>
        <v>0</v>
      </c>
      <c r="K132" s="581">
        <f t="shared" si="52"/>
        <v>0</v>
      </c>
      <c r="L132" s="1332"/>
      <c r="M132" s="438"/>
      <c r="N132" s="308"/>
      <c r="O132" s="308"/>
      <c r="P132" s="306">
        <f t="shared" si="36"/>
        <v>0</v>
      </c>
      <c r="Q132" s="308"/>
      <c r="R132" s="308"/>
      <c r="S132" s="308"/>
      <c r="T132" s="306">
        <f t="shared" si="37"/>
        <v>0</v>
      </c>
      <c r="U132" s="308"/>
      <c r="V132" s="308"/>
      <c r="W132" s="308"/>
      <c r="X132" s="306">
        <f t="shared" si="38"/>
        <v>0</v>
      </c>
      <c r="Y132" s="308"/>
      <c r="Z132" s="308"/>
      <c r="AA132" s="308"/>
      <c r="AB132" s="1312">
        <f t="shared" si="39"/>
        <v>0</v>
      </c>
      <c r="AD132" s="755" t="s">
        <v>399</v>
      </c>
      <c r="AE132" s="756"/>
      <c r="AF132" s="756"/>
      <c r="AG132" s="728">
        <f>F132</f>
        <v>0</v>
      </c>
      <c r="AH132" s="727"/>
      <c r="AI132" s="727"/>
      <c r="AJ132" s="727"/>
      <c r="AK132" s="727"/>
      <c r="AL132" s="727"/>
      <c r="AM132" s="727"/>
      <c r="AN132" s="727"/>
      <c r="AO132" s="727"/>
      <c r="AP132" s="727"/>
      <c r="AQ132" s="727"/>
      <c r="AR132" s="727"/>
      <c r="AS132" s="728">
        <f>AG132-AH132-AI132-AJ132-AK132-AL132-AM132-AN132-AO132-AP132-AQ132-AR132</f>
        <v>0</v>
      </c>
    </row>
    <row r="133" spans="1:45" s="41" customFormat="1" ht="18.75" customHeight="1">
      <c r="A133" s="285" t="s">
        <v>400</v>
      </c>
      <c r="B133" s="277"/>
      <c r="C133" s="277"/>
      <c r="D133" s="291"/>
      <c r="E133" s="570"/>
      <c r="F133" s="279">
        <f>'225 сод.имущ.'!H278</f>
        <v>5000</v>
      </c>
      <c r="G133" s="279">
        <f t="shared" si="62"/>
        <v>5000</v>
      </c>
      <c r="H133" s="307"/>
      <c r="I133" s="576"/>
      <c r="J133" s="1343">
        <f t="shared" si="51"/>
        <v>5000</v>
      </c>
      <c r="K133" s="581">
        <f t="shared" si="52"/>
        <v>0</v>
      </c>
      <c r="L133" s="1332"/>
      <c r="M133" s="438"/>
      <c r="N133" s="308"/>
      <c r="O133" s="308"/>
      <c r="P133" s="306">
        <f t="shared" si="36"/>
        <v>0</v>
      </c>
      <c r="Q133" s="308"/>
      <c r="R133" s="308"/>
      <c r="S133" s="308"/>
      <c r="T133" s="306">
        <f t="shared" si="37"/>
        <v>0</v>
      </c>
      <c r="U133" s="308"/>
      <c r="V133" s="308"/>
      <c r="W133" s="308"/>
      <c r="X133" s="306">
        <f t="shared" si="38"/>
        <v>0</v>
      </c>
      <c r="Y133" s="308"/>
      <c r="Z133" s="308"/>
      <c r="AA133" s="308"/>
      <c r="AB133" s="1312">
        <f t="shared" si="39"/>
        <v>0</v>
      </c>
      <c r="AD133" s="755" t="s">
        <v>400</v>
      </c>
      <c r="AE133" s="756"/>
      <c r="AF133" s="756"/>
      <c r="AG133" s="728">
        <f>F133</f>
        <v>5000</v>
      </c>
      <c r="AH133" s="727"/>
      <c r="AI133" s="727">
        <v>5000</v>
      </c>
      <c r="AJ133" s="727"/>
      <c r="AK133" s="727"/>
      <c r="AL133" s="727"/>
      <c r="AM133" s="727"/>
      <c r="AN133" s="727"/>
      <c r="AO133" s="727"/>
      <c r="AP133" s="727"/>
      <c r="AQ133" s="727"/>
      <c r="AR133" s="727"/>
      <c r="AS133" s="728">
        <f>AG133-AH133-AI133-AJ133-AK133-AL133-AM133-AN133-AO133-AP133-AQ133-AR133</f>
        <v>0</v>
      </c>
    </row>
    <row r="134" spans="1:45" s="41" customFormat="1" ht="32.25" customHeight="1">
      <c r="A134" s="285" t="s">
        <v>90</v>
      </c>
      <c r="B134" s="277"/>
      <c r="C134" s="277"/>
      <c r="D134" s="291"/>
      <c r="E134" s="570"/>
      <c r="F134" s="279">
        <f>'225 сод.имущ.'!H279</f>
        <v>83100</v>
      </c>
      <c r="G134" s="279">
        <f t="shared" si="62"/>
        <v>83100</v>
      </c>
      <c r="H134" s="307"/>
      <c r="I134" s="576"/>
      <c r="J134" s="1343">
        <f t="shared" si="51"/>
        <v>83100</v>
      </c>
      <c r="K134" s="581">
        <f t="shared" si="52"/>
        <v>0</v>
      </c>
      <c r="L134" s="1332"/>
      <c r="M134" s="438"/>
      <c r="N134" s="308"/>
      <c r="O134" s="308"/>
      <c r="P134" s="306">
        <f t="shared" si="36"/>
        <v>0</v>
      </c>
      <c r="Q134" s="308"/>
      <c r="R134" s="308"/>
      <c r="S134" s="308"/>
      <c r="T134" s="306">
        <f t="shared" si="37"/>
        <v>0</v>
      </c>
      <c r="U134" s="308"/>
      <c r="V134" s="308"/>
      <c r="W134" s="308"/>
      <c r="X134" s="306">
        <f t="shared" si="38"/>
        <v>0</v>
      </c>
      <c r="Y134" s="308"/>
      <c r="Z134" s="308"/>
      <c r="AA134" s="308"/>
      <c r="AB134" s="1312">
        <f t="shared" si="39"/>
        <v>0</v>
      </c>
      <c r="AD134" s="739" t="s">
        <v>90</v>
      </c>
      <c r="AE134" s="277"/>
      <c r="AF134" s="277"/>
      <c r="AG134" s="721"/>
      <c r="AH134" s="308"/>
      <c r="AI134" s="308"/>
      <c r="AJ134" s="308"/>
      <c r="AK134" s="308"/>
      <c r="AL134" s="308"/>
      <c r="AM134" s="308"/>
      <c r="AN134" s="308"/>
      <c r="AO134" s="308"/>
      <c r="AP134" s="308"/>
      <c r="AQ134" s="308"/>
      <c r="AR134" s="308"/>
      <c r="AS134" s="722"/>
    </row>
    <row r="135" spans="1:45" s="41" customFormat="1" ht="33.75" customHeight="1">
      <c r="A135" s="285" t="s">
        <v>403</v>
      </c>
      <c r="B135" s="277"/>
      <c r="C135" s="277"/>
      <c r="D135" s="291"/>
      <c r="E135" s="570"/>
      <c r="F135" s="279">
        <f>'225 сод.имущ.'!H280</f>
        <v>3900</v>
      </c>
      <c r="G135" s="279">
        <f t="shared" si="62"/>
        <v>3900</v>
      </c>
      <c r="H135" s="307"/>
      <c r="I135" s="576"/>
      <c r="J135" s="1343">
        <f t="shared" si="51"/>
        <v>3900</v>
      </c>
      <c r="K135" s="581">
        <f t="shared" si="52"/>
        <v>0</v>
      </c>
      <c r="L135" s="1332"/>
      <c r="M135" s="438"/>
      <c r="N135" s="308"/>
      <c r="O135" s="308"/>
      <c r="P135" s="306">
        <f t="shared" si="36"/>
        <v>0</v>
      </c>
      <c r="Q135" s="308"/>
      <c r="R135" s="308"/>
      <c r="S135" s="308"/>
      <c r="T135" s="306">
        <f t="shared" si="37"/>
        <v>0</v>
      </c>
      <c r="U135" s="308"/>
      <c r="V135" s="308"/>
      <c r="W135" s="308"/>
      <c r="X135" s="306">
        <f t="shared" si="38"/>
        <v>0</v>
      </c>
      <c r="Y135" s="308"/>
      <c r="Z135" s="308"/>
      <c r="AA135" s="308"/>
      <c r="AB135" s="1312">
        <f t="shared" si="39"/>
        <v>0</v>
      </c>
      <c r="AD135" s="755" t="s">
        <v>403</v>
      </c>
      <c r="AE135" s="756"/>
      <c r="AF135" s="756"/>
      <c r="AG135" s="728">
        <f t="shared" ref="AG135:AG142" si="63">F135</f>
        <v>3900</v>
      </c>
      <c r="AH135" s="727"/>
      <c r="AI135" s="727"/>
      <c r="AJ135" s="727"/>
      <c r="AK135" s="727"/>
      <c r="AL135" s="727"/>
      <c r="AM135" s="727"/>
      <c r="AN135" s="727">
        <v>3900</v>
      </c>
      <c r="AO135" s="727"/>
      <c r="AP135" s="727"/>
      <c r="AQ135" s="727"/>
      <c r="AR135" s="727"/>
      <c r="AS135" s="728">
        <f t="shared" ref="AS135:AS142" si="64">AG135-AH135-AI135-AJ135-AK135-AL135-AM135-AN135-AO135-AP135-AQ135-AR135</f>
        <v>0</v>
      </c>
    </row>
    <row r="136" spans="1:45" s="41" customFormat="1" ht="20.25" customHeight="1">
      <c r="A136" s="285" t="s">
        <v>404</v>
      </c>
      <c r="B136" s="277"/>
      <c r="C136" s="277"/>
      <c r="D136" s="291"/>
      <c r="E136" s="570"/>
      <c r="F136" s="279">
        <f>'225 сод.имущ.'!H281</f>
        <v>39100</v>
      </c>
      <c r="G136" s="279">
        <f t="shared" si="62"/>
        <v>39100</v>
      </c>
      <c r="H136" s="307"/>
      <c r="I136" s="576"/>
      <c r="J136" s="1343">
        <f t="shared" si="51"/>
        <v>39100</v>
      </c>
      <c r="K136" s="581">
        <f t="shared" si="52"/>
        <v>0</v>
      </c>
      <c r="L136" s="1332"/>
      <c r="M136" s="438"/>
      <c r="N136" s="308"/>
      <c r="O136" s="308"/>
      <c r="P136" s="306">
        <f t="shared" si="36"/>
        <v>0</v>
      </c>
      <c r="Q136" s="308"/>
      <c r="R136" s="308"/>
      <c r="S136" s="308"/>
      <c r="T136" s="306">
        <f t="shared" si="37"/>
        <v>0</v>
      </c>
      <c r="U136" s="308"/>
      <c r="V136" s="308"/>
      <c r="W136" s="308"/>
      <c r="X136" s="306">
        <f t="shared" si="38"/>
        <v>0</v>
      </c>
      <c r="Y136" s="308"/>
      <c r="Z136" s="308"/>
      <c r="AA136" s="308"/>
      <c r="AB136" s="1312">
        <f t="shared" si="39"/>
        <v>0</v>
      </c>
      <c r="AD136" s="755" t="s">
        <v>404</v>
      </c>
      <c r="AE136" s="756"/>
      <c r="AF136" s="756"/>
      <c r="AG136" s="728">
        <f t="shared" si="63"/>
        <v>39100</v>
      </c>
      <c r="AH136" s="727"/>
      <c r="AI136" s="727"/>
      <c r="AJ136" s="727"/>
      <c r="AK136" s="727"/>
      <c r="AL136" s="727">
        <v>39100</v>
      </c>
      <c r="AM136" s="727"/>
      <c r="AN136" s="727"/>
      <c r="AO136" s="727"/>
      <c r="AP136" s="727"/>
      <c r="AQ136" s="727"/>
      <c r="AR136" s="727"/>
      <c r="AS136" s="728">
        <f t="shared" si="64"/>
        <v>0</v>
      </c>
    </row>
    <row r="137" spans="1:45" s="41" customFormat="1" ht="19.5" customHeight="1">
      <c r="A137" s="285" t="s">
        <v>1253</v>
      </c>
      <c r="B137" s="277"/>
      <c r="C137" s="277"/>
      <c r="D137" s="291"/>
      <c r="E137" s="570"/>
      <c r="F137" s="279">
        <f>'225 сод.имущ.'!H282</f>
        <v>24800</v>
      </c>
      <c r="G137" s="279">
        <f t="shared" si="62"/>
        <v>24800</v>
      </c>
      <c r="H137" s="307"/>
      <c r="I137" s="576"/>
      <c r="J137" s="1343">
        <f t="shared" si="51"/>
        <v>24800</v>
      </c>
      <c r="K137" s="581">
        <f t="shared" si="52"/>
        <v>0</v>
      </c>
      <c r="L137" s="1332"/>
      <c r="M137" s="438"/>
      <c r="N137" s="308"/>
      <c r="O137" s="308"/>
      <c r="P137" s="306">
        <f t="shared" si="36"/>
        <v>0</v>
      </c>
      <c r="Q137" s="308"/>
      <c r="R137" s="308"/>
      <c r="S137" s="308"/>
      <c r="T137" s="306">
        <f t="shared" si="37"/>
        <v>0</v>
      </c>
      <c r="U137" s="308"/>
      <c r="V137" s="308"/>
      <c r="W137" s="308"/>
      <c r="X137" s="306">
        <f t="shared" si="38"/>
        <v>0</v>
      </c>
      <c r="Y137" s="308"/>
      <c r="Z137" s="308"/>
      <c r="AA137" s="308"/>
      <c r="AB137" s="1312">
        <f t="shared" si="39"/>
        <v>0</v>
      </c>
      <c r="AD137" s="755" t="s">
        <v>1253</v>
      </c>
      <c r="AE137" s="756"/>
      <c r="AF137" s="756"/>
      <c r="AG137" s="728">
        <f t="shared" si="63"/>
        <v>24800</v>
      </c>
      <c r="AH137" s="727"/>
      <c r="AI137" s="727"/>
      <c r="AJ137" s="727"/>
      <c r="AK137" s="727"/>
      <c r="AL137" s="727"/>
      <c r="AM137" s="727">
        <v>24800</v>
      </c>
      <c r="AN137" s="727"/>
      <c r="AO137" s="727"/>
      <c r="AP137" s="727"/>
      <c r="AQ137" s="727"/>
      <c r="AR137" s="727"/>
      <c r="AS137" s="728">
        <f t="shared" si="64"/>
        <v>0</v>
      </c>
    </row>
    <row r="138" spans="1:45" s="41" customFormat="1" ht="19.5" customHeight="1">
      <c r="A138" s="285" t="s">
        <v>410</v>
      </c>
      <c r="B138" s="277"/>
      <c r="C138" s="277"/>
      <c r="D138" s="291"/>
      <c r="E138" s="570"/>
      <c r="F138" s="279">
        <f>'225 сод.имущ.'!H288</f>
        <v>9500</v>
      </c>
      <c r="G138" s="279">
        <f t="shared" si="62"/>
        <v>9500</v>
      </c>
      <c r="H138" s="307"/>
      <c r="I138" s="576"/>
      <c r="J138" s="1343">
        <f t="shared" si="51"/>
        <v>9500</v>
      </c>
      <c r="K138" s="581">
        <f t="shared" si="52"/>
        <v>0</v>
      </c>
      <c r="L138" s="1332"/>
      <c r="M138" s="438"/>
      <c r="N138" s="308"/>
      <c r="O138" s="308"/>
      <c r="P138" s="306">
        <f t="shared" si="36"/>
        <v>0</v>
      </c>
      <c r="Q138" s="308"/>
      <c r="R138" s="308"/>
      <c r="S138" s="308"/>
      <c r="T138" s="306">
        <f t="shared" si="37"/>
        <v>0</v>
      </c>
      <c r="U138" s="308"/>
      <c r="V138" s="308"/>
      <c r="W138" s="308"/>
      <c r="X138" s="306">
        <f t="shared" si="38"/>
        <v>0</v>
      </c>
      <c r="Y138" s="308"/>
      <c r="Z138" s="308"/>
      <c r="AA138" s="308"/>
      <c r="AB138" s="1312">
        <f t="shared" si="39"/>
        <v>0</v>
      </c>
      <c r="AD138" s="755" t="s">
        <v>410</v>
      </c>
      <c r="AE138" s="756"/>
      <c r="AF138" s="756"/>
      <c r="AG138" s="728">
        <f t="shared" si="63"/>
        <v>9500</v>
      </c>
      <c r="AH138" s="727"/>
      <c r="AI138" s="727"/>
      <c r="AJ138" s="727"/>
      <c r="AK138" s="727"/>
      <c r="AL138" s="727"/>
      <c r="AM138" s="727"/>
      <c r="AN138" s="727"/>
      <c r="AO138" s="727">
        <v>4800</v>
      </c>
      <c r="AP138" s="727">
        <v>4700</v>
      </c>
      <c r="AQ138" s="727"/>
      <c r="AR138" s="727"/>
      <c r="AS138" s="728">
        <f t="shared" si="64"/>
        <v>0</v>
      </c>
    </row>
    <row r="139" spans="1:45" s="41" customFormat="1" ht="33.75" customHeight="1">
      <c r="A139" s="285" t="s">
        <v>411</v>
      </c>
      <c r="B139" s="277"/>
      <c r="C139" s="277"/>
      <c r="D139" s="291"/>
      <c r="E139" s="570"/>
      <c r="F139" s="279">
        <f>'225 сод.имущ.'!H319</f>
        <v>0</v>
      </c>
      <c r="G139" s="279">
        <f t="shared" si="62"/>
        <v>0</v>
      </c>
      <c r="H139" s="307"/>
      <c r="I139" s="576"/>
      <c r="J139" s="1343">
        <f t="shared" si="51"/>
        <v>0</v>
      </c>
      <c r="K139" s="581">
        <f t="shared" si="52"/>
        <v>0</v>
      </c>
      <c r="L139" s="1332"/>
      <c r="M139" s="438"/>
      <c r="N139" s="308"/>
      <c r="O139" s="308"/>
      <c r="P139" s="306">
        <f t="shared" si="36"/>
        <v>0</v>
      </c>
      <c r="Q139" s="308"/>
      <c r="R139" s="308"/>
      <c r="S139" s="308"/>
      <c r="T139" s="306">
        <f t="shared" si="37"/>
        <v>0</v>
      </c>
      <c r="U139" s="308"/>
      <c r="V139" s="308"/>
      <c r="W139" s="308"/>
      <c r="X139" s="306">
        <f t="shared" si="38"/>
        <v>0</v>
      </c>
      <c r="Y139" s="308"/>
      <c r="Z139" s="308"/>
      <c r="AA139" s="308"/>
      <c r="AB139" s="1312">
        <f t="shared" si="39"/>
        <v>0</v>
      </c>
      <c r="AD139" s="755" t="s">
        <v>411</v>
      </c>
      <c r="AE139" s="756"/>
      <c r="AF139" s="756"/>
      <c r="AG139" s="728">
        <f t="shared" si="63"/>
        <v>0</v>
      </c>
      <c r="AH139" s="727"/>
      <c r="AI139" s="727"/>
      <c r="AJ139" s="727"/>
      <c r="AK139" s="727"/>
      <c r="AL139" s="727"/>
      <c r="AM139" s="727"/>
      <c r="AN139" s="727"/>
      <c r="AO139" s="727"/>
      <c r="AP139" s="727"/>
      <c r="AQ139" s="727"/>
      <c r="AR139" s="727"/>
      <c r="AS139" s="728">
        <f t="shared" si="64"/>
        <v>0</v>
      </c>
    </row>
    <row r="140" spans="1:45" s="41" customFormat="1" ht="65.25" customHeight="1">
      <c r="A140" s="285" t="s">
        <v>703</v>
      </c>
      <c r="B140" s="277"/>
      <c r="C140" s="277"/>
      <c r="D140" s="291"/>
      <c r="E140" s="570"/>
      <c r="F140" s="279">
        <f>'225 сод.имущ.'!H320</f>
        <v>0</v>
      </c>
      <c r="G140" s="279">
        <f t="shared" si="62"/>
        <v>0</v>
      </c>
      <c r="H140" s="307"/>
      <c r="I140" s="576"/>
      <c r="J140" s="1343">
        <f t="shared" si="51"/>
        <v>0</v>
      </c>
      <c r="K140" s="581">
        <f t="shared" si="52"/>
        <v>0</v>
      </c>
      <c r="L140" s="1332"/>
      <c r="M140" s="438"/>
      <c r="N140" s="308"/>
      <c r="O140" s="308"/>
      <c r="P140" s="306">
        <f t="shared" si="36"/>
        <v>0</v>
      </c>
      <c r="Q140" s="308"/>
      <c r="R140" s="308"/>
      <c r="S140" s="308"/>
      <c r="T140" s="306">
        <f t="shared" si="37"/>
        <v>0</v>
      </c>
      <c r="U140" s="308"/>
      <c r="V140" s="308"/>
      <c r="W140" s="308"/>
      <c r="X140" s="306">
        <f t="shared" si="38"/>
        <v>0</v>
      </c>
      <c r="Y140" s="308"/>
      <c r="Z140" s="308"/>
      <c r="AA140" s="308"/>
      <c r="AB140" s="1312">
        <f t="shared" si="39"/>
        <v>0</v>
      </c>
      <c r="AD140" s="755" t="s">
        <v>703</v>
      </c>
      <c r="AE140" s="756"/>
      <c r="AF140" s="756"/>
      <c r="AG140" s="728">
        <f t="shared" si="63"/>
        <v>0</v>
      </c>
      <c r="AH140" s="727"/>
      <c r="AI140" s="727"/>
      <c r="AJ140" s="727"/>
      <c r="AK140" s="727"/>
      <c r="AL140" s="727"/>
      <c r="AM140" s="727"/>
      <c r="AN140" s="727"/>
      <c r="AO140" s="727"/>
      <c r="AP140" s="727"/>
      <c r="AQ140" s="727"/>
      <c r="AR140" s="727"/>
      <c r="AS140" s="728">
        <f t="shared" si="64"/>
        <v>0</v>
      </c>
    </row>
    <row r="141" spans="1:45" s="41" customFormat="1" ht="67.5" customHeight="1">
      <c r="A141" s="285" t="s">
        <v>927</v>
      </c>
      <c r="B141" s="277"/>
      <c r="C141" s="277"/>
      <c r="D141" s="291"/>
      <c r="E141" s="570"/>
      <c r="F141" s="279">
        <f>'225 сод.имущ.'!H321</f>
        <v>30000</v>
      </c>
      <c r="G141" s="279">
        <f t="shared" si="62"/>
        <v>30000</v>
      </c>
      <c r="H141" s="307"/>
      <c r="I141" s="576"/>
      <c r="J141" s="1343">
        <f t="shared" si="51"/>
        <v>30000</v>
      </c>
      <c r="K141" s="581">
        <f t="shared" si="52"/>
        <v>0</v>
      </c>
      <c r="L141" s="1332"/>
      <c r="M141" s="438"/>
      <c r="N141" s="308"/>
      <c r="O141" s="308"/>
      <c r="P141" s="306">
        <f t="shared" si="36"/>
        <v>0</v>
      </c>
      <c r="Q141" s="308"/>
      <c r="R141" s="308"/>
      <c r="S141" s="308"/>
      <c r="T141" s="306">
        <f t="shared" si="37"/>
        <v>0</v>
      </c>
      <c r="U141" s="308"/>
      <c r="V141" s="308"/>
      <c r="W141" s="308"/>
      <c r="X141" s="306">
        <f t="shared" si="38"/>
        <v>0</v>
      </c>
      <c r="Y141" s="308"/>
      <c r="Z141" s="308"/>
      <c r="AA141" s="308"/>
      <c r="AB141" s="1312">
        <f t="shared" si="39"/>
        <v>0</v>
      </c>
      <c r="AD141" s="755" t="s">
        <v>927</v>
      </c>
      <c r="AE141" s="756"/>
      <c r="AF141" s="756"/>
      <c r="AG141" s="728">
        <f t="shared" si="63"/>
        <v>30000</v>
      </c>
      <c r="AH141" s="727"/>
      <c r="AI141" s="727"/>
      <c r="AJ141" s="727"/>
      <c r="AK141" s="727"/>
      <c r="AL141" s="727"/>
      <c r="AM141" s="727"/>
      <c r="AN141" s="727">
        <v>30000</v>
      </c>
      <c r="AO141" s="727"/>
      <c r="AP141" s="727"/>
      <c r="AQ141" s="727"/>
      <c r="AR141" s="727"/>
      <c r="AS141" s="728">
        <f t="shared" si="64"/>
        <v>0</v>
      </c>
    </row>
    <row r="142" spans="1:45" s="41" customFormat="1" ht="35.25" customHeight="1">
      <c r="A142" s="285" t="s">
        <v>413</v>
      </c>
      <c r="B142" s="277"/>
      <c r="C142" s="277"/>
      <c r="D142" s="291"/>
      <c r="E142" s="570"/>
      <c r="F142" s="279">
        <f>'225 сод.имущ.'!H322</f>
        <v>0</v>
      </c>
      <c r="G142" s="279">
        <f t="shared" si="62"/>
        <v>0</v>
      </c>
      <c r="H142" s="307"/>
      <c r="I142" s="576"/>
      <c r="J142" s="1343">
        <f t="shared" si="51"/>
        <v>0</v>
      </c>
      <c r="K142" s="581">
        <f t="shared" si="52"/>
        <v>0</v>
      </c>
      <c r="L142" s="1332"/>
      <c r="M142" s="438"/>
      <c r="N142" s="308"/>
      <c r="O142" s="308"/>
      <c r="P142" s="306">
        <f t="shared" si="36"/>
        <v>0</v>
      </c>
      <c r="Q142" s="308"/>
      <c r="R142" s="308"/>
      <c r="S142" s="308"/>
      <c r="T142" s="306">
        <f t="shared" si="37"/>
        <v>0</v>
      </c>
      <c r="U142" s="308"/>
      <c r="V142" s="308"/>
      <c r="W142" s="308"/>
      <c r="X142" s="306">
        <f t="shared" si="38"/>
        <v>0</v>
      </c>
      <c r="Y142" s="308"/>
      <c r="Z142" s="308"/>
      <c r="AA142" s="308"/>
      <c r="AB142" s="1312">
        <f t="shared" si="39"/>
        <v>0</v>
      </c>
      <c r="AD142" s="755" t="s">
        <v>413</v>
      </c>
      <c r="AE142" s="756"/>
      <c r="AF142" s="756"/>
      <c r="AG142" s="728">
        <f t="shared" si="63"/>
        <v>0</v>
      </c>
      <c r="AH142" s="727"/>
      <c r="AI142" s="727"/>
      <c r="AJ142" s="727"/>
      <c r="AK142" s="727"/>
      <c r="AL142" s="727"/>
      <c r="AM142" s="727"/>
      <c r="AN142" s="727"/>
      <c r="AO142" s="727"/>
      <c r="AP142" s="727"/>
      <c r="AQ142" s="727"/>
      <c r="AR142" s="727"/>
      <c r="AS142" s="728">
        <f t="shared" si="64"/>
        <v>0</v>
      </c>
    </row>
    <row r="143" spans="1:45" s="41" customFormat="1" ht="24.75" customHeight="1">
      <c r="A143" s="285"/>
      <c r="B143" s="277"/>
      <c r="C143" s="277"/>
      <c r="D143" s="291"/>
      <c r="E143" s="570"/>
      <c r="F143" s="279"/>
      <c r="G143" s="279">
        <f t="shared" si="62"/>
        <v>0</v>
      </c>
      <c r="H143" s="307"/>
      <c r="I143" s="576"/>
      <c r="J143" s="1343">
        <f t="shared" si="51"/>
        <v>0</v>
      </c>
      <c r="K143" s="581">
        <f t="shared" si="52"/>
        <v>0</v>
      </c>
      <c r="L143" s="1332"/>
      <c r="M143" s="438"/>
      <c r="N143" s="308"/>
      <c r="O143" s="308"/>
      <c r="P143" s="306">
        <f t="shared" si="36"/>
        <v>0</v>
      </c>
      <c r="Q143" s="308"/>
      <c r="R143" s="308"/>
      <c r="S143" s="308"/>
      <c r="T143" s="306">
        <f t="shared" si="37"/>
        <v>0</v>
      </c>
      <c r="U143" s="308"/>
      <c r="V143" s="308"/>
      <c r="W143" s="308"/>
      <c r="X143" s="306">
        <f t="shared" si="38"/>
        <v>0</v>
      </c>
      <c r="Y143" s="308"/>
      <c r="Z143" s="308"/>
      <c r="AA143" s="308"/>
      <c r="AB143" s="1312">
        <f t="shared" si="39"/>
        <v>0</v>
      </c>
      <c r="AD143" s="739"/>
      <c r="AE143" s="277"/>
      <c r="AF143" s="277"/>
      <c r="AG143" s="721"/>
      <c r="AH143" s="308"/>
      <c r="AI143" s="308"/>
      <c r="AJ143" s="308"/>
      <c r="AK143" s="308"/>
      <c r="AL143" s="308"/>
      <c r="AM143" s="308"/>
      <c r="AN143" s="308"/>
      <c r="AO143" s="308"/>
      <c r="AP143" s="308"/>
      <c r="AQ143" s="308"/>
      <c r="AR143" s="308"/>
      <c r="AS143" s="722"/>
    </row>
    <row r="144" spans="1:45" s="41" customFormat="1" ht="18.75" customHeight="1">
      <c r="A144" s="670"/>
      <c r="B144" s="277"/>
      <c r="C144" s="277"/>
      <c r="D144" s="291"/>
      <c r="E144" s="570"/>
      <c r="F144" s="279"/>
      <c r="G144" s="279">
        <f t="shared" si="62"/>
        <v>0</v>
      </c>
      <c r="H144" s="307"/>
      <c r="I144" s="576"/>
      <c r="J144" s="1343">
        <f t="shared" si="51"/>
        <v>0</v>
      </c>
      <c r="K144" s="581">
        <f t="shared" si="52"/>
        <v>0</v>
      </c>
      <c r="L144" s="1332"/>
      <c r="M144" s="438"/>
      <c r="N144" s="308"/>
      <c r="O144" s="308"/>
      <c r="P144" s="306">
        <f t="shared" si="36"/>
        <v>0</v>
      </c>
      <c r="Q144" s="308"/>
      <c r="R144" s="308"/>
      <c r="S144" s="308"/>
      <c r="T144" s="306">
        <f t="shared" si="37"/>
        <v>0</v>
      </c>
      <c r="U144" s="308"/>
      <c r="V144" s="308"/>
      <c r="W144" s="308"/>
      <c r="X144" s="306">
        <f t="shared" si="38"/>
        <v>0</v>
      </c>
      <c r="Y144" s="308"/>
      <c r="Z144" s="308"/>
      <c r="AA144" s="308"/>
      <c r="AB144" s="1312">
        <f t="shared" si="39"/>
        <v>0</v>
      </c>
      <c r="AD144" s="1274"/>
      <c r="AE144" s="277"/>
      <c r="AF144" s="277"/>
      <c r="AG144" s="721"/>
      <c r="AH144" s="308"/>
      <c r="AI144" s="308"/>
      <c r="AJ144" s="308"/>
      <c r="AK144" s="308"/>
      <c r="AL144" s="308"/>
      <c r="AM144" s="308"/>
      <c r="AN144" s="308"/>
      <c r="AO144" s="308"/>
      <c r="AP144" s="308"/>
      <c r="AQ144" s="308"/>
      <c r="AR144" s="308"/>
      <c r="AS144" s="722"/>
    </row>
    <row r="145" spans="1:179" s="41" customFormat="1" ht="19.5" customHeight="1">
      <c r="A145" s="285"/>
      <c r="B145" s="277"/>
      <c r="C145" s="277"/>
      <c r="D145" s="291"/>
      <c r="E145" s="570"/>
      <c r="F145" s="279"/>
      <c r="G145" s="279">
        <f>F145</f>
        <v>0</v>
      </c>
      <c r="H145" s="307"/>
      <c r="I145" s="576"/>
      <c r="J145" s="1343">
        <f t="shared" si="51"/>
        <v>0</v>
      </c>
      <c r="K145" s="581">
        <f t="shared" si="52"/>
        <v>0</v>
      </c>
      <c r="L145" s="1332"/>
      <c r="M145" s="438"/>
      <c r="N145" s="308"/>
      <c r="O145" s="308"/>
      <c r="P145" s="306">
        <f t="shared" si="36"/>
        <v>0</v>
      </c>
      <c r="Q145" s="308"/>
      <c r="R145" s="308"/>
      <c r="S145" s="308"/>
      <c r="T145" s="306">
        <f t="shared" si="37"/>
        <v>0</v>
      </c>
      <c r="U145" s="308"/>
      <c r="V145" s="308"/>
      <c r="W145" s="308"/>
      <c r="X145" s="306">
        <f t="shared" si="38"/>
        <v>0</v>
      </c>
      <c r="Y145" s="308"/>
      <c r="Z145" s="308"/>
      <c r="AA145" s="308"/>
      <c r="AB145" s="1312">
        <f t="shared" si="39"/>
        <v>0</v>
      </c>
      <c r="AD145" s="739"/>
      <c r="AE145" s="277"/>
      <c r="AF145" s="277"/>
      <c r="AG145" s="721"/>
      <c r="AH145" s="308"/>
      <c r="AI145" s="308"/>
      <c r="AJ145" s="308"/>
      <c r="AK145" s="308"/>
      <c r="AL145" s="308"/>
      <c r="AM145" s="308"/>
      <c r="AN145" s="308"/>
      <c r="AO145" s="308"/>
      <c r="AP145" s="308"/>
      <c r="AQ145" s="308"/>
      <c r="AR145" s="308"/>
      <c r="AS145" s="722"/>
    </row>
    <row r="146" spans="1:179" s="41" customFormat="1" ht="17.25" customHeight="1">
      <c r="A146" s="285"/>
      <c r="B146" s="277"/>
      <c r="C146" s="277"/>
      <c r="D146" s="291"/>
      <c r="E146" s="570"/>
      <c r="F146" s="279"/>
      <c r="G146" s="279">
        <f t="shared" si="62"/>
        <v>0</v>
      </c>
      <c r="H146" s="307"/>
      <c r="I146" s="576"/>
      <c r="J146" s="1343">
        <f t="shared" si="51"/>
        <v>0</v>
      </c>
      <c r="K146" s="581">
        <f t="shared" si="52"/>
        <v>0</v>
      </c>
      <c r="L146" s="1332"/>
      <c r="M146" s="438"/>
      <c r="N146" s="308"/>
      <c r="O146" s="308"/>
      <c r="P146" s="306">
        <f t="shared" si="36"/>
        <v>0</v>
      </c>
      <c r="Q146" s="308"/>
      <c r="R146" s="308"/>
      <c r="S146" s="308"/>
      <c r="T146" s="306">
        <f t="shared" si="37"/>
        <v>0</v>
      </c>
      <c r="U146" s="308"/>
      <c r="V146" s="308"/>
      <c r="W146" s="308"/>
      <c r="X146" s="306">
        <f t="shared" si="38"/>
        <v>0</v>
      </c>
      <c r="Y146" s="308"/>
      <c r="Z146" s="308"/>
      <c r="AA146" s="308"/>
      <c r="AB146" s="1312">
        <f t="shared" si="39"/>
        <v>0</v>
      </c>
      <c r="AD146" s="739"/>
      <c r="AE146" s="277"/>
      <c r="AF146" s="277"/>
      <c r="AG146" s="721"/>
      <c r="AH146" s="308"/>
      <c r="AI146" s="308"/>
      <c r="AJ146" s="308"/>
      <c r="AK146" s="308"/>
      <c r="AL146" s="308"/>
      <c r="AM146" s="308"/>
      <c r="AN146" s="308"/>
      <c r="AO146" s="308"/>
      <c r="AP146" s="308"/>
      <c r="AQ146" s="308"/>
      <c r="AR146" s="308"/>
      <c r="AS146" s="722"/>
    </row>
    <row r="147" spans="1:179" s="41" customFormat="1" ht="17.25" customHeight="1">
      <c r="A147" s="285"/>
      <c r="B147" s="277"/>
      <c r="C147" s="277"/>
      <c r="D147" s="291"/>
      <c r="E147" s="570"/>
      <c r="F147" s="279"/>
      <c r="G147" s="279">
        <f t="shared" si="62"/>
        <v>0</v>
      </c>
      <c r="H147" s="307"/>
      <c r="I147" s="576"/>
      <c r="J147" s="1343">
        <f t="shared" si="51"/>
        <v>0</v>
      </c>
      <c r="K147" s="581">
        <f t="shared" si="52"/>
        <v>0</v>
      </c>
      <c r="L147" s="1332"/>
      <c r="M147" s="438"/>
      <c r="N147" s="308"/>
      <c r="O147" s="308"/>
      <c r="P147" s="306">
        <f t="shared" si="36"/>
        <v>0</v>
      </c>
      <c r="Q147" s="308"/>
      <c r="R147" s="308"/>
      <c r="S147" s="308"/>
      <c r="T147" s="306">
        <f t="shared" si="37"/>
        <v>0</v>
      </c>
      <c r="U147" s="308"/>
      <c r="V147" s="308"/>
      <c r="W147" s="308"/>
      <c r="X147" s="306">
        <f t="shared" si="38"/>
        <v>0</v>
      </c>
      <c r="Y147" s="308"/>
      <c r="Z147" s="308"/>
      <c r="AA147" s="308"/>
      <c r="AB147" s="1312">
        <f t="shared" si="39"/>
        <v>0</v>
      </c>
      <c r="AD147" s="739"/>
      <c r="AE147" s="277"/>
      <c r="AF147" s="277"/>
      <c r="AG147" s="721"/>
      <c r="AH147" s="308"/>
      <c r="AI147" s="308"/>
      <c r="AJ147" s="308"/>
      <c r="AK147" s="308"/>
      <c r="AL147" s="308"/>
      <c r="AM147" s="308"/>
      <c r="AN147" s="308"/>
      <c r="AO147" s="308"/>
      <c r="AP147" s="308"/>
      <c r="AQ147" s="308"/>
      <c r="AR147" s="308"/>
      <c r="AS147" s="722"/>
    </row>
    <row r="148" spans="1:179" s="41" customFormat="1" ht="17.25" customHeight="1">
      <c r="A148" s="285"/>
      <c r="B148" s="277"/>
      <c r="C148" s="277"/>
      <c r="D148" s="291"/>
      <c r="E148" s="570"/>
      <c r="F148" s="279"/>
      <c r="G148" s="279">
        <f t="shared" si="62"/>
        <v>0</v>
      </c>
      <c r="H148" s="307"/>
      <c r="I148" s="576"/>
      <c r="J148" s="1343">
        <f t="shared" si="51"/>
        <v>0</v>
      </c>
      <c r="K148" s="581">
        <f t="shared" si="52"/>
        <v>0</v>
      </c>
      <c r="L148" s="1332"/>
      <c r="M148" s="438"/>
      <c r="N148" s="308"/>
      <c r="O148" s="308"/>
      <c r="P148" s="306">
        <f t="shared" si="36"/>
        <v>0</v>
      </c>
      <c r="Q148" s="308"/>
      <c r="R148" s="308"/>
      <c r="S148" s="308"/>
      <c r="T148" s="306">
        <f t="shared" si="37"/>
        <v>0</v>
      </c>
      <c r="U148" s="308"/>
      <c r="V148" s="308"/>
      <c r="W148" s="308"/>
      <c r="X148" s="306">
        <f t="shared" si="38"/>
        <v>0</v>
      </c>
      <c r="Y148" s="308"/>
      <c r="Z148" s="308"/>
      <c r="AA148" s="308"/>
      <c r="AB148" s="1312">
        <f t="shared" si="39"/>
        <v>0</v>
      </c>
      <c r="AD148" s="739"/>
      <c r="AE148" s="277"/>
      <c r="AF148" s="277"/>
      <c r="AG148" s="721"/>
      <c r="AH148" s="308"/>
      <c r="AI148" s="308"/>
      <c r="AJ148" s="308"/>
      <c r="AK148" s="308"/>
      <c r="AL148" s="308"/>
      <c r="AM148" s="308"/>
      <c r="AN148" s="308"/>
      <c r="AO148" s="308"/>
      <c r="AP148" s="308"/>
      <c r="AQ148" s="308"/>
      <c r="AR148" s="308"/>
      <c r="AS148" s="722"/>
    </row>
    <row r="149" spans="1:179" s="41" customFormat="1" ht="17.25" customHeight="1">
      <c r="A149" s="285"/>
      <c r="B149" s="277"/>
      <c r="C149" s="277"/>
      <c r="D149" s="291"/>
      <c r="E149" s="570"/>
      <c r="F149" s="279"/>
      <c r="G149" s="279">
        <f t="shared" si="62"/>
        <v>0</v>
      </c>
      <c r="H149" s="307"/>
      <c r="I149" s="576"/>
      <c r="J149" s="1343">
        <f t="shared" si="51"/>
        <v>0</v>
      </c>
      <c r="K149" s="581">
        <f t="shared" si="52"/>
        <v>0</v>
      </c>
      <c r="L149" s="1332"/>
      <c r="M149" s="438"/>
      <c r="N149" s="308"/>
      <c r="O149" s="308"/>
      <c r="P149" s="306">
        <f t="shared" si="36"/>
        <v>0</v>
      </c>
      <c r="Q149" s="308"/>
      <c r="R149" s="308"/>
      <c r="S149" s="308"/>
      <c r="T149" s="306">
        <f t="shared" si="37"/>
        <v>0</v>
      </c>
      <c r="U149" s="308"/>
      <c r="V149" s="308"/>
      <c r="W149" s="308"/>
      <c r="X149" s="306">
        <f t="shared" si="38"/>
        <v>0</v>
      </c>
      <c r="Y149" s="308"/>
      <c r="Z149" s="308"/>
      <c r="AA149" s="308"/>
      <c r="AB149" s="1312">
        <f t="shared" si="39"/>
        <v>0</v>
      </c>
      <c r="AD149" s="739"/>
      <c r="AE149" s="277"/>
      <c r="AF149" s="277"/>
      <c r="AG149" s="721"/>
      <c r="AH149" s="308"/>
      <c r="AI149" s="308"/>
      <c r="AJ149" s="308"/>
      <c r="AK149" s="308"/>
      <c r="AL149" s="308"/>
      <c r="AM149" s="308"/>
      <c r="AN149" s="308"/>
      <c r="AO149" s="308"/>
      <c r="AP149" s="308"/>
      <c r="AQ149" s="308"/>
      <c r="AR149" s="308"/>
      <c r="AS149" s="722"/>
    </row>
    <row r="150" spans="1:179" s="41" customFormat="1" ht="17.25" customHeight="1">
      <c r="A150" s="285"/>
      <c r="B150" s="277"/>
      <c r="C150" s="277"/>
      <c r="D150" s="291"/>
      <c r="E150" s="570"/>
      <c r="F150" s="279"/>
      <c r="G150" s="279">
        <f t="shared" si="62"/>
        <v>0</v>
      </c>
      <c r="H150" s="307"/>
      <c r="I150" s="576"/>
      <c r="J150" s="1343">
        <f t="shared" si="51"/>
        <v>0</v>
      </c>
      <c r="K150" s="581">
        <f t="shared" si="52"/>
        <v>0</v>
      </c>
      <c r="L150" s="1332"/>
      <c r="M150" s="438"/>
      <c r="N150" s="308"/>
      <c r="O150" s="308"/>
      <c r="P150" s="306">
        <f t="shared" si="36"/>
        <v>0</v>
      </c>
      <c r="Q150" s="308"/>
      <c r="R150" s="308"/>
      <c r="S150" s="308"/>
      <c r="T150" s="306">
        <f t="shared" si="37"/>
        <v>0</v>
      </c>
      <c r="U150" s="308"/>
      <c r="V150" s="308"/>
      <c r="W150" s="308"/>
      <c r="X150" s="306">
        <f t="shared" si="38"/>
        <v>0</v>
      </c>
      <c r="Y150" s="308"/>
      <c r="Z150" s="308"/>
      <c r="AA150" s="308"/>
      <c r="AB150" s="1312">
        <f t="shared" si="39"/>
        <v>0</v>
      </c>
      <c r="AD150" s="739"/>
      <c r="AE150" s="277"/>
      <c r="AF150" s="277"/>
      <c r="AG150" s="721"/>
      <c r="AH150" s="308"/>
      <c r="AI150" s="308"/>
      <c r="AJ150" s="308"/>
      <c r="AK150" s="308"/>
      <c r="AL150" s="308"/>
      <c r="AM150" s="308"/>
      <c r="AN150" s="308"/>
      <c r="AO150" s="308"/>
      <c r="AP150" s="308"/>
      <c r="AQ150" s="308"/>
      <c r="AR150" s="308"/>
      <c r="AS150" s="722"/>
    </row>
    <row r="151" spans="1:179" s="41" customFormat="1" ht="17.25" customHeight="1">
      <c r="A151" s="285"/>
      <c r="B151" s="277"/>
      <c r="C151" s="277"/>
      <c r="D151" s="291"/>
      <c r="E151" s="570"/>
      <c r="F151" s="279"/>
      <c r="G151" s="279">
        <f t="shared" si="62"/>
        <v>0</v>
      </c>
      <c r="H151" s="307"/>
      <c r="I151" s="576"/>
      <c r="J151" s="1343">
        <f t="shared" si="51"/>
        <v>0</v>
      </c>
      <c r="K151" s="581">
        <f t="shared" si="52"/>
        <v>0</v>
      </c>
      <c r="L151" s="1332"/>
      <c r="M151" s="438"/>
      <c r="N151" s="308"/>
      <c r="O151" s="308"/>
      <c r="P151" s="306">
        <f t="shared" si="36"/>
        <v>0</v>
      </c>
      <c r="Q151" s="308"/>
      <c r="R151" s="308"/>
      <c r="S151" s="308"/>
      <c r="T151" s="306">
        <f t="shared" si="37"/>
        <v>0</v>
      </c>
      <c r="U151" s="308"/>
      <c r="V151" s="308"/>
      <c r="W151" s="308"/>
      <c r="X151" s="306">
        <f t="shared" si="38"/>
        <v>0</v>
      </c>
      <c r="Y151" s="308"/>
      <c r="Z151" s="308"/>
      <c r="AA151" s="308"/>
      <c r="AB151" s="1312">
        <f t="shared" si="39"/>
        <v>0</v>
      </c>
      <c r="AD151" s="739"/>
      <c r="AE151" s="277"/>
      <c r="AF151" s="277"/>
      <c r="AG151" s="721"/>
      <c r="AH151" s="308"/>
      <c r="AI151" s="308"/>
      <c r="AJ151" s="308"/>
      <c r="AK151" s="308"/>
      <c r="AL151" s="308"/>
      <c r="AM151" s="308"/>
      <c r="AN151" s="308"/>
      <c r="AO151" s="308"/>
      <c r="AP151" s="308"/>
      <c r="AQ151" s="308"/>
      <c r="AR151" s="308"/>
      <c r="AS151" s="722"/>
    </row>
    <row r="152" spans="1:179" s="41" customFormat="1" ht="17.25" customHeight="1">
      <c r="A152" s="285"/>
      <c r="B152" s="277"/>
      <c r="C152" s="277"/>
      <c r="D152" s="291"/>
      <c r="E152" s="570"/>
      <c r="F152" s="279"/>
      <c r="G152" s="279">
        <f t="shared" si="62"/>
        <v>0</v>
      </c>
      <c r="H152" s="307"/>
      <c r="I152" s="576"/>
      <c r="J152" s="1343">
        <f t="shared" si="51"/>
        <v>0</v>
      </c>
      <c r="K152" s="581">
        <f t="shared" si="52"/>
        <v>0</v>
      </c>
      <c r="L152" s="1332"/>
      <c r="M152" s="438"/>
      <c r="N152" s="308"/>
      <c r="O152" s="308"/>
      <c r="P152" s="306">
        <f t="shared" si="36"/>
        <v>0</v>
      </c>
      <c r="Q152" s="308"/>
      <c r="R152" s="308"/>
      <c r="S152" s="308"/>
      <c r="T152" s="306">
        <f t="shared" si="37"/>
        <v>0</v>
      </c>
      <c r="U152" s="308"/>
      <c r="V152" s="308"/>
      <c r="W152" s="308"/>
      <c r="X152" s="306">
        <f t="shared" si="38"/>
        <v>0</v>
      </c>
      <c r="Y152" s="308"/>
      <c r="Z152" s="308"/>
      <c r="AA152" s="308"/>
      <c r="AB152" s="1312">
        <f t="shared" si="39"/>
        <v>0</v>
      </c>
      <c r="AD152" s="739"/>
      <c r="AE152" s="277"/>
      <c r="AF152" s="277"/>
      <c r="AG152" s="721"/>
      <c r="AH152" s="308"/>
      <c r="AI152" s="308"/>
      <c r="AJ152" s="308"/>
      <c r="AK152" s="308"/>
      <c r="AL152" s="308"/>
      <c r="AM152" s="308"/>
      <c r="AN152" s="308"/>
      <c r="AO152" s="308"/>
      <c r="AP152" s="308"/>
      <c r="AQ152" s="308"/>
      <c r="AR152" s="308"/>
      <c r="AS152" s="722"/>
    </row>
    <row r="153" spans="1:179" s="41" customFormat="1" ht="17.25" customHeight="1">
      <c r="A153" s="285"/>
      <c r="B153" s="277"/>
      <c r="C153" s="277"/>
      <c r="D153" s="291"/>
      <c r="E153" s="570"/>
      <c r="F153" s="279"/>
      <c r="G153" s="279">
        <f t="shared" si="62"/>
        <v>0</v>
      </c>
      <c r="H153" s="307"/>
      <c r="I153" s="576"/>
      <c r="J153" s="1343">
        <f t="shared" si="51"/>
        <v>0</v>
      </c>
      <c r="K153" s="581">
        <f t="shared" si="52"/>
        <v>0</v>
      </c>
      <c r="L153" s="1332"/>
      <c r="M153" s="438"/>
      <c r="N153" s="308"/>
      <c r="O153" s="308"/>
      <c r="P153" s="306">
        <f t="shared" si="36"/>
        <v>0</v>
      </c>
      <c r="Q153" s="308"/>
      <c r="R153" s="308"/>
      <c r="S153" s="308"/>
      <c r="T153" s="306">
        <f t="shared" si="37"/>
        <v>0</v>
      </c>
      <c r="U153" s="308"/>
      <c r="V153" s="308"/>
      <c r="W153" s="308"/>
      <c r="X153" s="306">
        <f t="shared" si="38"/>
        <v>0</v>
      </c>
      <c r="Y153" s="308"/>
      <c r="Z153" s="308"/>
      <c r="AA153" s="308"/>
      <c r="AB153" s="1312">
        <f t="shared" si="39"/>
        <v>0</v>
      </c>
      <c r="AD153" s="739"/>
      <c r="AE153" s="277"/>
      <c r="AF153" s="277"/>
      <c r="AG153" s="721"/>
      <c r="AH153" s="308"/>
      <c r="AI153" s="308"/>
      <c r="AJ153" s="308"/>
      <c r="AK153" s="308"/>
      <c r="AL153" s="308"/>
      <c r="AM153" s="308"/>
      <c r="AN153" s="308"/>
      <c r="AO153" s="308"/>
      <c r="AP153" s="308"/>
      <c r="AQ153" s="308"/>
      <c r="AR153" s="308"/>
      <c r="AS153" s="722"/>
    </row>
    <row r="154" spans="1:179" s="41" customFormat="1" ht="17.25" customHeight="1">
      <c r="A154" s="285"/>
      <c r="B154" s="277"/>
      <c r="C154" s="277"/>
      <c r="D154" s="291"/>
      <c r="E154" s="570"/>
      <c r="F154" s="279"/>
      <c r="G154" s="279">
        <f t="shared" si="62"/>
        <v>0</v>
      </c>
      <c r="H154" s="307"/>
      <c r="I154" s="576"/>
      <c r="J154" s="1343">
        <f t="shared" si="51"/>
        <v>0</v>
      </c>
      <c r="K154" s="581">
        <f t="shared" si="52"/>
        <v>0</v>
      </c>
      <c r="L154" s="1332"/>
      <c r="M154" s="438"/>
      <c r="N154" s="308"/>
      <c r="O154" s="308"/>
      <c r="P154" s="306">
        <f>SUM(M154:O154)</f>
        <v>0</v>
      </c>
      <c r="Q154" s="308"/>
      <c r="R154" s="308"/>
      <c r="S154" s="308"/>
      <c r="T154" s="306">
        <f>SUM(Q154:S154)</f>
        <v>0</v>
      </c>
      <c r="U154" s="308"/>
      <c r="V154" s="308"/>
      <c r="W154" s="308"/>
      <c r="X154" s="306">
        <f>SUM(U154:W154)</f>
        <v>0</v>
      </c>
      <c r="Y154" s="308"/>
      <c r="Z154" s="308"/>
      <c r="AA154" s="308"/>
      <c r="AB154" s="1312">
        <f>SUM(Y154:AA154)</f>
        <v>0</v>
      </c>
      <c r="AD154" s="739"/>
      <c r="AE154" s="277"/>
      <c r="AF154" s="277"/>
      <c r="AG154" s="721"/>
      <c r="AH154" s="308"/>
      <c r="AI154" s="308"/>
      <c r="AJ154" s="308"/>
      <c r="AK154" s="308"/>
      <c r="AL154" s="308"/>
      <c r="AM154" s="308"/>
      <c r="AN154" s="308"/>
      <c r="AO154" s="308"/>
      <c r="AP154" s="308"/>
      <c r="AQ154" s="308"/>
      <c r="AR154" s="308"/>
      <c r="AS154" s="722"/>
    </row>
    <row r="155" spans="1:179" s="42" customFormat="1" ht="24.75" customHeight="1">
      <c r="A155" s="270" t="s">
        <v>720</v>
      </c>
      <c r="B155" s="259">
        <v>226</v>
      </c>
      <c r="C155" s="259"/>
      <c r="D155" s="310"/>
      <c r="E155" s="571">
        <f t="shared" ref="E155:AB155" si="65">E156+E157+E169+E207+E208+E209+E210+E211+E215</f>
        <v>0</v>
      </c>
      <c r="F155" s="249">
        <f>F156+F157+F169+F207+F208+F209+F210+F211+F215</f>
        <v>1338200</v>
      </c>
      <c r="G155" s="249">
        <f t="shared" si="65"/>
        <v>1338200</v>
      </c>
      <c r="H155" s="252">
        <f>H156+H157+H169+H207+H208+H209+H210+H211+H215</f>
        <v>0</v>
      </c>
      <c r="I155" s="518">
        <f t="shared" si="65"/>
        <v>0</v>
      </c>
      <c r="J155" s="1342">
        <f t="shared" si="51"/>
        <v>1338200</v>
      </c>
      <c r="K155" s="1333">
        <f t="shared" si="52"/>
        <v>0</v>
      </c>
      <c r="L155" s="1333">
        <f t="shared" si="65"/>
        <v>0</v>
      </c>
      <c r="M155" s="246">
        <f t="shared" si="65"/>
        <v>0</v>
      </c>
      <c r="N155" s="45">
        <f t="shared" si="65"/>
        <v>0</v>
      </c>
      <c r="O155" s="45">
        <f t="shared" si="65"/>
        <v>0</v>
      </c>
      <c r="P155" s="45">
        <f t="shared" si="65"/>
        <v>0</v>
      </c>
      <c r="Q155" s="45">
        <f t="shared" si="65"/>
        <v>0</v>
      </c>
      <c r="R155" s="45">
        <f t="shared" si="65"/>
        <v>0</v>
      </c>
      <c r="S155" s="45">
        <f t="shared" si="65"/>
        <v>0</v>
      </c>
      <c r="T155" s="45">
        <f t="shared" si="65"/>
        <v>0</v>
      </c>
      <c r="U155" s="45">
        <f t="shared" si="65"/>
        <v>0</v>
      </c>
      <c r="V155" s="45">
        <f t="shared" si="65"/>
        <v>0</v>
      </c>
      <c r="W155" s="45">
        <f t="shared" si="65"/>
        <v>0</v>
      </c>
      <c r="X155" s="45">
        <f t="shared" si="65"/>
        <v>0</v>
      </c>
      <c r="Y155" s="45">
        <f t="shared" si="65"/>
        <v>0</v>
      </c>
      <c r="Z155" s="45">
        <f t="shared" si="65"/>
        <v>0</v>
      </c>
      <c r="AA155" s="45">
        <f t="shared" si="65"/>
        <v>0</v>
      </c>
      <c r="AB155" s="1311">
        <f t="shared" si="65"/>
        <v>0</v>
      </c>
      <c r="AC155" s="238"/>
      <c r="AD155" s="744" t="s">
        <v>720</v>
      </c>
      <c r="AE155" s="259">
        <v>226</v>
      </c>
      <c r="AF155" s="259"/>
      <c r="AG155" s="722">
        <f t="shared" ref="AG155:AR155" si="66">AG156+AG157+AG169+AG207+AG208+AG209+AG210+AG211+AG215</f>
        <v>493300</v>
      </c>
      <c r="AH155" s="45">
        <f t="shared" si="66"/>
        <v>34100</v>
      </c>
      <c r="AI155" s="45">
        <f t="shared" si="66"/>
        <v>12300</v>
      </c>
      <c r="AJ155" s="45">
        <f t="shared" si="66"/>
        <v>68200</v>
      </c>
      <c r="AK155" s="45">
        <f t="shared" si="66"/>
        <v>76900</v>
      </c>
      <c r="AL155" s="45">
        <f t="shared" si="66"/>
        <v>117200</v>
      </c>
      <c r="AM155" s="45">
        <f t="shared" si="66"/>
        <v>92800</v>
      </c>
      <c r="AN155" s="45">
        <f t="shared" si="66"/>
        <v>14800</v>
      </c>
      <c r="AO155" s="45">
        <f t="shared" si="66"/>
        <v>5200</v>
      </c>
      <c r="AP155" s="45">
        <f t="shared" si="66"/>
        <v>12300</v>
      </c>
      <c r="AQ155" s="45">
        <f t="shared" si="66"/>
        <v>49900</v>
      </c>
      <c r="AR155" s="45">
        <f t="shared" si="66"/>
        <v>9600</v>
      </c>
      <c r="AS155" s="722">
        <f t="shared" ref="AS155:AS157" si="67">AG155-AH155-AI155-AJ155-AK155-AL155-AM155-AN155-AO155-AP155-AQ155-AR155</f>
        <v>0</v>
      </c>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c r="DB155" s="238"/>
      <c r="DC155" s="238"/>
      <c r="DD155" s="238"/>
      <c r="DE155" s="238"/>
      <c r="DF155" s="238"/>
      <c r="DG155" s="238"/>
      <c r="DH155" s="238"/>
      <c r="DI155" s="238"/>
      <c r="DJ155" s="238"/>
      <c r="DK155" s="238"/>
      <c r="DL155" s="238"/>
      <c r="DM155" s="238"/>
      <c r="DN155" s="238"/>
      <c r="DO155" s="238"/>
      <c r="DP155" s="238"/>
      <c r="DQ155" s="238"/>
      <c r="DR155" s="238"/>
      <c r="DS155" s="238"/>
      <c r="DT155" s="238"/>
      <c r="DU155" s="238"/>
      <c r="DV155" s="238"/>
      <c r="DW155" s="238"/>
      <c r="DX155" s="238"/>
      <c r="DY155" s="238"/>
      <c r="DZ155" s="238"/>
      <c r="EA155" s="238"/>
      <c r="EB155" s="238"/>
      <c r="EC155" s="238"/>
      <c r="ED155" s="238"/>
      <c r="EE155" s="238"/>
      <c r="EF155" s="238"/>
      <c r="EG155" s="238"/>
      <c r="EH155" s="238"/>
      <c r="EI155" s="238"/>
      <c r="EJ155" s="238"/>
      <c r="EK155" s="238"/>
      <c r="EL155" s="238"/>
      <c r="EM155" s="238"/>
      <c r="EN155" s="238"/>
      <c r="EO155" s="238"/>
      <c r="EP155" s="238"/>
      <c r="EQ155" s="238"/>
      <c r="ER155" s="238"/>
      <c r="ES155" s="238"/>
      <c r="ET155" s="238"/>
      <c r="EU155" s="238"/>
      <c r="EV155" s="238"/>
      <c r="EW155" s="238"/>
      <c r="EX155" s="238"/>
      <c r="EY155" s="238"/>
      <c r="EZ155" s="238"/>
      <c r="FA155" s="238"/>
      <c r="FB155" s="238"/>
      <c r="FC155" s="238"/>
      <c r="FD155" s="238"/>
      <c r="FE155" s="238"/>
      <c r="FF155" s="238"/>
      <c r="FG155" s="238"/>
      <c r="FH155" s="238"/>
      <c r="FI155" s="238"/>
      <c r="FJ155" s="238"/>
      <c r="FK155" s="238"/>
      <c r="FL155" s="238"/>
      <c r="FM155" s="238"/>
      <c r="FN155" s="238"/>
      <c r="FO155" s="238"/>
      <c r="FP155" s="238"/>
      <c r="FQ155" s="238"/>
      <c r="FR155" s="238"/>
      <c r="FS155" s="238"/>
      <c r="FT155" s="238"/>
      <c r="FU155" s="238"/>
      <c r="FV155" s="238"/>
      <c r="FW155" s="238"/>
    </row>
    <row r="156" spans="1:179" s="40" customFormat="1" ht="49.5" customHeight="1">
      <c r="A156" s="270" t="s">
        <v>10</v>
      </c>
      <c r="B156" s="391"/>
      <c r="C156" s="259">
        <v>951</v>
      </c>
      <c r="D156" s="310" t="s">
        <v>1370</v>
      </c>
      <c r="E156" s="571"/>
      <c r="F156" s="249">
        <f>'226.951 страхование'!F15</f>
        <v>3500</v>
      </c>
      <c r="G156" s="249">
        <f>F156</f>
        <v>3500</v>
      </c>
      <c r="H156" s="252"/>
      <c r="I156" s="518"/>
      <c r="J156" s="1342">
        <f t="shared" si="51"/>
        <v>3500</v>
      </c>
      <c r="K156" s="582">
        <f t="shared" si="52"/>
        <v>0</v>
      </c>
      <c r="L156" s="1333"/>
      <c r="M156" s="246"/>
      <c r="N156" s="45"/>
      <c r="O156" s="45"/>
      <c r="P156" s="45">
        <f>SUM(M156:O156)</f>
        <v>0</v>
      </c>
      <c r="Q156" s="45"/>
      <c r="R156" s="45"/>
      <c r="S156" s="45"/>
      <c r="T156" s="45">
        <f>SUM(Q156:S156)</f>
        <v>0</v>
      </c>
      <c r="U156" s="45"/>
      <c r="V156" s="45"/>
      <c r="W156" s="45"/>
      <c r="X156" s="45">
        <f>SUM(U156:W156)</f>
        <v>0</v>
      </c>
      <c r="Y156" s="45"/>
      <c r="Z156" s="45"/>
      <c r="AA156" s="45"/>
      <c r="AB156" s="1311">
        <f>SUM(Y156:AA156)</f>
        <v>0</v>
      </c>
      <c r="AC156" s="41"/>
      <c r="AD156" s="1283" t="s">
        <v>10</v>
      </c>
      <c r="AE156" s="756"/>
      <c r="AF156" s="850">
        <v>951</v>
      </c>
      <c r="AG156" s="728">
        <f>F156</f>
        <v>3500</v>
      </c>
      <c r="AH156" s="725">
        <v>3500</v>
      </c>
      <c r="AI156" s="725"/>
      <c r="AJ156" s="725"/>
      <c r="AK156" s="725"/>
      <c r="AL156" s="725"/>
      <c r="AM156" s="725"/>
      <c r="AN156" s="725"/>
      <c r="AO156" s="725"/>
      <c r="AP156" s="725"/>
      <c r="AQ156" s="725"/>
      <c r="AR156" s="725"/>
      <c r="AS156" s="728">
        <f t="shared" si="67"/>
        <v>0</v>
      </c>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row>
    <row r="157" spans="1:179" s="40" customFormat="1" ht="63.75" customHeight="1">
      <c r="A157" s="270" t="s">
        <v>91</v>
      </c>
      <c r="B157" s="391"/>
      <c r="C157" s="259">
        <v>953</v>
      </c>
      <c r="D157" s="310" t="s">
        <v>1370</v>
      </c>
      <c r="E157" s="571">
        <f>SUM(E158:E168)</f>
        <v>0</v>
      </c>
      <c r="F157" s="249">
        <f>CEILING(SUM(F158:F168),100)</f>
        <v>844900</v>
      </c>
      <c r="G157" s="249">
        <f>CEILING(SUM(G158:G168),100)</f>
        <v>844900</v>
      </c>
      <c r="H157" s="252">
        <f t="shared" ref="H157:AB157" si="68">SUM(H158:H168)</f>
        <v>0</v>
      </c>
      <c r="I157" s="518">
        <f t="shared" si="68"/>
        <v>0</v>
      </c>
      <c r="J157" s="1342">
        <f t="shared" si="51"/>
        <v>844900</v>
      </c>
      <c r="K157" s="1333">
        <f t="shared" si="52"/>
        <v>0</v>
      </c>
      <c r="L157" s="1333">
        <f t="shared" si="68"/>
        <v>0</v>
      </c>
      <c r="M157" s="246">
        <f t="shared" si="68"/>
        <v>0</v>
      </c>
      <c r="N157" s="45">
        <f t="shared" si="68"/>
        <v>0</v>
      </c>
      <c r="O157" s="45">
        <f t="shared" si="68"/>
        <v>0</v>
      </c>
      <c r="P157" s="45">
        <f t="shared" si="68"/>
        <v>0</v>
      </c>
      <c r="Q157" s="45">
        <f t="shared" si="68"/>
        <v>0</v>
      </c>
      <c r="R157" s="45">
        <f t="shared" si="68"/>
        <v>0</v>
      </c>
      <c r="S157" s="45">
        <f t="shared" si="68"/>
        <v>0</v>
      </c>
      <c r="T157" s="45">
        <f t="shared" si="68"/>
        <v>0</v>
      </c>
      <c r="U157" s="45">
        <f t="shared" si="68"/>
        <v>0</v>
      </c>
      <c r="V157" s="45">
        <f t="shared" si="68"/>
        <v>0</v>
      </c>
      <c r="W157" s="45">
        <f t="shared" si="68"/>
        <v>0</v>
      </c>
      <c r="X157" s="45">
        <f t="shared" si="68"/>
        <v>0</v>
      </c>
      <c r="Y157" s="45">
        <f t="shared" si="68"/>
        <v>0</v>
      </c>
      <c r="Z157" s="45">
        <f t="shared" si="68"/>
        <v>0</v>
      </c>
      <c r="AA157" s="45">
        <f t="shared" si="68"/>
        <v>0</v>
      </c>
      <c r="AB157" s="1311">
        <f t="shared" si="68"/>
        <v>0</v>
      </c>
      <c r="AC157" s="41"/>
      <c r="AD157" s="744" t="s">
        <v>91</v>
      </c>
      <c r="AE157" s="391"/>
      <c r="AF157" s="259">
        <v>953</v>
      </c>
      <c r="AG157" s="722">
        <f>CEILING(SUM(AG158:AG168),100)</f>
        <v>0</v>
      </c>
      <c r="AH157" s="722">
        <f t="shared" ref="AH157:AR157" si="69">MROUND(SUM(AH158:AH168),100)</f>
        <v>0</v>
      </c>
      <c r="AI157" s="722">
        <f t="shared" si="69"/>
        <v>0</v>
      </c>
      <c r="AJ157" s="722">
        <f t="shared" si="69"/>
        <v>0</v>
      </c>
      <c r="AK157" s="722">
        <f t="shared" si="69"/>
        <v>0</v>
      </c>
      <c r="AL157" s="722">
        <f t="shared" si="69"/>
        <v>0</v>
      </c>
      <c r="AM157" s="722">
        <f t="shared" si="69"/>
        <v>0</v>
      </c>
      <c r="AN157" s="722">
        <f t="shared" si="69"/>
        <v>0</v>
      </c>
      <c r="AO157" s="722">
        <f t="shared" si="69"/>
        <v>0</v>
      </c>
      <c r="AP157" s="722">
        <f t="shared" si="69"/>
        <v>0</v>
      </c>
      <c r="AQ157" s="722">
        <f t="shared" si="69"/>
        <v>0</v>
      </c>
      <c r="AR157" s="722">
        <f t="shared" si="69"/>
        <v>0</v>
      </c>
      <c r="AS157" s="722">
        <f t="shared" si="67"/>
        <v>0</v>
      </c>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row>
    <row r="158" spans="1:179" s="41" customFormat="1" ht="22.5" customHeight="1">
      <c r="A158" s="285" t="s">
        <v>437</v>
      </c>
      <c r="B158" s="277"/>
      <c r="C158" s="277"/>
      <c r="D158" s="291"/>
      <c r="E158" s="570"/>
      <c r="F158" s="279">
        <f>'226.953 охрана объета'!F15</f>
        <v>735073.77839999995</v>
      </c>
      <c r="G158" s="279">
        <f>F158</f>
        <v>735073.77839999995</v>
      </c>
      <c r="H158" s="307"/>
      <c r="I158" s="576"/>
      <c r="J158" s="1343">
        <f t="shared" si="51"/>
        <v>735073.77839999995</v>
      </c>
      <c r="K158" s="581">
        <f t="shared" si="52"/>
        <v>0</v>
      </c>
      <c r="L158" s="1332"/>
      <c r="M158" s="438"/>
      <c r="N158" s="308"/>
      <c r="O158" s="308"/>
      <c r="P158" s="306">
        <f t="shared" ref="P158:P168" si="70">SUM(M158:O158)</f>
        <v>0</v>
      </c>
      <c r="Q158" s="308"/>
      <c r="R158" s="308"/>
      <c r="S158" s="308"/>
      <c r="T158" s="306">
        <f t="shared" ref="T158:T168" si="71">SUM(Q158:S158)</f>
        <v>0</v>
      </c>
      <c r="U158" s="308"/>
      <c r="V158" s="308"/>
      <c r="W158" s="308"/>
      <c r="X158" s="306">
        <f t="shared" ref="X158:X168" si="72">SUM(U158:W158)</f>
        <v>0</v>
      </c>
      <c r="Y158" s="308"/>
      <c r="Z158" s="308"/>
      <c r="AA158" s="308"/>
      <c r="AB158" s="1312">
        <f t="shared" ref="AB158:AB168" si="73">SUM(Y158:AA158)</f>
        <v>0</v>
      </c>
      <c r="AD158" s="739" t="s">
        <v>437</v>
      </c>
      <c r="AE158" s="277"/>
      <c r="AF158" s="277"/>
      <c r="AG158" s="721"/>
      <c r="AH158" s="308"/>
      <c r="AI158" s="308"/>
      <c r="AJ158" s="308"/>
      <c r="AK158" s="308"/>
      <c r="AL158" s="308"/>
      <c r="AM158" s="308"/>
      <c r="AN158" s="308"/>
      <c r="AO158" s="308"/>
      <c r="AP158" s="308"/>
      <c r="AQ158" s="308"/>
      <c r="AR158" s="308"/>
      <c r="AS158" s="722"/>
    </row>
    <row r="159" spans="1:179" s="41" customFormat="1" ht="33" customHeight="1">
      <c r="A159" s="285" t="s">
        <v>71</v>
      </c>
      <c r="B159" s="277"/>
      <c r="C159" s="277"/>
      <c r="D159" s="291"/>
      <c r="E159" s="570"/>
      <c r="F159" s="279">
        <f>'226.953 охрана объета'!F16</f>
        <v>36000</v>
      </c>
      <c r="G159" s="279">
        <f t="shared" ref="G159:G168" si="74">F159</f>
        <v>36000</v>
      </c>
      <c r="H159" s="307"/>
      <c r="I159" s="576"/>
      <c r="J159" s="1343">
        <f t="shared" si="51"/>
        <v>36000</v>
      </c>
      <c r="K159" s="581">
        <f t="shared" si="52"/>
        <v>0</v>
      </c>
      <c r="L159" s="1332"/>
      <c r="M159" s="438"/>
      <c r="N159" s="308"/>
      <c r="O159" s="308"/>
      <c r="P159" s="306">
        <f t="shared" si="70"/>
        <v>0</v>
      </c>
      <c r="Q159" s="308"/>
      <c r="R159" s="308"/>
      <c r="S159" s="308"/>
      <c r="T159" s="306">
        <f t="shared" si="71"/>
        <v>0</v>
      </c>
      <c r="U159" s="308"/>
      <c r="V159" s="308"/>
      <c r="W159" s="308"/>
      <c r="X159" s="306">
        <f t="shared" si="72"/>
        <v>0</v>
      </c>
      <c r="Y159" s="308"/>
      <c r="Z159" s="308"/>
      <c r="AA159" s="308"/>
      <c r="AB159" s="1312">
        <f t="shared" si="73"/>
        <v>0</v>
      </c>
      <c r="AD159" s="739" t="s">
        <v>71</v>
      </c>
      <c r="AE159" s="277"/>
      <c r="AF159" s="277"/>
      <c r="AG159" s="721"/>
      <c r="AH159" s="308"/>
      <c r="AI159" s="308"/>
      <c r="AJ159" s="308"/>
      <c r="AK159" s="308"/>
      <c r="AL159" s="308"/>
      <c r="AM159" s="308"/>
      <c r="AN159" s="308"/>
      <c r="AO159" s="308"/>
      <c r="AP159" s="308"/>
      <c r="AQ159" s="308"/>
      <c r="AR159" s="308"/>
      <c r="AS159" s="722"/>
    </row>
    <row r="160" spans="1:179" s="41" customFormat="1" ht="48.75" customHeight="1">
      <c r="A160" s="285" t="s">
        <v>70</v>
      </c>
      <c r="B160" s="277"/>
      <c r="C160" s="277"/>
      <c r="D160" s="291"/>
      <c r="E160" s="570"/>
      <c r="F160" s="279">
        <f>'226.953 охрана объета'!F17</f>
        <v>73754.880000000005</v>
      </c>
      <c r="G160" s="279">
        <f t="shared" si="74"/>
        <v>73754.880000000005</v>
      </c>
      <c r="H160" s="307"/>
      <c r="I160" s="576"/>
      <c r="J160" s="1343">
        <f t="shared" si="51"/>
        <v>73754.880000000005</v>
      </c>
      <c r="K160" s="581">
        <f t="shared" si="52"/>
        <v>0</v>
      </c>
      <c r="L160" s="1332"/>
      <c r="M160" s="438"/>
      <c r="N160" s="308"/>
      <c r="O160" s="308"/>
      <c r="P160" s="306">
        <f t="shared" si="70"/>
        <v>0</v>
      </c>
      <c r="Q160" s="308"/>
      <c r="R160" s="308"/>
      <c r="S160" s="308"/>
      <c r="T160" s="306">
        <f t="shared" si="71"/>
        <v>0</v>
      </c>
      <c r="U160" s="308"/>
      <c r="V160" s="308"/>
      <c r="W160" s="308"/>
      <c r="X160" s="306">
        <f t="shared" si="72"/>
        <v>0</v>
      </c>
      <c r="Y160" s="308"/>
      <c r="Z160" s="308"/>
      <c r="AA160" s="308"/>
      <c r="AB160" s="1312">
        <f t="shared" si="73"/>
        <v>0</v>
      </c>
      <c r="AD160" s="739" t="s">
        <v>70</v>
      </c>
      <c r="AE160" s="277"/>
      <c r="AF160" s="277"/>
      <c r="AG160" s="721"/>
      <c r="AH160" s="308"/>
      <c r="AI160" s="308"/>
      <c r="AJ160" s="308"/>
      <c r="AK160" s="308"/>
      <c r="AL160" s="308"/>
      <c r="AM160" s="308"/>
      <c r="AN160" s="308"/>
      <c r="AO160" s="308"/>
      <c r="AP160" s="308"/>
      <c r="AQ160" s="308"/>
      <c r="AR160" s="308"/>
      <c r="AS160" s="722"/>
    </row>
    <row r="161" spans="1:179" s="41" customFormat="1" ht="33.75" customHeight="1">
      <c r="A161" s="285" t="s">
        <v>440</v>
      </c>
      <c r="B161" s="277"/>
      <c r="C161" s="277"/>
      <c r="D161" s="291"/>
      <c r="E161" s="570"/>
      <c r="F161" s="279">
        <f>'226.953 охрана объета'!F18</f>
        <v>0</v>
      </c>
      <c r="G161" s="279">
        <f t="shared" si="74"/>
        <v>0</v>
      </c>
      <c r="H161" s="307"/>
      <c r="I161" s="576"/>
      <c r="J161" s="1343">
        <f t="shared" si="51"/>
        <v>0</v>
      </c>
      <c r="K161" s="581">
        <f t="shared" si="52"/>
        <v>0</v>
      </c>
      <c r="L161" s="1332"/>
      <c r="M161" s="438"/>
      <c r="N161" s="308"/>
      <c r="O161" s="308"/>
      <c r="P161" s="306">
        <f t="shared" si="70"/>
        <v>0</v>
      </c>
      <c r="Q161" s="308"/>
      <c r="R161" s="308"/>
      <c r="S161" s="308"/>
      <c r="T161" s="306">
        <f t="shared" si="71"/>
        <v>0</v>
      </c>
      <c r="U161" s="308"/>
      <c r="V161" s="308"/>
      <c r="W161" s="308"/>
      <c r="X161" s="306">
        <f t="shared" si="72"/>
        <v>0</v>
      </c>
      <c r="Y161" s="308"/>
      <c r="Z161" s="308"/>
      <c r="AA161" s="308"/>
      <c r="AB161" s="1312">
        <f t="shared" si="73"/>
        <v>0</v>
      </c>
      <c r="AD161" s="739" t="s">
        <v>440</v>
      </c>
      <c r="AE161" s="277"/>
      <c r="AF161" s="277"/>
      <c r="AG161" s="721"/>
      <c r="AH161" s="308"/>
      <c r="AI161" s="308"/>
      <c r="AJ161" s="308"/>
      <c r="AK161" s="308"/>
      <c r="AL161" s="308"/>
      <c r="AM161" s="308"/>
      <c r="AN161" s="308"/>
      <c r="AO161" s="308"/>
      <c r="AP161" s="308"/>
      <c r="AQ161" s="308"/>
      <c r="AR161" s="308"/>
      <c r="AS161" s="722"/>
    </row>
    <row r="162" spans="1:179" s="41" customFormat="1" ht="32.25" customHeight="1">
      <c r="A162" s="285" t="s">
        <v>441</v>
      </c>
      <c r="B162" s="277"/>
      <c r="C162" s="277"/>
      <c r="D162" s="291"/>
      <c r="E162" s="570"/>
      <c r="F162" s="279">
        <f>'226.953 охрана объета'!F19</f>
        <v>0</v>
      </c>
      <c r="G162" s="279">
        <f t="shared" si="74"/>
        <v>0</v>
      </c>
      <c r="H162" s="307"/>
      <c r="I162" s="576"/>
      <c r="J162" s="1343">
        <f t="shared" si="51"/>
        <v>0</v>
      </c>
      <c r="K162" s="581">
        <f t="shared" si="52"/>
        <v>0</v>
      </c>
      <c r="L162" s="1332"/>
      <c r="M162" s="438"/>
      <c r="N162" s="308"/>
      <c r="O162" s="308"/>
      <c r="P162" s="306">
        <f t="shared" si="70"/>
        <v>0</v>
      </c>
      <c r="Q162" s="308"/>
      <c r="R162" s="308"/>
      <c r="S162" s="308"/>
      <c r="T162" s="306">
        <f t="shared" si="71"/>
        <v>0</v>
      </c>
      <c r="U162" s="308"/>
      <c r="V162" s="308"/>
      <c r="W162" s="308"/>
      <c r="X162" s="306">
        <f t="shared" si="72"/>
        <v>0</v>
      </c>
      <c r="Y162" s="308"/>
      <c r="Z162" s="308"/>
      <c r="AA162" s="308"/>
      <c r="AB162" s="1312">
        <f t="shared" si="73"/>
        <v>0</v>
      </c>
      <c r="AD162" s="739" t="s">
        <v>441</v>
      </c>
      <c r="AE162" s="277"/>
      <c r="AF162" s="277"/>
      <c r="AG162" s="721"/>
      <c r="AH162" s="308"/>
      <c r="AI162" s="308"/>
      <c r="AJ162" s="308"/>
      <c r="AK162" s="308"/>
      <c r="AL162" s="308"/>
      <c r="AM162" s="308"/>
      <c r="AN162" s="308"/>
      <c r="AO162" s="308"/>
      <c r="AP162" s="308"/>
      <c r="AQ162" s="308"/>
      <c r="AR162" s="308"/>
      <c r="AS162" s="722"/>
    </row>
    <row r="163" spans="1:179" s="41" customFormat="1" ht="18.75" customHeight="1">
      <c r="A163" s="285"/>
      <c r="B163" s="277"/>
      <c r="C163" s="277"/>
      <c r="D163" s="291"/>
      <c r="E163" s="570"/>
      <c r="F163" s="279"/>
      <c r="G163" s="279">
        <f t="shared" si="74"/>
        <v>0</v>
      </c>
      <c r="H163" s="307"/>
      <c r="I163" s="576"/>
      <c r="J163" s="1343">
        <f t="shared" si="51"/>
        <v>0</v>
      </c>
      <c r="K163" s="581">
        <f t="shared" si="52"/>
        <v>0</v>
      </c>
      <c r="L163" s="1332"/>
      <c r="M163" s="438"/>
      <c r="N163" s="308"/>
      <c r="O163" s="308"/>
      <c r="P163" s="306">
        <f t="shared" si="70"/>
        <v>0</v>
      </c>
      <c r="Q163" s="308"/>
      <c r="R163" s="308"/>
      <c r="S163" s="308"/>
      <c r="T163" s="306">
        <f t="shared" si="71"/>
        <v>0</v>
      </c>
      <c r="U163" s="308"/>
      <c r="V163" s="308"/>
      <c r="W163" s="308"/>
      <c r="X163" s="306">
        <f t="shared" si="72"/>
        <v>0</v>
      </c>
      <c r="Y163" s="308"/>
      <c r="Z163" s="308"/>
      <c r="AA163" s="308"/>
      <c r="AB163" s="1312">
        <f t="shared" si="73"/>
        <v>0</v>
      </c>
      <c r="AD163" s="739"/>
      <c r="AE163" s="277"/>
      <c r="AF163" s="277"/>
      <c r="AG163" s="721"/>
      <c r="AH163" s="308"/>
      <c r="AI163" s="308"/>
      <c r="AJ163" s="308"/>
      <c r="AK163" s="308"/>
      <c r="AL163" s="308"/>
      <c r="AM163" s="308"/>
      <c r="AN163" s="308"/>
      <c r="AO163" s="308"/>
      <c r="AP163" s="308"/>
      <c r="AQ163" s="308"/>
      <c r="AR163" s="308"/>
      <c r="AS163" s="722"/>
    </row>
    <row r="164" spans="1:179" s="41" customFormat="1" ht="18.75" customHeight="1">
      <c r="A164" s="285"/>
      <c r="B164" s="277"/>
      <c r="C164" s="277"/>
      <c r="D164" s="291"/>
      <c r="E164" s="570"/>
      <c r="F164" s="279"/>
      <c r="G164" s="279">
        <f t="shared" si="74"/>
        <v>0</v>
      </c>
      <c r="H164" s="307"/>
      <c r="I164" s="576"/>
      <c r="J164" s="1343">
        <f t="shared" si="51"/>
        <v>0</v>
      </c>
      <c r="K164" s="581">
        <f t="shared" si="52"/>
        <v>0</v>
      </c>
      <c r="L164" s="1332"/>
      <c r="M164" s="438"/>
      <c r="N164" s="308"/>
      <c r="O164" s="308"/>
      <c r="P164" s="306">
        <f t="shared" si="70"/>
        <v>0</v>
      </c>
      <c r="Q164" s="308"/>
      <c r="R164" s="308"/>
      <c r="S164" s="308"/>
      <c r="T164" s="306">
        <f t="shared" si="71"/>
        <v>0</v>
      </c>
      <c r="U164" s="308"/>
      <c r="V164" s="308"/>
      <c r="W164" s="308"/>
      <c r="X164" s="306">
        <f t="shared" si="72"/>
        <v>0</v>
      </c>
      <c r="Y164" s="308"/>
      <c r="Z164" s="308"/>
      <c r="AA164" s="308"/>
      <c r="AB164" s="1312">
        <f t="shared" si="73"/>
        <v>0</v>
      </c>
      <c r="AD164" s="739"/>
      <c r="AE164" s="277"/>
      <c r="AF164" s="277"/>
      <c r="AG164" s="721"/>
      <c r="AH164" s="308"/>
      <c r="AI164" s="308"/>
      <c r="AJ164" s="308"/>
      <c r="AK164" s="308"/>
      <c r="AL164" s="308"/>
      <c r="AM164" s="308"/>
      <c r="AN164" s="308"/>
      <c r="AO164" s="308"/>
      <c r="AP164" s="308"/>
      <c r="AQ164" s="308"/>
      <c r="AR164" s="308"/>
      <c r="AS164" s="722"/>
    </row>
    <row r="165" spans="1:179" s="41" customFormat="1" ht="18.75" customHeight="1">
      <c r="A165" s="285"/>
      <c r="B165" s="277"/>
      <c r="C165" s="277"/>
      <c r="D165" s="291"/>
      <c r="E165" s="570"/>
      <c r="F165" s="279"/>
      <c r="G165" s="279">
        <f t="shared" si="74"/>
        <v>0</v>
      </c>
      <c r="H165" s="307"/>
      <c r="I165" s="576"/>
      <c r="J165" s="1343">
        <f t="shared" si="51"/>
        <v>0</v>
      </c>
      <c r="K165" s="581">
        <f t="shared" si="52"/>
        <v>0</v>
      </c>
      <c r="L165" s="1332"/>
      <c r="M165" s="438"/>
      <c r="N165" s="308"/>
      <c r="O165" s="308"/>
      <c r="P165" s="306">
        <f t="shared" si="70"/>
        <v>0</v>
      </c>
      <c r="Q165" s="308"/>
      <c r="R165" s="308"/>
      <c r="S165" s="308"/>
      <c r="T165" s="306">
        <f t="shared" si="71"/>
        <v>0</v>
      </c>
      <c r="U165" s="308"/>
      <c r="V165" s="308"/>
      <c r="W165" s="308"/>
      <c r="X165" s="306">
        <f t="shared" si="72"/>
        <v>0</v>
      </c>
      <c r="Y165" s="308"/>
      <c r="Z165" s="308"/>
      <c r="AA165" s="308"/>
      <c r="AB165" s="1312">
        <f t="shared" si="73"/>
        <v>0</v>
      </c>
      <c r="AD165" s="739"/>
      <c r="AE165" s="277"/>
      <c r="AF165" s="277"/>
      <c r="AG165" s="721"/>
      <c r="AH165" s="308"/>
      <c r="AI165" s="308"/>
      <c r="AJ165" s="308"/>
      <c r="AK165" s="308"/>
      <c r="AL165" s="308"/>
      <c r="AM165" s="308"/>
      <c r="AN165" s="308"/>
      <c r="AO165" s="308"/>
      <c r="AP165" s="308"/>
      <c r="AQ165" s="308"/>
      <c r="AR165" s="308"/>
      <c r="AS165" s="722"/>
    </row>
    <row r="166" spans="1:179" s="41" customFormat="1" ht="18.75" customHeight="1">
      <c r="A166" s="285"/>
      <c r="B166" s="277"/>
      <c r="C166" s="277"/>
      <c r="D166" s="291"/>
      <c r="E166" s="570"/>
      <c r="F166" s="279"/>
      <c r="G166" s="279">
        <f t="shared" si="74"/>
        <v>0</v>
      </c>
      <c r="H166" s="307"/>
      <c r="I166" s="576"/>
      <c r="J166" s="1343">
        <f t="shared" ref="J166:J223" si="75">G166-K166</f>
        <v>0</v>
      </c>
      <c r="K166" s="581">
        <f t="shared" ref="K166:K223" si="76">L166+P166+T166+X166+AB166</f>
        <v>0</v>
      </c>
      <c r="L166" s="1332"/>
      <c r="M166" s="438"/>
      <c r="N166" s="308"/>
      <c r="O166" s="308"/>
      <c r="P166" s="306">
        <f t="shared" si="70"/>
        <v>0</v>
      </c>
      <c r="Q166" s="308"/>
      <c r="R166" s="308"/>
      <c r="S166" s="308"/>
      <c r="T166" s="306">
        <f t="shared" si="71"/>
        <v>0</v>
      </c>
      <c r="U166" s="308"/>
      <c r="V166" s="308"/>
      <c r="W166" s="308"/>
      <c r="X166" s="306">
        <f t="shared" si="72"/>
        <v>0</v>
      </c>
      <c r="Y166" s="308"/>
      <c r="Z166" s="308"/>
      <c r="AA166" s="308"/>
      <c r="AB166" s="1312">
        <f t="shared" si="73"/>
        <v>0</v>
      </c>
      <c r="AD166" s="739"/>
      <c r="AE166" s="277"/>
      <c r="AF166" s="277"/>
      <c r="AG166" s="721"/>
      <c r="AH166" s="308"/>
      <c r="AI166" s="308"/>
      <c r="AJ166" s="308"/>
      <c r="AK166" s="308"/>
      <c r="AL166" s="308"/>
      <c r="AM166" s="308"/>
      <c r="AN166" s="308"/>
      <c r="AO166" s="308"/>
      <c r="AP166" s="308"/>
      <c r="AQ166" s="308"/>
      <c r="AR166" s="308"/>
      <c r="AS166" s="722"/>
    </row>
    <row r="167" spans="1:179" s="41" customFormat="1" ht="18.75" customHeight="1">
      <c r="A167" s="285"/>
      <c r="B167" s="277"/>
      <c r="C167" s="277"/>
      <c r="D167" s="291"/>
      <c r="E167" s="570"/>
      <c r="F167" s="279"/>
      <c r="G167" s="279">
        <f t="shared" si="74"/>
        <v>0</v>
      </c>
      <c r="H167" s="307"/>
      <c r="I167" s="576"/>
      <c r="J167" s="1343">
        <f t="shared" si="75"/>
        <v>0</v>
      </c>
      <c r="K167" s="581">
        <f t="shared" si="76"/>
        <v>0</v>
      </c>
      <c r="L167" s="1332"/>
      <c r="M167" s="438"/>
      <c r="N167" s="308"/>
      <c r="O167" s="308"/>
      <c r="P167" s="306">
        <f t="shared" si="70"/>
        <v>0</v>
      </c>
      <c r="Q167" s="308"/>
      <c r="R167" s="308"/>
      <c r="S167" s="308"/>
      <c r="T167" s="306">
        <f t="shared" si="71"/>
        <v>0</v>
      </c>
      <c r="U167" s="308"/>
      <c r="V167" s="308"/>
      <c r="W167" s="308"/>
      <c r="X167" s="306">
        <f t="shared" si="72"/>
        <v>0</v>
      </c>
      <c r="Y167" s="308"/>
      <c r="Z167" s="308"/>
      <c r="AA167" s="308"/>
      <c r="AB167" s="1312">
        <f t="shared" si="73"/>
        <v>0</v>
      </c>
      <c r="AD167" s="739"/>
      <c r="AE167" s="277"/>
      <c r="AF167" s="277"/>
      <c r="AG167" s="721"/>
      <c r="AH167" s="308"/>
      <c r="AI167" s="308"/>
      <c r="AJ167" s="308"/>
      <c r="AK167" s="308"/>
      <c r="AL167" s="308"/>
      <c r="AM167" s="308"/>
      <c r="AN167" s="308"/>
      <c r="AO167" s="308"/>
      <c r="AP167" s="308"/>
      <c r="AQ167" s="308"/>
      <c r="AR167" s="308"/>
      <c r="AS167" s="722"/>
    </row>
    <row r="168" spans="1:179" s="41" customFormat="1" ht="18.75" customHeight="1">
      <c r="A168" s="285"/>
      <c r="B168" s="277"/>
      <c r="C168" s="277"/>
      <c r="D168" s="291"/>
      <c r="E168" s="570"/>
      <c r="F168" s="279"/>
      <c r="G168" s="279">
        <f t="shared" si="74"/>
        <v>0</v>
      </c>
      <c r="H168" s="307"/>
      <c r="I168" s="576"/>
      <c r="J168" s="1343">
        <f t="shared" si="75"/>
        <v>0</v>
      </c>
      <c r="K168" s="581">
        <f t="shared" si="76"/>
        <v>0</v>
      </c>
      <c r="L168" s="1332"/>
      <c r="M168" s="438"/>
      <c r="N168" s="308"/>
      <c r="O168" s="308"/>
      <c r="P168" s="306">
        <f t="shared" si="70"/>
        <v>0</v>
      </c>
      <c r="Q168" s="308"/>
      <c r="R168" s="308"/>
      <c r="S168" s="308"/>
      <c r="T168" s="306">
        <f t="shared" si="71"/>
        <v>0</v>
      </c>
      <c r="U168" s="308"/>
      <c r="V168" s="308"/>
      <c r="W168" s="308"/>
      <c r="X168" s="306">
        <f t="shared" si="72"/>
        <v>0</v>
      </c>
      <c r="Y168" s="308"/>
      <c r="Z168" s="308"/>
      <c r="AA168" s="308"/>
      <c r="AB168" s="1312">
        <f t="shared" si="73"/>
        <v>0</v>
      </c>
      <c r="AD168" s="739"/>
      <c r="AE168" s="277"/>
      <c r="AF168" s="277"/>
      <c r="AG168" s="721"/>
      <c r="AH168" s="308"/>
      <c r="AI168" s="308"/>
      <c r="AJ168" s="308"/>
      <c r="AK168" s="308"/>
      <c r="AL168" s="308"/>
      <c r="AM168" s="308"/>
      <c r="AN168" s="308"/>
      <c r="AO168" s="308"/>
      <c r="AP168" s="308"/>
      <c r="AQ168" s="308"/>
      <c r="AR168" s="308"/>
      <c r="AS168" s="722"/>
    </row>
    <row r="169" spans="1:179" s="40" customFormat="1" ht="24.75" customHeight="1">
      <c r="A169" s="270" t="s">
        <v>93</v>
      </c>
      <c r="B169" s="391"/>
      <c r="C169" s="259">
        <v>954</v>
      </c>
      <c r="D169" s="310" t="s">
        <v>1370</v>
      </c>
      <c r="E169" s="571">
        <f>SUM(E170:E206)</f>
        <v>0</v>
      </c>
      <c r="F169" s="249">
        <f>CEILING(SUM(F170:F206),100)</f>
        <v>388600</v>
      </c>
      <c r="G169" s="249">
        <f>CEILING(SUM(G170:G206),100)</f>
        <v>388600</v>
      </c>
      <c r="H169" s="252">
        <f t="shared" ref="H169:AB169" si="77">SUM(H170:H206)</f>
        <v>0</v>
      </c>
      <c r="I169" s="518">
        <f t="shared" si="77"/>
        <v>0</v>
      </c>
      <c r="J169" s="1344">
        <f t="shared" si="75"/>
        <v>388600</v>
      </c>
      <c r="K169" s="246">
        <f t="shared" si="76"/>
        <v>0</v>
      </c>
      <c r="L169" s="246">
        <f t="shared" si="77"/>
        <v>0</v>
      </c>
      <c r="M169" s="392">
        <f t="shared" si="77"/>
        <v>0</v>
      </c>
      <c r="N169" s="313">
        <f t="shared" si="77"/>
        <v>0</v>
      </c>
      <c r="O169" s="313">
        <f t="shared" si="77"/>
        <v>0</v>
      </c>
      <c r="P169" s="45">
        <f t="shared" si="77"/>
        <v>0</v>
      </c>
      <c r="Q169" s="392">
        <f t="shared" si="77"/>
        <v>0</v>
      </c>
      <c r="R169" s="313">
        <f t="shared" si="77"/>
        <v>0</v>
      </c>
      <c r="S169" s="313">
        <f t="shared" si="77"/>
        <v>0</v>
      </c>
      <c r="T169" s="313">
        <f t="shared" si="77"/>
        <v>0</v>
      </c>
      <c r="U169" s="313">
        <f t="shared" si="77"/>
        <v>0</v>
      </c>
      <c r="V169" s="45">
        <f t="shared" si="77"/>
        <v>0</v>
      </c>
      <c r="W169" s="392">
        <f t="shared" si="77"/>
        <v>0</v>
      </c>
      <c r="X169" s="45">
        <f t="shared" si="77"/>
        <v>0</v>
      </c>
      <c r="Y169" s="246">
        <f t="shared" si="77"/>
        <v>0</v>
      </c>
      <c r="Z169" s="246">
        <f t="shared" si="77"/>
        <v>0</v>
      </c>
      <c r="AA169" s="246">
        <f t="shared" si="77"/>
        <v>0</v>
      </c>
      <c r="AB169" s="1313">
        <f t="shared" si="77"/>
        <v>0</v>
      </c>
      <c r="AC169" s="41"/>
      <c r="AD169" s="744" t="s">
        <v>93</v>
      </c>
      <c r="AE169" s="391"/>
      <c r="AF169" s="259">
        <v>954</v>
      </c>
      <c r="AG169" s="45">
        <f>CEILING(SUM(AG170:AG206),100)</f>
        <v>388600</v>
      </c>
      <c r="AH169" s="45">
        <f t="shared" ref="AH169:AQ169" si="78">CEILING(SUM(AH170:AH206),100)</f>
        <v>30600</v>
      </c>
      <c r="AI169" s="45">
        <f t="shared" si="78"/>
        <v>12300</v>
      </c>
      <c r="AJ169" s="45">
        <f t="shared" si="78"/>
        <v>37200</v>
      </c>
      <c r="AK169" s="45">
        <f t="shared" si="78"/>
        <v>6700</v>
      </c>
      <c r="AL169" s="45">
        <f t="shared" si="78"/>
        <v>117200</v>
      </c>
      <c r="AM169" s="45">
        <f t="shared" si="78"/>
        <v>92800</v>
      </c>
      <c r="AN169" s="45">
        <f t="shared" si="78"/>
        <v>14800</v>
      </c>
      <c r="AO169" s="45">
        <f t="shared" si="78"/>
        <v>5200</v>
      </c>
      <c r="AP169" s="45">
        <f t="shared" si="78"/>
        <v>12300</v>
      </c>
      <c r="AQ169" s="45">
        <f t="shared" si="78"/>
        <v>49900</v>
      </c>
      <c r="AR169" s="45">
        <f>CEILING(SUM(AR170:AR206),100)-700</f>
        <v>9600</v>
      </c>
      <c r="AS169" s="722">
        <f t="shared" ref="AS169:AS219" si="79">AG169-AH169-AI169-AJ169-AK169-AL169-AM169-AN169-AO169-AP169-AQ169-AR169</f>
        <v>0</v>
      </c>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row>
    <row r="170" spans="1:179" s="41" customFormat="1" ht="21.75" customHeight="1">
      <c r="A170" s="285" t="s">
        <v>76</v>
      </c>
      <c r="B170" s="277"/>
      <c r="C170" s="277"/>
      <c r="D170" s="291"/>
      <c r="E170" s="570"/>
      <c r="F170" s="279">
        <f>'226.954 прочие услуги'!F21</f>
        <v>22860.824399999998</v>
      </c>
      <c r="G170" s="279">
        <f>F170</f>
        <v>22860.824399999998</v>
      </c>
      <c r="H170" s="307"/>
      <c r="I170" s="576"/>
      <c r="J170" s="1343">
        <f t="shared" si="75"/>
        <v>22860.824399999998</v>
      </c>
      <c r="K170" s="581">
        <f t="shared" si="76"/>
        <v>0</v>
      </c>
      <c r="L170" s="1332"/>
      <c r="M170" s="438"/>
      <c r="N170" s="308"/>
      <c r="O170" s="308"/>
      <c r="P170" s="306">
        <f t="shared" ref="P170:P210" si="80">SUM(M170:O170)</f>
        <v>0</v>
      </c>
      <c r="Q170" s="308"/>
      <c r="R170" s="308"/>
      <c r="S170" s="308"/>
      <c r="T170" s="306">
        <f t="shared" ref="T170:T210" si="81">SUM(Q170:S170)</f>
        <v>0</v>
      </c>
      <c r="U170" s="308"/>
      <c r="V170" s="308"/>
      <c r="W170" s="308"/>
      <c r="X170" s="306">
        <f t="shared" ref="X170:X210" si="82">SUM(U170:W170)</f>
        <v>0</v>
      </c>
      <c r="Y170" s="308"/>
      <c r="Z170" s="308"/>
      <c r="AA170" s="308"/>
      <c r="AB170" s="1312">
        <f t="shared" ref="AB170:AB210" si="83">SUM(Y170:AA170)</f>
        <v>0</v>
      </c>
      <c r="AD170" s="739" t="s">
        <v>76</v>
      </c>
      <c r="AE170" s="277"/>
      <c r="AF170" s="277"/>
      <c r="AG170" s="728">
        <f t="shared" ref="AG170:AG206" si="84">F170</f>
        <v>22860.824399999998</v>
      </c>
      <c r="AH170" s="308">
        <f>$AG$170/12</f>
        <v>1905.0686999999998</v>
      </c>
      <c r="AI170" s="308">
        <f t="shared" ref="AI170:AQ170" si="85">$AG$170/12</f>
        <v>1905.0686999999998</v>
      </c>
      <c r="AJ170" s="308">
        <f t="shared" si="85"/>
        <v>1905.0686999999998</v>
      </c>
      <c r="AK170" s="308">
        <f t="shared" si="85"/>
        <v>1905.0686999999998</v>
      </c>
      <c r="AL170" s="308">
        <f t="shared" si="85"/>
        <v>1905.0686999999998</v>
      </c>
      <c r="AM170" s="308">
        <f t="shared" si="85"/>
        <v>1905.0686999999998</v>
      </c>
      <c r="AN170" s="308">
        <f t="shared" si="85"/>
        <v>1905.0686999999998</v>
      </c>
      <c r="AO170" s="308">
        <f t="shared" si="85"/>
        <v>1905.0686999999998</v>
      </c>
      <c r="AP170" s="308">
        <f t="shared" si="85"/>
        <v>1905.0686999999998</v>
      </c>
      <c r="AQ170" s="308">
        <f t="shared" si="85"/>
        <v>1905.0686999999998</v>
      </c>
      <c r="AR170" s="308">
        <f t="shared" ref="AR170" si="86">AG170-AH170-AI170-AJ170-AK170-AL170-AM170-AN170-AO170-AP170-AQ170</f>
        <v>3810.1373999999996</v>
      </c>
      <c r="AS170" s="728">
        <f t="shared" si="79"/>
        <v>0</v>
      </c>
    </row>
    <row r="171" spans="1:179" s="41" customFormat="1" ht="35.25" customHeight="1">
      <c r="A171" s="285" t="s">
        <v>75</v>
      </c>
      <c r="B171" s="277"/>
      <c r="C171" s="277"/>
      <c r="D171" s="291"/>
      <c r="E171" s="570"/>
      <c r="F171" s="279">
        <f>'226.954 прочие услуги'!F22</f>
        <v>2156.2139999999999</v>
      </c>
      <c r="G171" s="279">
        <f t="shared" ref="G171:G206" si="87">F171</f>
        <v>2156.2139999999999</v>
      </c>
      <c r="H171" s="307"/>
      <c r="I171" s="576"/>
      <c r="J171" s="1343">
        <f t="shared" si="75"/>
        <v>2156.2139999999999</v>
      </c>
      <c r="K171" s="581">
        <f t="shared" si="76"/>
        <v>0</v>
      </c>
      <c r="L171" s="1332"/>
      <c r="M171" s="438"/>
      <c r="N171" s="308"/>
      <c r="O171" s="308"/>
      <c r="P171" s="348">
        <f t="shared" si="80"/>
        <v>0</v>
      </c>
      <c r="Q171" s="308"/>
      <c r="R171" s="308"/>
      <c r="S171" s="308"/>
      <c r="T171" s="306">
        <f t="shared" si="81"/>
        <v>0</v>
      </c>
      <c r="U171" s="308"/>
      <c r="V171" s="308"/>
      <c r="W171" s="308"/>
      <c r="X171" s="306">
        <f t="shared" si="82"/>
        <v>0</v>
      </c>
      <c r="Y171" s="308"/>
      <c r="Z171" s="308"/>
      <c r="AA171" s="308"/>
      <c r="AB171" s="1312">
        <f t="shared" si="83"/>
        <v>0</v>
      </c>
      <c r="AD171" s="739" t="s">
        <v>75</v>
      </c>
      <c r="AE171" s="277"/>
      <c r="AF171" s="277"/>
      <c r="AG171" s="728">
        <f t="shared" si="84"/>
        <v>2156.2139999999999</v>
      </c>
      <c r="AH171" s="308"/>
      <c r="AI171" s="308"/>
      <c r="AJ171" s="308"/>
      <c r="AK171" s="308"/>
      <c r="AL171" s="308"/>
      <c r="AM171" s="308"/>
      <c r="AN171" s="308">
        <f>AG171</f>
        <v>2156.2139999999999</v>
      </c>
      <c r="AO171" s="308"/>
      <c r="AP171" s="308"/>
      <c r="AQ171" s="308"/>
      <c r="AR171" s="308"/>
      <c r="AS171" s="728">
        <f t="shared" si="79"/>
        <v>0</v>
      </c>
    </row>
    <row r="172" spans="1:179" s="41" customFormat="1" ht="20.25" customHeight="1">
      <c r="A172" s="285" t="s">
        <v>74</v>
      </c>
      <c r="B172" s="277"/>
      <c r="C172" s="277"/>
      <c r="D172" s="291"/>
      <c r="E172" s="570"/>
      <c r="F172" s="279">
        <f>'226.954 прочие услуги'!F23</f>
        <v>14233.749999999998</v>
      </c>
      <c r="G172" s="279">
        <f t="shared" si="87"/>
        <v>14233.749999999998</v>
      </c>
      <c r="H172" s="307"/>
      <c r="I172" s="576"/>
      <c r="J172" s="1343">
        <f t="shared" si="75"/>
        <v>14233.749999999998</v>
      </c>
      <c r="K172" s="581">
        <f t="shared" si="76"/>
        <v>0</v>
      </c>
      <c r="L172" s="1332"/>
      <c r="M172" s="438"/>
      <c r="N172" s="308"/>
      <c r="O172" s="308"/>
      <c r="P172" s="306">
        <f t="shared" si="80"/>
        <v>0</v>
      </c>
      <c r="Q172" s="308"/>
      <c r="R172" s="308"/>
      <c r="S172" s="308"/>
      <c r="T172" s="306">
        <f t="shared" si="81"/>
        <v>0</v>
      </c>
      <c r="U172" s="308"/>
      <c r="V172" s="308"/>
      <c r="W172" s="308"/>
      <c r="X172" s="306">
        <f t="shared" si="82"/>
        <v>0</v>
      </c>
      <c r="Y172" s="308"/>
      <c r="Z172" s="308"/>
      <c r="AA172" s="308"/>
      <c r="AB172" s="1312">
        <f t="shared" si="83"/>
        <v>0</v>
      </c>
      <c r="AD172" s="755" t="s">
        <v>74</v>
      </c>
      <c r="AE172" s="756"/>
      <c r="AF172" s="756"/>
      <c r="AG172" s="728">
        <f t="shared" si="84"/>
        <v>14233.749999999998</v>
      </c>
      <c r="AH172" s="727"/>
      <c r="AI172" s="727">
        <v>7116.875</v>
      </c>
      <c r="AJ172" s="727"/>
      <c r="AK172" s="727"/>
      <c r="AL172" s="727"/>
      <c r="AM172" s="727"/>
      <c r="AN172" s="727"/>
      <c r="AO172" s="727"/>
      <c r="AP172" s="727">
        <v>7116.87</v>
      </c>
      <c r="AQ172" s="727"/>
      <c r="AR172" s="727"/>
      <c r="AS172" s="728">
        <f t="shared" si="79"/>
        <v>4.99999999829015E-3</v>
      </c>
    </row>
    <row r="173" spans="1:179" s="41" customFormat="1" ht="33.75" customHeight="1">
      <c r="A173" s="285" t="s">
        <v>449</v>
      </c>
      <c r="B173" s="277"/>
      <c r="C173" s="277"/>
      <c r="D173" s="291"/>
      <c r="E173" s="570"/>
      <c r="F173" s="279">
        <f>'226.954 прочие услуги'!F27</f>
        <v>0</v>
      </c>
      <c r="G173" s="279">
        <f t="shared" si="87"/>
        <v>0</v>
      </c>
      <c r="H173" s="307"/>
      <c r="I173" s="576"/>
      <c r="J173" s="1343">
        <f t="shared" si="75"/>
        <v>0</v>
      </c>
      <c r="K173" s="581">
        <f t="shared" si="76"/>
        <v>0</v>
      </c>
      <c r="L173" s="1332"/>
      <c r="M173" s="438"/>
      <c r="N173" s="308"/>
      <c r="O173" s="308"/>
      <c r="P173" s="306">
        <f t="shared" si="80"/>
        <v>0</v>
      </c>
      <c r="Q173" s="308"/>
      <c r="R173" s="308"/>
      <c r="S173" s="308"/>
      <c r="T173" s="306">
        <f t="shared" si="81"/>
        <v>0</v>
      </c>
      <c r="U173" s="308"/>
      <c r="V173" s="308"/>
      <c r="W173" s="308"/>
      <c r="X173" s="306">
        <f t="shared" si="82"/>
        <v>0</v>
      </c>
      <c r="Y173" s="308"/>
      <c r="Z173" s="308"/>
      <c r="AA173" s="308"/>
      <c r="AB173" s="1312">
        <f t="shared" si="83"/>
        <v>0</v>
      </c>
      <c r="AD173" s="755" t="s">
        <v>449</v>
      </c>
      <c r="AE173" s="756"/>
      <c r="AF173" s="756"/>
      <c r="AG173" s="728">
        <f t="shared" si="84"/>
        <v>0</v>
      </c>
      <c r="AH173" s="727"/>
      <c r="AI173" s="727"/>
      <c r="AJ173" s="727"/>
      <c r="AK173" s="727"/>
      <c r="AL173" s="727"/>
      <c r="AM173" s="727"/>
      <c r="AN173" s="727"/>
      <c r="AO173" s="727"/>
      <c r="AP173" s="727"/>
      <c r="AQ173" s="727"/>
      <c r="AR173" s="727"/>
      <c r="AS173" s="728">
        <f t="shared" si="79"/>
        <v>0</v>
      </c>
    </row>
    <row r="174" spans="1:179" s="41" customFormat="1" ht="21.75" customHeight="1">
      <c r="A174" s="285" t="s">
        <v>450</v>
      </c>
      <c r="B174" s="277"/>
      <c r="C174" s="277"/>
      <c r="D174" s="291"/>
      <c r="E174" s="570"/>
      <c r="F174" s="279">
        <f>'226.954 прочие услуги'!F28</f>
        <v>30000</v>
      </c>
      <c r="G174" s="279">
        <f t="shared" si="87"/>
        <v>30000</v>
      </c>
      <c r="H174" s="307"/>
      <c r="I174" s="576"/>
      <c r="J174" s="1343">
        <f t="shared" si="75"/>
        <v>30000</v>
      </c>
      <c r="K174" s="581">
        <f t="shared" si="76"/>
        <v>0</v>
      </c>
      <c r="L174" s="1332"/>
      <c r="M174" s="438"/>
      <c r="N174" s="308"/>
      <c r="O174" s="308"/>
      <c r="P174" s="306">
        <f t="shared" si="80"/>
        <v>0</v>
      </c>
      <c r="Q174" s="308"/>
      <c r="R174" s="308"/>
      <c r="S174" s="308"/>
      <c r="T174" s="306">
        <f t="shared" si="81"/>
        <v>0</v>
      </c>
      <c r="U174" s="308"/>
      <c r="V174" s="308"/>
      <c r="W174" s="308"/>
      <c r="X174" s="306">
        <f t="shared" si="82"/>
        <v>0</v>
      </c>
      <c r="Y174" s="308"/>
      <c r="Z174" s="308"/>
      <c r="AA174" s="308"/>
      <c r="AB174" s="1312">
        <f t="shared" si="83"/>
        <v>0</v>
      </c>
      <c r="AD174" s="755" t="s">
        <v>450</v>
      </c>
      <c r="AE174" s="756"/>
      <c r="AF174" s="756"/>
      <c r="AG174" s="728">
        <f t="shared" si="84"/>
        <v>30000</v>
      </c>
      <c r="AH174" s="727"/>
      <c r="AI174" s="727"/>
      <c r="AJ174" s="727"/>
      <c r="AK174" s="727"/>
      <c r="AL174" s="727"/>
      <c r="AM174" s="727"/>
      <c r="AN174" s="727"/>
      <c r="AO174" s="727"/>
      <c r="AP174" s="727"/>
      <c r="AQ174" s="727">
        <v>30000</v>
      </c>
      <c r="AR174" s="727"/>
      <c r="AS174" s="728">
        <f t="shared" si="79"/>
        <v>0</v>
      </c>
    </row>
    <row r="175" spans="1:179" s="41" customFormat="1" ht="33.75" customHeight="1">
      <c r="A175" s="285" t="s">
        <v>451</v>
      </c>
      <c r="B175" s="277"/>
      <c r="C175" s="277"/>
      <c r="D175" s="291"/>
      <c r="E175" s="570"/>
      <c r="F175" s="279">
        <f>'226.954 прочие услуги'!F29</f>
        <v>0</v>
      </c>
      <c r="G175" s="279">
        <f t="shared" si="87"/>
        <v>0</v>
      </c>
      <c r="H175" s="307"/>
      <c r="I175" s="576"/>
      <c r="J175" s="1343">
        <f t="shared" si="75"/>
        <v>0</v>
      </c>
      <c r="K175" s="581">
        <f t="shared" si="76"/>
        <v>0</v>
      </c>
      <c r="L175" s="1332"/>
      <c r="M175" s="438"/>
      <c r="N175" s="308"/>
      <c r="O175" s="308"/>
      <c r="P175" s="306">
        <f t="shared" si="80"/>
        <v>0</v>
      </c>
      <c r="Q175" s="308"/>
      <c r="R175" s="308"/>
      <c r="S175" s="308"/>
      <c r="T175" s="306">
        <f t="shared" si="81"/>
        <v>0</v>
      </c>
      <c r="U175" s="308"/>
      <c r="V175" s="308"/>
      <c r="W175" s="308"/>
      <c r="X175" s="306">
        <f t="shared" si="82"/>
        <v>0</v>
      </c>
      <c r="Y175" s="308"/>
      <c r="Z175" s="308"/>
      <c r="AA175" s="308"/>
      <c r="AB175" s="1312">
        <f t="shared" si="83"/>
        <v>0</v>
      </c>
      <c r="AD175" s="755" t="s">
        <v>451</v>
      </c>
      <c r="AE175" s="756"/>
      <c r="AF175" s="756"/>
      <c r="AG175" s="728">
        <f t="shared" si="84"/>
        <v>0</v>
      </c>
      <c r="AH175" s="727"/>
      <c r="AI175" s="727"/>
      <c r="AJ175" s="727"/>
      <c r="AK175" s="727"/>
      <c r="AL175" s="727"/>
      <c r="AM175" s="727"/>
      <c r="AN175" s="727"/>
      <c r="AO175" s="727"/>
      <c r="AP175" s="727"/>
      <c r="AQ175" s="727"/>
      <c r="AR175" s="727"/>
      <c r="AS175" s="728">
        <f t="shared" si="79"/>
        <v>0</v>
      </c>
    </row>
    <row r="176" spans="1:179" s="41" customFormat="1" ht="23.25" customHeight="1">
      <c r="A176" s="285" t="s">
        <v>452</v>
      </c>
      <c r="B176" s="277"/>
      <c r="C176" s="277"/>
      <c r="D176" s="291"/>
      <c r="E176" s="570"/>
      <c r="F176" s="279">
        <f>'226.954 прочие услуги'!F30</f>
        <v>0</v>
      </c>
      <c r="G176" s="279">
        <f t="shared" si="87"/>
        <v>0</v>
      </c>
      <c r="H176" s="307"/>
      <c r="I176" s="576"/>
      <c r="J176" s="1343">
        <f t="shared" si="75"/>
        <v>0</v>
      </c>
      <c r="K176" s="581">
        <f t="shared" si="76"/>
        <v>0</v>
      </c>
      <c r="L176" s="1332"/>
      <c r="M176" s="438"/>
      <c r="N176" s="308"/>
      <c r="O176" s="308"/>
      <c r="P176" s="306">
        <f t="shared" si="80"/>
        <v>0</v>
      </c>
      <c r="Q176" s="308"/>
      <c r="R176" s="308"/>
      <c r="S176" s="308"/>
      <c r="T176" s="306">
        <f t="shared" si="81"/>
        <v>0</v>
      </c>
      <c r="U176" s="308"/>
      <c r="V176" s="308"/>
      <c r="W176" s="308"/>
      <c r="X176" s="306">
        <f t="shared" si="82"/>
        <v>0</v>
      </c>
      <c r="Y176" s="308"/>
      <c r="Z176" s="308"/>
      <c r="AA176" s="308"/>
      <c r="AB176" s="1312">
        <f t="shared" si="83"/>
        <v>0</v>
      </c>
      <c r="AD176" s="755" t="s">
        <v>452</v>
      </c>
      <c r="AE176" s="756"/>
      <c r="AF176" s="756"/>
      <c r="AG176" s="728">
        <f t="shared" si="84"/>
        <v>0</v>
      </c>
      <c r="AH176" s="727"/>
      <c r="AI176" s="727"/>
      <c r="AJ176" s="727"/>
      <c r="AK176" s="727"/>
      <c r="AL176" s="727"/>
      <c r="AM176" s="727"/>
      <c r="AN176" s="727"/>
      <c r="AO176" s="727"/>
      <c r="AP176" s="727"/>
      <c r="AQ176" s="727"/>
      <c r="AR176" s="727"/>
      <c r="AS176" s="728">
        <f t="shared" si="79"/>
        <v>0</v>
      </c>
    </row>
    <row r="177" spans="1:45" s="41" customFormat="1" ht="32.25" customHeight="1">
      <c r="A177" s="285" t="s">
        <v>704</v>
      </c>
      <c r="B177" s="277"/>
      <c r="C177" s="277"/>
      <c r="D177" s="291"/>
      <c r="E177" s="570"/>
      <c r="F177" s="279">
        <f>'226.954 прочие услуги'!F31</f>
        <v>0</v>
      </c>
      <c r="G177" s="279">
        <f t="shared" si="87"/>
        <v>0</v>
      </c>
      <c r="H177" s="307"/>
      <c r="I177" s="576"/>
      <c r="J177" s="1343">
        <f t="shared" si="75"/>
        <v>0</v>
      </c>
      <c r="K177" s="581">
        <f t="shared" si="76"/>
        <v>0</v>
      </c>
      <c r="L177" s="1332"/>
      <c r="M177" s="438"/>
      <c r="N177" s="308"/>
      <c r="O177" s="308"/>
      <c r="P177" s="306">
        <f t="shared" si="80"/>
        <v>0</v>
      </c>
      <c r="Q177" s="308"/>
      <c r="R177" s="308"/>
      <c r="S177" s="308"/>
      <c r="T177" s="306">
        <f t="shared" si="81"/>
        <v>0</v>
      </c>
      <c r="U177" s="308"/>
      <c r="V177" s="308"/>
      <c r="W177" s="308"/>
      <c r="X177" s="306">
        <f t="shared" si="82"/>
        <v>0</v>
      </c>
      <c r="Y177" s="308"/>
      <c r="Z177" s="308"/>
      <c r="AA177" s="308"/>
      <c r="AB177" s="1312">
        <f t="shared" si="83"/>
        <v>0</v>
      </c>
      <c r="AD177" s="755" t="s">
        <v>704</v>
      </c>
      <c r="AE177" s="756"/>
      <c r="AF177" s="756"/>
      <c r="AG177" s="728">
        <f t="shared" si="84"/>
        <v>0</v>
      </c>
      <c r="AH177" s="727"/>
      <c r="AI177" s="727"/>
      <c r="AJ177" s="727"/>
      <c r="AK177" s="727"/>
      <c r="AL177" s="727"/>
      <c r="AM177" s="727"/>
      <c r="AN177" s="727"/>
      <c r="AO177" s="727"/>
      <c r="AP177" s="727"/>
      <c r="AQ177" s="727"/>
      <c r="AR177" s="727"/>
      <c r="AS177" s="728">
        <f t="shared" si="79"/>
        <v>0</v>
      </c>
    </row>
    <row r="178" spans="1:45" s="41" customFormat="1" ht="20.25" customHeight="1">
      <c r="A178" s="285" t="s">
        <v>453</v>
      </c>
      <c r="B178" s="277"/>
      <c r="C178" s="277"/>
      <c r="D178" s="291"/>
      <c r="E178" s="570"/>
      <c r="F178" s="279">
        <f>'226.954 прочие услуги'!F32</f>
        <v>0</v>
      </c>
      <c r="G178" s="279">
        <f t="shared" si="87"/>
        <v>0</v>
      </c>
      <c r="H178" s="307"/>
      <c r="I178" s="576"/>
      <c r="J178" s="1343">
        <f t="shared" si="75"/>
        <v>0</v>
      </c>
      <c r="K178" s="581">
        <f t="shared" si="76"/>
        <v>0</v>
      </c>
      <c r="L178" s="1332"/>
      <c r="M178" s="438"/>
      <c r="N178" s="308"/>
      <c r="O178" s="308"/>
      <c r="P178" s="306">
        <f t="shared" si="80"/>
        <v>0</v>
      </c>
      <c r="Q178" s="308"/>
      <c r="R178" s="308"/>
      <c r="S178" s="308"/>
      <c r="T178" s="306">
        <f t="shared" si="81"/>
        <v>0</v>
      </c>
      <c r="U178" s="308"/>
      <c r="V178" s="308"/>
      <c r="W178" s="308"/>
      <c r="X178" s="306">
        <f t="shared" si="82"/>
        <v>0</v>
      </c>
      <c r="Y178" s="308"/>
      <c r="Z178" s="308"/>
      <c r="AA178" s="308"/>
      <c r="AB178" s="1312">
        <f t="shared" si="83"/>
        <v>0</v>
      </c>
      <c r="AD178" s="755" t="s">
        <v>453</v>
      </c>
      <c r="AE178" s="756"/>
      <c r="AF178" s="756"/>
      <c r="AG178" s="728">
        <f t="shared" si="84"/>
        <v>0</v>
      </c>
      <c r="AH178" s="727"/>
      <c r="AI178" s="727"/>
      <c r="AJ178" s="727"/>
      <c r="AK178" s="727"/>
      <c r="AL178" s="727"/>
      <c r="AM178" s="727"/>
      <c r="AN178" s="727"/>
      <c r="AO178" s="727"/>
      <c r="AP178" s="727"/>
      <c r="AQ178" s="727"/>
      <c r="AR178" s="727"/>
      <c r="AS178" s="728">
        <f t="shared" si="79"/>
        <v>0</v>
      </c>
    </row>
    <row r="179" spans="1:45" s="41" customFormat="1" ht="20.25" customHeight="1">
      <c r="A179" s="285" t="s">
        <v>474</v>
      </c>
      <c r="B179" s="277"/>
      <c r="C179" s="277"/>
      <c r="D179" s="291"/>
      <c r="E179" s="570"/>
      <c r="F179" s="279">
        <f>'226.954 прочие услуги'!F33</f>
        <v>0</v>
      </c>
      <c r="G179" s="279">
        <f t="shared" si="87"/>
        <v>0</v>
      </c>
      <c r="H179" s="307"/>
      <c r="I179" s="576"/>
      <c r="J179" s="1343">
        <f t="shared" si="75"/>
        <v>0</v>
      </c>
      <c r="K179" s="581">
        <f t="shared" si="76"/>
        <v>0</v>
      </c>
      <c r="L179" s="1332"/>
      <c r="M179" s="438"/>
      <c r="N179" s="308"/>
      <c r="O179" s="308"/>
      <c r="P179" s="306">
        <f t="shared" si="80"/>
        <v>0</v>
      </c>
      <c r="Q179" s="308"/>
      <c r="R179" s="308"/>
      <c r="S179" s="308"/>
      <c r="T179" s="306">
        <f t="shared" si="81"/>
        <v>0</v>
      </c>
      <c r="U179" s="308"/>
      <c r="V179" s="308"/>
      <c r="W179" s="308"/>
      <c r="X179" s="306">
        <f t="shared" si="82"/>
        <v>0</v>
      </c>
      <c r="Y179" s="308"/>
      <c r="Z179" s="308"/>
      <c r="AA179" s="308"/>
      <c r="AB179" s="1312">
        <f t="shared" si="83"/>
        <v>0</v>
      </c>
      <c r="AD179" s="755" t="s">
        <v>474</v>
      </c>
      <c r="AE179" s="756"/>
      <c r="AF179" s="756"/>
      <c r="AG179" s="728">
        <f t="shared" si="84"/>
        <v>0</v>
      </c>
      <c r="AH179" s="727"/>
      <c r="AI179" s="727"/>
      <c r="AJ179" s="727"/>
      <c r="AK179" s="727"/>
      <c r="AL179" s="727"/>
      <c r="AM179" s="727"/>
      <c r="AN179" s="727"/>
      <c r="AO179" s="727"/>
      <c r="AP179" s="727"/>
      <c r="AQ179" s="727"/>
      <c r="AR179" s="727"/>
      <c r="AS179" s="728">
        <f t="shared" si="79"/>
        <v>0</v>
      </c>
    </row>
    <row r="180" spans="1:45" s="41" customFormat="1" ht="36.75" customHeight="1">
      <c r="A180" s="285" t="s">
        <v>705</v>
      </c>
      <c r="B180" s="277"/>
      <c r="C180" s="277"/>
      <c r="D180" s="291"/>
      <c r="E180" s="570"/>
      <c r="F180" s="279">
        <f>'226.954 прочие услуги'!F39</f>
        <v>0</v>
      </c>
      <c r="G180" s="279">
        <f t="shared" si="87"/>
        <v>0</v>
      </c>
      <c r="H180" s="307"/>
      <c r="I180" s="576"/>
      <c r="J180" s="1343">
        <f t="shared" si="75"/>
        <v>0</v>
      </c>
      <c r="K180" s="581">
        <f t="shared" si="76"/>
        <v>0</v>
      </c>
      <c r="L180" s="1332"/>
      <c r="M180" s="438"/>
      <c r="N180" s="308"/>
      <c r="O180" s="308"/>
      <c r="P180" s="306">
        <f t="shared" si="80"/>
        <v>0</v>
      </c>
      <c r="Q180" s="308"/>
      <c r="R180" s="308"/>
      <c r="S180" s="308"/>
      <c r="T180" s="306">
        <f t="shared" si="81"/>
        <v>0</v>
      </c>
      <c r="U180" s="308"/>
      <c r="V180" s="308"/>
      <c r="W180" s="308"/>
      <c r="X180" s="306">
        <f t="shared" si="82"/>
        <v>0</v>
      </c>
      <c r="Y180" s="308"/>
      <c r="Z180" s="308"/>
      <c r="AA180" s="308"/>
      <c r="AB180" s="1312">
        <f t="shared" si="83"/>
        <v>0</v>
      </c>
      <c r="AD180" s="755" t="s">
        <v>705</v>
      </c>
      <c r="AE180" s="756"/>
      <c r="AF180" s="756"/>
      <c r="AG180" s="728">
        <f t="shared" si="84"/>
        <v>0</v>
      </c>
      <c r="AH180" s="727"/>
      <c r="AI180" s="727"/>
      <c r="AJ180" s="727"/>
      <c r="AK180" s="727"/>
      <c r="AL180" s="727"/>
      <c r="AM180" s="727"/>
      <c r="AN180" s="727"/>
      <c r="AO180" s="727"/>
      <c r="AP180" s="727"/>
      <c r="AQ180" s="727"/>
      <c r="AR180" s="727"/>
      <c r="AS180" s="728">
        <f t="shared" si="79"/>
        <v>0</v>
      </c>
    </row>
    <row r="181" spans="1:45" s="41" customFormat="1" ht="65.25" customHeight="1">
      <c r="A181" s="285" t="s">
        <v>1344</v>
      </c>
      <c r="B181" s="277"/>
      <c r="C181" s="277"/>
      <c r="D181" s="291"/>
      <c r="E181" s="570"/>
      <c r="F181" s="279">
        <f>'226.954 прочие услуги'!F48</f>
        <v>32000</v>
      </c>
      <c r="G181" s="279">
        <f t="shared" si="87"/>
        <v>32000</v>
      </c>
      <c r="H181" s="307"/>
      <c r="I181" s="576"/>
      <c r="J181" s="1343">
        <f t="shared" si="75"/>
        <v>32000</v>
      </c>
      <c r="K181" s="581">
        <f t="shared" si="76"/>
        <v>0</v>
      </c>
      <c r="L181" s="1332"/>
      <c r="M181" s="438"/>
      <c r="N181" s="308"/>
      <c r="O181" s="308"/>
      <c r="P181" s="306">
        <f t="shared" si="80"/>
        <v>0</v>
      </c>
      <c r="Q181" s="308"/>
      <c r="R181" s="308"/>
      <c r="S181" s="308"/>
      <c r="T181" s="306">
        <f t="shared" si="81"/>
        <v>0</v>
      </c>
      <c r="U181" s="308"/>
      <c r="V181" s="308"/>
      <c r="W181" s="308"/>
      <c r="X181" s="306">
        <f t="shared" si="82"/>
        <v>0</v>
      </c>
      <c r="Y181" s="308"/>
      <c r="Z181" s="308"/>
      <c r="AA181" s="308"/>
      <c r="AB181" s="1312">
        <f t="shared" si="83"/>
        <v>0</v>
      </c>
      <c r="AD181" s="755" t="s">
        <v>1345</v>
      </c>
      <c r="AE181" s="756"/>
      <c r="AF181" s="756"/>
      <c r="AG181" s="728">
        <f t="shared" si="84"/>
        <v>32000</v>
      </c>
      <c r="AH181" s="727"/>
      <c r="AI181" s="727"/>
      <c r="AJ181" s="727">
        <v>32000</v>
      </c>
      <c r="AK181" s="727"/>
      <c r="AL181" s="727"/>
      <c r="AM181" s="727"/>
      <c r="AN181" s="727"/>
      <c r="AO181" s="727"/>
      <c r="AP181" s="727"/>
      <c r="AQ181" s="727"/>
      <c r="AR181" s="727"/>
      <c r="AS181" s="728">
        <f t="shared" si="79"/>
        <v>0</v>
      </c>
    </row>
    <row r="182" spans="1:45" s="41" customFormat="1" ht="21" customHeight="1">
      <c r="A182" s="285" t="s">
        <v>1254</v>
      </c>
      <c r="B182" s="277"/>
      <c r="C182" s="277"/>
      <c r="D182" s="291"/>
      <c r="E182" s="570"/>
      <c r="F182" s="279">
        <f>'226.954 прочие услуги'!F61</f>
        <v>33382.199999999997</v>
      </c>
      <c r="G182" s="279">
        <f t="shared" si="87"/>
        <v>33382.199999999997</v>
      </c>
      <c r="H182" s="307"/>
      <c r="I182" s="576"/>
      <c r="J182" s="1343">
        <f t="shared" si="75"/>
        <v>33382.199999999997</v>
      </c>
      <c r="K182" s="581">
        <f t="shared" si="76"/>
        <v>0</v>
      </c>
      <c r="L182" s="1332"/>
      <c r="M182" s="438"/>
      <c r="N182" s="308"/>
      <c r="O182" s="308"/>
      <c r="P182" s="306">
        <f t="shared" si="80"/>
        <v>0</v>
      </c>
      <c r="Q182" s="308"/>
      <c r="R182" s="308"/>
      <c r="S182" s="308"/>
      <c r="T182" s="306">
        <f t="shared" si="81"/>
        <v>0</v>
      </c>
      <c r="U182" s="308"/>
      <c r="V182" s="308"/>
      <c r="W182" s="308"/>
      <c r="X182" s="306">
        <f t="shared" si="82"/>
        <v>0</v>
      </c>
      <c r="Y182" s="308"/>
      <c r="Z182" s="308"/>
      <c r="AA182" s="308"/>
      <c r="AB182" s="1312">
        <f t="shared" si="83"/>
        <v>0</v>
      </c>
      <c r="AD182" s="739" t="s">
        <v>1254</v>
      </c>
      <c r="AE182" s="277"/>
      <c r="AF182" s="277"/>
      <c r="AG182" s="728">
        <f t="shared" si="84"/>
        <v>33382.199999999997</v>
      </c>
      <c r="AH182" s="308">
        <f>$AG$182/12</f>
        <v>2781.85</v>
      </c>
      <c r="AI182" s="308">
        <f t="shared" ref="AI182:AQ182" si="88">$AG$182/12</f>
        <v>2781.85</v>
      </c>
      <c r="AJ182" s="308">
        <f t="shared" si="88"/>
        <v>2781.85</v>
      </c>
      <c r="AK182" s="308">
        <f t="shared" si="88"/>
        <v>2781.85</v>
      </c>
      <c r="AL182" s="308">
        <f t="shared" si="88"/>
        <v>2781.85</v>
      </c>
      <c r="AM182" s="308">
        <f t="shared" si="88"/>
        <v>2781.85</v>
      </c>
      <c r="AN182" s="308">
        <f t="shared" si="88"/>
        <v>2781.85</v>
      </c>
      <c r="AO182" s="308">
        <f t="shared" si="88"/>
        <v>2781.85</v>
      </c>
      <c r="AP182" s="308">
        <f t="shared" si="88"/>
        <v>2781.85</v>
      </c>
      <c r="AQ182" s="308">
        <f t="shared" si="88"/>
        <v>2781.85</v>
      </c>
      <c r="AR182" s="308">
        <f t="shared" ref="AR182" si="89">AG182-AH182-AI182-AJ182-AK182-AL182-AM182-AN182-AO182-AP182-AQ182</f>
        <v>5563.7000000000044</v>
      </c>
      <c r="AS182" s="728">
        <f t="shared" si="79"/>
        <v>0</v>
      </c>
    </row>
    <row r="183" spans="1:45" s="41" customFormat="1" ht="21" customHeight="1">
      <c r="A183" s="285" t="s">
        <v>73</v>
      </c>
      <c r="B183" s="277"/>
      <c r="C183" s="277"/>
      <c r="D183" s="291"/>
      <c r="E183" s="570"/>
      <c r="F183" s="279">
        <f>'226.954 прочие услуги'!F62</f>
        <v>14746.577999999998</v>
      </c>
      <c r="G183" s="279">
        <f t="shared" si="87"/>
        <v>14746.577999999998</v>
      </c>
      <c r="H183" s="307"/>
      <c r="I183" s="576"/>
      <c r="J183" s="1343">
        <f t="shared" si="75"/>
        <v>14746.577999999998</v>
      </c>
      <c r="K183" s="581">
        <f t="shared" si="76"/>
        <v>0</v>
      </c>
      <c r="L183" s="1332"/>
      <c r="M183" s="438"/>
      <c r="N183" s="308"/>
      <c r="O183" s="308"/>
      <c r="P183" s="306">
        <f t="shared" si="80"/>
        <v>0</v>
      </c>
      <c r="Q183" s="308"/>
      <c r="R183" s="308"/>
      <c r="S183" s="308"/>
      <c r="T183" s="306">
        <f t="shared" si="81"/>
        <v>0</v>
      </c>
      <c r="U183" s="308"/>
      <c r="V183" s="308"/>
      <c r="W183" s="308"/>
      <c r="X183" s="306">
        <f t="shared" si="82"/>
        <v>0</v>
      </c>
      <c r="Y183" s="308"/>
      <c r="Z183" s="308"/>
      <c r="AA183" s="308"/>
      <c r="AB183" s="1312">
        <f t="shared" si="83"/>
        <v>0</v>
      </c>
      <c r="AD183" s="755" t="s">
        <v>73</v>
      </c>
      <c r="AE183" s="756"/>
      <c r="AF183" s="756"/>
      <c r="AG183" s="728">
        <f t="shared" si="84"/>
        <v>14746.577999999998</v>
      </c>
      <c r="AH183" s="727"/>
      <c r="AI183" s="727"/>
      <c r="AJ183" s="727"/>
      <c r="AK183" s="727"/>
      <c r="AL183" s="727"/>
      <c r="AM183" s="727"/>
      <c r="AN183" s="727"/>
      <c r="AO183" s="727"/>
      <c r="AP183" s="727"/>
      <c r="AQ183" s="727">
        <v>14746.58</v>
      </c>
      <c r="AR183" s="727"/>
      <c r="AS183" s="728">
        <f t="shared" si="79"/>
        <v>-2.000000002226443E-3</v>
      </c>
    </row>
    <row r="184" spans="1:45" s="41" customFormat="1" ht="21" customHeight="1">
      <c r="A184" s="285" t="s">
        <v>986</v>
      </c>
      <c r="B184" s="277"/>
      <c r="C184" s="277"/>
      <c r="D184" s="291"/>
      <c r="E184" s="570"/>
      <c r="F184" s="279">
        <f>'226.954 прочие услуги'!F64</f>
        <v>0</v>
      </c>
      <c r="G184" s="279">
        <f t="shared" si="87"/>
        <v>0</v>
      </c>
      <c r="H184" s="307"/>
      <c r="I184" s="576"/>
      <c r="J184" s="1343">
        <f t="shared" si="75"/>
        <v>0</v>
      </c>
      <c r="K184" s="581">
        <f t="shared" si="76"/>
        <v>0</v>
      </c>
      <c r="L184" s="1332"/>
      <c r="M184" s="438"/>
      <c r="N184" s="308"/>
      <c r="O184" s="308"/>
      <c r="P184" s="306">
        <f t="shared" si="80"/>
        <v>0</v>
      </c>
      <c r="Q184" s="308"/>
      <c r="R184" s="308"/>
      <c r="S184" s="308"/>
      <c r="T184" s="306">
        <f t="shared" si="81"/>
        <v>0</v>
      </c>
      <c r="U184" s="308"/>
      <c r="V184" s="308"/>
      <c r="W184" s="308"/>
      <c r="X184" s="306">
        <f t="shared" si="82"/>
        <v>0</v>
      </c>
      <c r="Y184" s="308"/>
      <c r="Z184" s="308"/>
      <c r="AA184" s="308"/>
      <c r="AB184" s="1312">
        <f t="shared" si="83"/>
        <v>0</v>
      </c>
      <c r="AD184" s="755" t="s">
        <v>986</v>
      </c>
      <c r="AE184" s="756"/>
      <c r="AF184" s="756"/>
      <c r="AG184" s="728">
        <f t="shared" si="84"/>
        <v>0</v>
      </c>
      <c r="AH184" s="727"/>
      <c r="AI184" s="727"/>
      <c r="AJ184" s="727"/>
      <c r="AK184" s="727"/>
      <c r="AL184" s="727"/>
      <c r="AM184" s="727"/>
      <c r="AN184" s="727"/>
      <c r="AO184" s="727"/>
      <c r="AP184" s="727"/>
      <c r="AQ184" s="727"/>
      <c r="AR184" s="727"/>
      <c r="AS184" s="728">
        <f t="shared" si="79"/>
        <v>0</v>
      </c>
    </row>
    <row r="185" spans="1:45" s="41" customFormat="1" ht="48.75" customHeight="1">
      <c r="A185" s="285" t="s">
        <v>987</v>
      </c>
      <c r="B185" s="277"/>
      <c r="C185" s="277"/>
      <c r="D185" s="291"/>
      <c r="E185" s="570"/>
      <c r="F185" s="279">
        <f>'226.954 прочие услуги'!F65</f>
        <v>10000</v>
      </c>
      <c r="G185" s="279">
        <f t="shared" si="87"/>
        <v>10000</v>
      </c>
      <c r="H185" s="307"/>
      <c r="I185" s="576"/>
      <c r="J185" s="1343">
        <f t="shared" si="75"/>
        <v>10000</v>
      </c>
      <c r="K185" s="581">
        <f t="shared" si="76"/>
        <v>0</v>
      </c>
      <c r="L185" s="1332"/>
      <c r="M185" s="438"/>
      <c r="N185" s="308"/>
      <c r="O185" s="308"/>
      <c r="P185" s="306">
        <f t="shared" si="80"/>
        <v>0</v>
      </c>
      <c r="Q185" s="308"/>
      <c r="R185" s="308"/>
      <c r="S185" s="308"/>
      <c r="T185" s="306">
        <f t="shared" si="81"/>
        <v>0</v>
      </c>
      <c r="U185" s="308"/>
      <c r="V185" s="308"/>
      <c r="W185" s="308"/>
      <c r="X185" s="306">
        <f t="shared" si="82"/>
        <v>0</v>
      </c>
      <c r="Y185" s="308"/>
      <c r="Z185" s="308"/>
      <c r="AA185" s="308"/>
      <c r="AB185" s="1312">
        <f t="shared" si="83"/>
        <v>0</v>
      </c>
      <c r="AD185" s="755" t="s">
        <v>987</v>
      </c>
      <c r="AE185" s="756"/>
      <c r="AF185" s="756"/>
      <c r="AG185" s="728">
        <f t="shared" si="84"/>
        <v>10000</v>
      </c>
      <c r="AH185" s="727"/>
      <c r="AI185" s="727"/>
      <c r="AJ185" s="727"/>
      <c r="AK185" s="727"/>
      <c r="AL185" s="727"/>
      <c r="AM185" s="727">
        <v>10000</v>
      </c>
      <c r="AN185" s="727"/>
      <c r="AO185" s="727"/>
      <c r="AP185" s="727"/>
      <c r="AQ185" s="727"/>
      <c r="AR185" s="727"/>
      <c r="AS185" s="728">
        <f t="shared" si="79"/>
        <v>0</v>
      </c>
    </row>
    <row r="186" spans="1:45" s="41" customFormat="1" ht="22.5" customHeight="1">
      <c r="A186" s="285" t="s">
        <v>1140</v>
      </c>
      <c r="B186" s="277"/>
      <c r="C186" s="277"/>
      <c r="D186" s="291"/>
      <c r="E186" s="570"/>
      <c r="F186" s="279">
        <f>'226.954 прочие услуги'!F66</f>
        <v>0</v>
      </c>
      <c r="G186" s="279">
        <f t="shared" si="87"/>
        <v>0</v>
      </c>
      <c r="H186" s="307"/>
      <c r="I186" s="576"/>
      <c r="J186" s="1343">
        <f t="shared" si="75"/>
        <v>0</v>
      </c>
      <c r="K186" s="581">
        <f t="shared" si="76"/>
        <v>0</v>
      </c>
      <c r="L186" s="1332"/>
      <c r="M186" s="438"/>
      <c r="N186" s="308"/>
      <c r="O186" s="308"/>
      <c r="P186" s="306">
        <f t="shared" si="80"/>
        <v>0</v>
      </c>
      <c r="Q186" s="308"/>
      <c r="R186" s="308"/>
      <c r="S186" s="308"/>
      <c r="T186" s="306">
        <f t="shared" si="81"/>
        <v>0</v>
      </c>
      <c r="U186" s="308"/>
      <c r="V186" s="308"/>
      <c r="W186" s="308"/>
      <c r="X186" s="306">
        <f t="shared" si="82"/>
        <v>0</v>
      </c>
      <c r="Y186" s="308"/>
      <c r="Z186" s="308"/>
      <c r="AA186" s="308"/>
      <c r="AB186" s="1312">
        <f t="shared" si="83"/>
        <v>0</v>
      </c>
      <c r="AD186" s="755" t="s">
        <v>1140</v>
      </c>
      <c r="AE186" s="756"/>
      <c r="AF186" s="756"/>
      <c r="AG186" s="728">
        <f t="shared" si="84"/>
        <v>0</v>
      </c>
      <c r="AH186" s="727"/>
      <c r="AI186" s="727"/>
      <c r="AJ186" s="727"/>
      <c r="AK186" s="727"/>
      <c r="AL186" s="727"/>
      <c r="AM186" s="727"/>
      <c r="AN186" s="727"/>
      <c r="AO186" s="727"/>
      <c r="AP186" s="727"/>
      <c r="AQ186" s="727"/>
      <c r="AR186" s="727"/>
      <c r="AS186" s="728">
        <f t="shared" si="79"/>
        <v>0</v>
      </c>
    </row>
    <row r="187" spans="1:45" s="41" customFormat="1" ht="22.5" customHeight="1">
      <c r="A187" s="285" t="s">
        <v>1141</v>
      </c>
      <c r="B187" s="277"/>
      <c r="C187" s="277"/>
      <c r="D187" s="291"/>
      <c r="E187" s="570"/>
      <c r="F187" s="279">
        <f>'226.954 прочие услуги'!F67</f>
        <v>0</v>
      </c>
      <c r="G187" s="279">
        <f t="shared" si="87"/>
        <v>0</v>
      </c>
      <c r="H187" s="307"/>
      <c r="I187" s="576"/>
      <c r="J187" s="1343">
        <f t="shared" si="75"/>
        <v>0</v>
      </c>
      <c r="K187" s="581">
        <f t="shared" si="76"/>
        <v>0</v>
      </c>
      <c r="L187" s="1332"/>
      <c r="M187" s="438"/>
      <c r="N187" s="308"/>
      <c r="O187" s="308"/>
      <c r="P187" s="306">
        <f t="shared" si="80"/>
        <v>0</v>
      </c>
      <c r="Q187" s="308"/>
      <c r="R187" s="308"/>
      <c r="S187" s="308"/>
      <c r="T187" s="306">
        <f t="shared" si="81"/>
        <v>0</v>
      </c>
      <c r="U187" s="308"/>
      <c r="V187" s="308"/>
      <c r="W187" s="308"/>
      <c r="X187" s="306">
        <f t="shared" si="82"/>
        <v>0</v>
      </c>
      <c r="Y187" s="308"/>
      <c r="Z187" s="308"/>
      <c r="AA187" s="308"/>
      <c r="AB187" s="1312">
        <f t="shared" si="83"/>
        <v>0</v>
      </c>
      <c r="AD187" s="755" t="s">
        <v>1141</v>
      </c>
      <c r="AE187" s="756"/>
      <c r="AF187" s="756"/>
      <c r="AG187" s="728">
        <f t="shared" si="84"/>
        <v>0</v>
      </c>
      <c r="AH187" s="727"/>
      <c r="AI187" s="727"/>
      <c r="AJ187" s="727"/>
      <c r="AK187" s="727"/>
      <c r="AL187" s="727"/>
      <c r="AM187" s="727"/>
      <c r="AN187" s="727"/>
      <c r="AO187" s="727"/>
      <c r="AP187" s="727"/>
      <c r="AQ187" s="727"/>
      <c r="AR187" s="727"/>
      <c r="AS187" s="728">
        <f t="shared" si="79"/>
        <v>0</v>
      </c>
    </row>
    <row r="188" spans="1:45" s="41" customFormat="1" ht="50.25" customHeight="1">
      <c r="A188" s="285" t="s">
        <v>473</v>
      </c>
      <c r="B188" s="277"/>
      <c r="C188" s="277"/>
      <c r="D188" s="291"/>
      <c r="E188" s="570"/>
      <c r="F188" s="279">
        <f>'226.954 прочие услуги'!F68</f>
        <v>0</v>
      </c>
      <c r="G188" s="279">
        <f t="shared" si="87"/>
        <v>0</v>
      </c>
      <c r="H188" s="307"/>
      <c r="I188" s="576"/>
      <c r="J188" s="1343">
        <f t="shared" si="75"/>
        <v>0</v>
      </c>
      <c r="K188" s="581">
        <f t="shared" si="76"/>
        <v>0</v>
      </c>
      <c r="L188" s="1332"/>
      <c r="M188" s="438"/>
      <c r="N188" s="308"/>
      <c r="O188" s="308"/>
      <c r="P188" s="306">
        <f t="shared" si="80"/>
        <v>0</v>
      </c>
      <c r="Q188" s="308"/>
      <c r="R188" s="308"/>
      <c r="S188" s="308"/>
      <c r="T188" s="306">
        <f t="shared" si="81"/>
        <v>0</v>
      </c>
      <c r="U188" s="308"/>
      <c r="V188" s="308"/>
      <c r="W188" s="308"/>
      <c r="X188" s="306">
        <f t="shared" si="82"/>
        <v>0</v>
      </c>
      <c r="Y188" s="308"/>
      <c r="Z188" s="308"/>
      <c r="AA188" s="308"/>
      <c r="AB188" s="1312">
        <f t="shared" si="83"/>
        <v>0</v>
      </c>
      <c r="AD188" s="755" t="s">
        <v>473</v>
      </c>
      <c r="AE188" s="756"/>
      <c r="AF188" s="756"/>
      <c r="AG188" s="728">
        <f t="shared" si="84"/>
        <v>0</v>
      </c>
      <c r="AH188" s="727"/>
      <c r="AI188" s="727"/>
      <c r="AJ188" s="727"/>
      <c r="AK188" s="727"/>
      <c r="AL188" s="727"/>
      <c r="AM188" s="727"/>
      <c r="AN188" s="727"/>
      <c r="AO188" s="727"/>
      <c r="AP188" s="727"/>
      <c r="AQ188" s="727"/>
      <c r="AR188" s="727"/>
      <c r="AS188" s="728">
        <f t="shared" si="79"/>
        <v>0</v>
      </c>
    </row>
    <row r="189" spans="1:45" s="41" customFormat="1" ht="82.5" customHeight="1">
      <c r="A189" s="286" t="s">
        <v>999</v>
      </c>
      <c r="B189" s="277"/>
      <c r="C189" s="277"/>
      <c r="D189" s="291"/>
      <c r="E189" s="570"/>
      <c r="F189" s="279">
        <f>'226.954 прочие услуги'!F74</f>
        <v>189660</v>
      </c>
      <c r="G189" s="279">
        <f t="shared" si="87"/>
        <v>189660</v>
      </c>
      <c r="H189" s="307"/>
      <c r="I189" s="576"/>
      <c r="J189" s="1343">
        <f t="shared" si="75"/>
        <v>189660</v>
      </c>
      <c r="K189" s="581">
        <f t="shared" si="76"/>
        <v>0</v>
      </c>
      <c r="L189" s="1332"/>
      <c r="M189" s="438"/>
      <c r="N189" s="308"/>
      <c r="O189" s="308"/>
      <c r="P189" s="306">
        <f t="shared" si="80"/>
        <v>0</v>
      </c>
      <c r="Q189" s="308"/>
      <c r="R189" s="308"/>
      <c r="S189" s="308"/>
      <c r="T189" s="306">
        <f t="shared" si="81"/>
        <v>0</v>
      </c>
      <c r="U189" s="308"/>
      <c r="V189" s="308"/>
      <c r="W189" s="308"/>
      <c r="X189" s="306">
        <f t="shared" si="82"/>
        <v>0</v>
      </c>
      <c r="Y189" s="308"/>
      <c r="Z189" s="308"/>
      <c r="AA189" s="308"/>
      <c r="AB189" s="1312">
        <f t="shared" si="83"/>
        <v>0</v>
      </c>
      <c r="AD189" s="849" t="s">
        <v>999</v>
      </c>
      <c r="AE189" s="756"/>
      <c r="AF189" s="756"/>
      <c r="AG189" s="728">
        <f t="shared" si="84"/>
        <v>189660</v>
      </c>
      <c r="AH189" s="727"/>
      <c r="AI189" s="727"/>
      <c r="AJ189" s="727"/>
      <c r="AK189" s="727"/>
      <c r="AL189" s="727">
        <v>112000</v>
      </c>
      <c r="AM189" s="727">
        <v>77660</v>
      </c>
      <c r="AN189" s="727"/>
      <c r="AO189" s="727"/>
      <c r="AP189" s="727"/>
      <c r="AQ189" s="727"/>
      <c r="AR189" s="727"/>
      <c r="AS189" s="728">
        <f t="shared" si="79"/>
        <v>0</v>
      </c>
    </row>
    <row r="190" spans="1:45" s="41" customFormat="1" ht="32.25" customHeight="1">
      <c r="A190" s="285" t="s">
        <v>459</v>
      </c>
      <c r="B190" s="277"/>
      <c r="C190" s="277"/>
      <c r="D190" s="291"/>
      <c r="E190" s="570"/>
      <c r="F190" s="279">
        <f>'226.954 прочие услуги'!F75</f>
        <v>25466.807199999999</v>
      </c>
      <c r="G190" s="279">
        <f t="shared" si="87"/>
        <v>25466.807199999999</v>
      </c>
      <c r="H190" s="307"/>
      <c r="I190" s="576"/>
      <c r="J190" s="1343">
        <f t="shared" si="75"/>
        <v>25466.807199999999</v>
      </c>
      <c r="K190" s="581">
        <f t="shared" si="76"/>
        <v>0</v>
      </c>
      <c r="L190" s="1332"/>
      <c r="M190" s="438"/>
      <c r="N190" s="308"/>
      <c r="O190" s="308"/>
      <c r="P190" s="306">
        <f t="shared" si="80"/>
        <v>0</v>
      </c>
      <c r="Q190" s="308"/>
      <c r="R190" s="308"/>
      <c r="S190" s="308"/>
      <c r="T190" s="306">
        <f t="shared" si="81"/>
        <v>0</v>
      </c>
      <c r="U190" s="308"/>
      <c r="V190" s="308"/>
      <c r="W190" s="308"/>
      <c r="X190" s="306">
        <f t="shared" si="82"/>
        <v>0</v>
      </c>
      <c r="Y190" s="308"/>
      <c r="Z190" s="308"/>
      <c r="AA190" s="308"/>
      <c r="AB190" s="1312">
        <f t="shared" si="83"/>
        <v>0</v>
      </c>
      <c r="AD190" s="755" t="s">
        <v>459</v>
      </c>
      <c r="AE190" s="756"/>
      <c r="AF190" s="756"/>
      <c r="AG190" s="728">
        <f t="shared" si="84"/>
        <v>25466.807199999999</v>
      </c>
      <c r="AH190" s="727">
        <v>25466.81</v>
      </c>
      <c r="AI190" s="727"/>
      <c r="AJ190" s="727"/>
      <c r="AK190" s="727"/>
      <c r="AL190" s="727"/>
      <c r="AM190" s="727"/>
      <c r="AN190" s="727"/>
      <c r="AO190" s="727"/>
      <c r="AP190" s="727"/>
      <c r="AQ190" s="727"/>
      <c r="AR190" s="727"/>
      <c r="AS190" s="728">
        <f t="shared" si="79"/>
        <v>-2.8000000020256266E-3</v>
      </c>
    </row>
    <row r="191" spans="1:45" s="41" customFormat="1" ht="20.25" customHeight="1">
      <c r="A191" s="285" t="s">
        <v>465</v>
      </c>
      <c r="B191" s="277"/>
      <c r="C191" s="277"/>
      <c r="D191" s="291"/>
      <c r="E191" s="570"/>
      <c r="F191" s="279">
        <f>'226.954 прочие услуги'!F82</f>
        <v>0</v>
      </c>
      <c r="G191" s="279">
        <f t="shared" si="87"/>
        <v>0</v>
      </c>
      <c r="H191" s="307"/>
      <c r="I191" s="576"/>
      <c r="J191" s="1343">
        <f t="shared" si="75"/>
        <v>0</v>
      </c>
      <c r="K191" s="581">
        <f t="shared" si="76"/>
        <v>0</v>
      </c>
      <c r="L191" s="1332"/>
      <c r="M191" s="438"/>
      <c r="N191" s="308"/>
      <c r="O191" s="308"/>
      <c r="P191" s="306">
        <f t="shared" si="80"/>
        <v>0</v>
      </c>
      <c r="Q191" s="308"/>
      <c r="R191" s="308"/>
      <c r="S191" s="308"/>
      <c r="T191" s="306">
        <f t="shared" si="81"/>
        <v>0</v>
      </c>
      <c r="U191" s="308"/>
      <c r="V191" s="308"/>
      <c r="W191" s="308"/>
      <c r="X191" s="306">
        <f t="shared" si="82"/>
        <v>0</v>
      </c>
      <c r="Y191" s="308"/>
      <c r="Z191" s="308"/>
      <c r="AA191" s="308"/>
      <c r="AB191" s="1312">
        <f t="shared" si="83"/>
        <v>0</v>
      </c>
      <c r="AD191" s="739" t="s">
        <v>465</v>
      </c>
      <c r="AE191" s="277"/>
      <c r="AF191" s="277"/>
      <c r="AG191" s="728">
        <f t="shared" si="84"/>
        <v>0</v>
      </c>
      <c r="AH191" s="308"/>
      <c r="AI191" s="308"/>
      <c r="AJ191" s="308"/>
      <c r="AK191" s="308"/>
      <c r="AL191" s="308"/>
      <c r="AM191" s="308"/>
      <c r="AN191" s="308"/>
      <c r="AO191" s="308"/>
      <c r="AP191" s="308"/>
      <c r="AQ191" s="308"/>
      <c r="AR191" s="308"/>
      <c r="AS191" s="728">
        <f t="shared" si="79"/>
        <v>0</v>
      </c>
    </row>
    <row r="192" spans="1:45" s="41" customFormat="1" ht="48.75" customHeight="1">
      <c r="A192" s="285" t="s">
        <v>1255</v>
      </c>
      <c r="B192" s="277"/>
      <c r="C192" s="277"/>
      <c r="D192" s="291"/>
      <c r="E192" s="570"/>
      <c r="F192" s="279">
        <f>'226.954 прочие услуги'!F87</f>
        <v>1500</v>
      </c>
      <c r="G192" s="279">
        <f t="shared" si="87"/>
        <v>1500</v>
      </c>
      <c r="H192" s="307"/>
      <c r="I192" s="576"/>
      <c r="J192" s="1343">
        <f t="shared" si="75"/>
        <v>1500</v>
      </c>
      <c r="K192" s="581">
        <f t="shared" si="76"/>
        <v>0</v>
      </c>
      <c r="L192" s="1332"/>
      <c r="M192" s="438"/>
      <c r="N192" s="308"/>
      <c r="O192" s="308"/>
      <c r="P192" s="306">
        <f t="shared" si="80"/>
        <v>0</v>
      </c>
      <c r="Q192" s="308"/>
      <c r="R192" s="308"/>
      <c r="S192" s="308"/>
      <c r="T192" s="306">
        <f t="shared" si="81"/>
        <v>0</v>
      </c>
      <c r="U192" s="308"/>
      <c r="V192" s="308"/>
      <c r="W192" s="308"/>
      <c r="X192" s="306">
        <f t="shared" si="82"/>
        <v>0</v>
      </c>
      <c r="Y192" s="308"/>
      <c r="Z192" s="308"/>
      <c r="AA192" s="308"/>
      <c r="AB192" s="1312">
        <f t="shared" si="83"/>
        <v>0</v>
      </c>
      <c r="AD192" s="755" t="s">
        <v>1255</v>
      </c>
      <c r="AE192" s="756"/>
      <c r="AF192" s="756"/>
      <c r="AG192" s="728">
        <f t="shared" si="84"/>
        <v>1500</v>
      </c>
      <c r="AH192" s="727"/>
      <c r="AI192" s="727"/>
      <c r="AJ192" s="727"/>
      <c r="AK192" s="727">
        <v>1500</v>
      </c>
      <c r="AL192" s="727"/>
      <c r="AM192" s="727"/>
      <c r="AN192" s="727"/>
      <c r="AO192" s="727"/>
      <c r="AP192" s="727"/>
      <c r="AQ192" s="727"/>
      <c r="AR192" s="727"/>
      <c r="AS192" s="728">
        <f t="shared" si="79"/>
        <v>0</v>
      </c>
    </row>
    <row r="193" spans="1:179" s="41" customFormat="1" ht="19.5" customHeight="1">
      <c r="A193" s="285" t="s">
        <v>1013</v>
      </c>
      <c r="B193" s="277"/>
      <c r="C193" s="277"/>
      <c r="D193" s="291"/>
      <c r="E193" s="570"/>
      <c r="F193" s="279">
        <f>'226.954 прочие услуги'!F88</f>
        <v>5000</v>
      </c>
      <c r="G193" s="279">
        <f t="shared" si="87"/>
        <v>5000</v>
      </c>
      <c r="H193" s="307"/>
      <c r="I193" s="576"/>
      <c r="J193" s="1343">
        <f t="shared" si="75"/>
        <v>5000</v>
      </c>
      <c r="K193" s="581">
        <f t="shared" si="76"/>
        <v>0</v>
      </c>
      <c r="L193" s="1332"/>
      <c r="M193" s="438"/>
      <c r="N193" s="308"/>
      <c r="O193" s="308"/>
      <c r="P193" s="306">
        <f t="shared" si="80"/>
        <v>0</v>
      </c>
      <c r="Q193" s="308"/>
      <c r="R193" s="308"/>
      <c r="S193" s="308"/>
      <c r="T193" s="306">
        <f t="shared" si="81"/>
        <v>0</v>
      </c>
      <c r="U193" s="308"/>
      <c r="V193" s="308"/>
      <c r="W193" s="308"/>
      <c r="X193" s="306">
        <f t="shared" si="82"/>
        <v>0</v>
      </c>
      <c r="Y193" s="308"/>
      <c r="Z193" s="308"/>
      <c r="AA193" s="308"/>
      <c r="AB193" s="1312">
        <f t="shared" si="83"/>
        <v>0</v>
      </c>
      <c r="AD193" s="739" t="s">
        <v>1013</v>
      </c>
      <c r="AE193" s="277"/>
      <c r="AF193" s="277"/>
      <c r="AG193" s="728">
        <f t="shared" si="84"/>
        <v>5000</v>
      </c>
      <c r="AH193" s="308">
        <f>$AG$193/12</f>
        <v>416.66666666666669</v>
      </c>
      <c r="AI193" s="308">
        <f t="shared" ref="AI193:AQ193" si="90">$AG$193/12</f>
        <v>416.66666666666669</v>
      </c>
      <c r="AJ193" s="308">
        <f t="shared" si="90"/>
        <v>416.66666666666669</v>
      </c>
      <c r="AK193" s="308">
        <f t="shared" si="90"/>
        <v>416.66666666666669</v>
      </c>
      <c r="AL193" s="308">
        <f t="shared" si="90"/>
        <v>416.66666666666669</v>
      </c>
      <c r="AM193" s="308">
        <f t="shared" si="90"/>
        <v>416.66666666666669</v>
      </c>
      <c r="AN193" s="308">
        <f t="shared" si="90"/>
        <v>416.66666666666669</v>
      </c>
      <c r="AO193" s="308">
        <f t="shared" si="90"/>
        <v>416.66666666666669</v>
      </c>
      <c r="AP193" s="308">
        <f t="shared" si="90"/>
        <v>416.66666666666669</v>
      </c>
      <c r="AQ193" s="308">
        <f t="shared" si="90"/>
        <v>416.66666666666669</v>
      </c>
      <c r="AR193" s="308">
        <f t="shared" ref="AR193" si="91">AG193-AH193-AI193-AJ193-AK193-AL193-AM193-AN193-AO193-AP193-AQ193</f>
        <v>833.33333333333326</v>
      </c>
      <c r="AS193" s="728">
        <f t="shared" si="79"/>
        <v>0</v>
      </c>
    </row>
    <row r="194" spans="1:179" s="41" customFormat="1" ht="19.5" customHeight="1">
      <c r="A194" s="285" t="s">
        <v>1015</v>
      </c>
      <c r="B194" s="277"/>
      <c r="C194" s="277"/>
      <c r="D194" s="291"/>
      <c r="E194" s="570"/>
      <c r="F194" s="279">
        <f>'226.954 прочие услуги'!F89</f>
        <v>0</v>
      </c>
      <c r="G194" s="279">
        <f t="shared" si="87"/>
        <v>0</v>
      </c>
      <c r="H194" s="307"/>
      <c r="I194" s="576"/>
      <c r="J194" s="1343">
        <f t="shared" si="75"/>
        <v>0</v>
      </c>
      <c r="K194" s="581">
        <f t="shared" si="76"/>
        <v>0</v>
      </c>
      <c r="L194" s="1332"/>
      <c r="M194" s="438"/>
      <c r="N194" s="308"/>
      <c r="O194" s="308"/>
      <c r="P194" s="306">
        <f t="shared" si="80"/>
        <v>0</v>
      </c>
      <c r="Q194" s="308"/>
      <c r="R194" s="308"/>
      <c r="S194" s="308"/>
      <c r="T194" s="306">
        <f t="shared" si="81"/>
        <v>0</v>
      </c>
      <c r="U194" s="308"/>
      <c r="V194" s="308"/>
      <c r="W194" s="308"/>
      <c r="X194" s="306">
        <f t="shared" si="82"/>
        <v>0</v>
      </c>
      <c r="Y194" s="308"/>
      <c r="Z194" s="308"/>
      <c r="AA194" s="308"/>
      <c r="AB194" s="1312">
        <f t="shared" si="83"/>
        <v>0</v>
      </c>
      <c r="AD194" s="739" t="s">
        <v>1015</v>
      </c>
      <c r="AE194" s="277"/>
      <c r="AF194" s="277"/>
      <c r="AG194" s="728">
        <f t="shared" si="84"/>
        <v>0</v>
      </c>
      <c r="AH194" s="308"/>
      <c r="AI194" s="308"/>
      <c r="AJ194" s="308"/>
      <c r="AK194" s="308"/>
      <c r="AL194" s="308"/>
      <c r="AM194" s="308"/>
      <c r="AN194" s="308"/>
      <c r="AO194" s="308"/>
      <c r="AP194" s="308"/>
      <c r="AQ194" s="308"/>
      <c r="AR194" s="308"/>
      <c r="AS194" s="728">
        <f t="shared" si="79"/>
        <v>0</v>
      </c>
    </row>
    <row r="195" spans="1:179" s="41" customFormat="1" ht="19.5" customHeight="1">
      <c r="A195" s="285" t="s">
        <v>1019</v>
      </c>
      <c r="B195" s="277"/>
      <c r="C195" s="277"/>
      <c r="D195" s="291"/>
      <c r="E195" s="570"/>
      <c r="F195" s="279">
        <f>'226.954 прочие услуги'!F92</f>
        <v>0</v>
      </c>
      <c r="G195" s="279">
        <f t="shared" si="87"/>
        <v>0</v>
      </c>
      <c r="H195" s="307"/>
      <c r="I195" s="576"/>
      <c r="J195" s="1343">
        <f t="shared" si="75"/>
        <v>0</v>
      </c>
      <c r="K195" s="581">
        <f t="shared" si="76"/>
        <v>0</v>
      </c>
      <c r="L195" s="1332"/>
      <c r="M195" s="438"/>
      <c r="N195" s="308"/>
      <c r="O195" s="308"/>
      <c r="P195" s="306">
        <f t="shared" si="80"/>
        <v>0</v>
      </c>
      <c r="Q195" s="308"/>
      <c r="R195" s="308"/>
      <c r="S195" s="308"/>
      <c r="T195" s="306">
        <f t="shared" si="81"/>
        <v>0</v>
      </c>
      <c r="U195" s="308"/>
      <c r="V195" s="308"/>
      <c r="W195" s="308"/>
      <c r="X195" s="306">
        <f t="shared" si="82"/>
        <v>0</v>
      </c>
      <c r="Y195" s="308"/>
      <c r="Z195" s="308"/>
      <c r="AA195" s="308"/>
      <c r="AB195" s="1312">
        <f t="shared" si="83"/>
        <v>0</v>
      </c>
      <c r="AD195" s="739" t="s">
        <v>1019</v>
      </c>
      <c r="AE195" s="277"/>
      <c r="AF195" s="277"/>
      <c r="AG195" s="728">
        <f t="shared" si="84"/>
        <v>0</v>
      </c>
      <c r="AH195" s="308"/>
      <c r="AI195" s="308"/>
      <c r="AJ195" s="308"/>
      <c r="AK195" s="308"/>
      <c r="AL195" s="308"/>
      <c r="AM195" s="308"/>
      <c r="AN195" s="308"/>
      <c r="AO195" s="308"/>
      <c r="AP195" s="308"/>
      <c r="AQ195" s="308"/>
      <c r="AR195" s="308"/>
      <c r="AS195" s="728">
        <f t="shared" si="79"/>
        <v>0</v>
      </c>
    </row>
    <row r="196" spans="1:179" s="41" customFormat="1" ht="65.25" customHeight="1">
      <c r="A196" s="285" t="s">
        <v>1256</v>
      </c>
      <c r="B196" s="277"/>
      <c r="C196" s="277"/>
      <c r="D196" s="291"/>
      <c r="E196" s="570"/>
      <c r="F196" s="279">
        <f>'226.954 прочие услуги'!F91</f>
        <v>7500</v>
      </c>
      <c r="G196" s="279">
        <f t="shared" si="87"/>
        <v>7500</v>
      </c>
      <c r="H196" s="307"/>
      <c r="I196" s="576"/>
      <c r="J196" s="1343">
        <f t="shared" si="75"/>
        <v>7500</v>
      </c>
      <c r="K196" s="581">
        <f t="shared" si="76"/>
        <v>0</v>
      </c>
      <c r="L196" s="1332"/>
      <c r="M196" s="438"/>
      <c r="N196" s="308"/>
      <c r="O196" s="308"/>
      <c r="P196" s="306">
        <f t="shared" si="80"/>
        <v>0</v>
      </c>
      <c r="Q196" s="308"/>
      <c r="R196" s="308"/>
      <c r="S196" s="308"/>
      <c r="T196" s="306">
        <f t="shared" si="81"/>
        <v>0</v>
      </c>
      <c r="U196" s="308"/>
      <c r="V196" s="308"/>
      <c r="W196" s="308"/>
      <c r="X196" s="306">
        <f t="shared" si="82"/>
        <v>0</v>
      </c>
      <c r="Y196" s="308"/>
      <c r="Z196" s="308"/>
      <c r="AA196" s="308"/>
      <c r="AB196" s="1312">
        <f t="shared" si="83"/>
        <v>0</v>
      </c>
      <c r="AD196" s="739" t="s">
        <v>1257</v>
      </c>
      <c r="AE196" s="277"/>
      <c r="AF196" s="277"/>
      <c r="AG196" s="728">
        <f t="shared" si="84"/>
        <v>7500</v>
      </c>
      <c r="AH196" s="308"/>
      <c r="AI196" s="308"/>
      <c r="AJ196" s="308"/>
      <c r="AK196" s="308"/>
      <c r="AL196" s="308"/>
      <c r="AM196" s="308"/>
      <c r="AN196" s="308">
        <v>7500</v>
      </c>
      <c r="AO196" s="308"/>
      <c r="AP196" s="308"/>
      <c r="AQ196" s="308"/>
      <c r="AR196" s="308"/>
      <c r="AS196" s="728">
        <f t="shared" si="79"/>
        <v>0</v>
      </c>
    </row>
    <row r="197" spans="1:179" s="41" customFormat="1" ht="17.25" customHeight="1">
      <c r="A197" s="285"/>
      <c r="B197" s="277"/>
      <c r="C197" s="277"/>
      <c r="D197" s="291"/>
      <c r="E197" s="570"/>
      <c r="F197" s="279"/>
      <c r="G197" s="279">
        <f t="shared" si="87"/>
        <v>0</v>
      </c>
      <c r="H197" s="307"/>
      <c r="I197" s="576"/>
      <c r="J197" s="1343">
        <f t="shared" si="75"/>
        <v>0</v>
      </c>
      <c r="K197" s="581">
        <f t="shared" si="76"/>
        <v>0</v>
      </c>
      <c r="L197" s="1332"/>
      <c r="M197" s="438"/>
      <c r="N197" s="308"/>
      <c r="O197" s="308"/>
      <c r="P197" s="306">
        <f t="shared" si="80"/>
        <v>0</v>
      </c>
      <c r="Q197" s="308"/>
      <c r="R197" s="308"/>
      <c r="S197" s="308"/>
      <c r="T197" s="306">
        <f t="shared" si="81"/>
        <v>0</v>
      </c>
      <c r="U197" s="308"/>
      <c r="V197" s="308"/>
      <c r="W197" s="308"/>
      <c r="X197" s="306">
        <f t="shared" si="82"/>
        <v>0</v>
      </c>
      <c r="Y197" s="308"/>
      <c r="Z197" s="308"/>
      <c r="AA197" s="308"/>
      <c r="AB197" s="1312">
        <f t="shared" si="83"/>
        <v>0</v>
      </c>
      <c r="AD197" s="739"/>
      <c r="AE197" s="277"/>
      <c r="AF197" s="277"/>
      <c r="AG197" s="728">
        <f t="shared" si="84"/>
        <v>0</v>
      </c>
      <c r="AH197" s="308"/>
      <c r="AI197" s="308"/>
      <c r="AJ197" s="308"/>
      <c r="AK197" s="308"/>
      <c r="AL197" s="308"/>
      <c r="AM197" s="308"/>
      <c r="AN197" s="308"/>
      <c r="AO197" s="308"/>
      <c r="AP197" s="308"/>
      <c r="AQ197" s="308"/>
      <c r="AR197" s="308"/>
      <c r="AS197" s="728">
        <f t="shared" si="79"/>
        <v>0</v>
      </c>
    </row>
    <row r="198" spans="1:179" s="41" customFormat="1" ht="17.25" customHeight="1">
      <c r="A198" s="285"/>
      <c r="B198" s="277"/>
      <c r="C198" s="277"/>
      <c r="D198" s="291"/>
      <c r="E198" s="570"/>
      <c r="F198" s="279"/>
      <c r="G198" s="279">
        <f t="shared" si="87"/>
        <v>0</v>
      </c>
      <c r="H198" s="307"/>
      <c r="I198" s="576"/>
      <c r="J198" s="1343">
        <f t="shared" si="75"/>
        <v>0</v>
      </c>
      <c r="K198" s="581">
        <f t="shared" si="76"/>
        <v>0</v>
      </c>
      <c r="L198" s="1332"/>
      <c r="M198" s="438"/>
      <c r="N198" s="308"/>
      <c r="O198" s="308"/>
      <c r="P198" s="306">
        <f t="shared" si="80"/>
        <v>0</v>
      </c>
      <c r="Q198" s="308"/>
      <c r="R198" s="308"/>
      <c r="S198" s="308"/>
      <c r="T198" s="306">
        <f t="shared" si="81"/>
        <v>0</v>
      </c>
      <c r="U198" s="308"/>
      <c r="V198" s="308"/>
      <c r="W198" s="308"/>
      <c r="X198" s="306">
        <f t="shared" si="82"/>
        <v>0</v>
      </c>
      <c r="Y198" s="308"/>
      <c r="Z198" s="308"/>
      <c r="AA198" s="308"/>
      <c r="AB198" s="1312">
        <f t="shared" si="83"/>
        <v>0</v>
      </c>
      <c r="AD198" s="739"/>
      <c r="AE198" s="277"/>
      <c r="AF198" s="277"/>
      <c r="AG198" s="728">
        <f t="shared" si="84"/>
        <v>0</v>
      </c>
      <c r="AH198" s="308"/>
      <c r="AI198" s="308"/>
      <c r="AJ198" s="308"/>
      <c r="AK198" s="308"/>
      <c r="AL198" s="308"/>
      <c r="AM198" s="308"/>
      <c r="AN198" s="308"/>
      <c r="AO198" s="308"/>
      <c r="AP198" s="308"/>
      <c r="AQ198" s="308"/>
      <c r="AR198" s="308"/>
      <c r="AS198" s="728">
        <f t="shared" si="79"/>
        <v>0</v>
      </c>
    </row>
    <row r="199" spans="1:179" s="41" customFormat="1" ht="17.25" customHeight="1">
      <c r="A199" s="285"/>
      <c r="B199" s="277"/>
      <c r="C199" s="277"/>
      <c r="D199" s="291"/>
      <c r="E199" s="570"/>
      <c r="F199" s="279"/>
      <c r="G199" s="279">
        <f t="shared" si="87"/>
        <v>0</v>
      </c>
      <c r="H199" s="307"/>
      <c r="I199" s="576"/>
      <c r="J199" s="1343">
        <f t="shared" si="75"/>
        <v>0</v>
      </c>
      <c r="K199" s="581">
        <f t="shared" si="76"/>
        <v>0</v>
      </c>
      <c r="L199" s="1332"/>
      <c r="M199" s="438"/>
      <c r="N199" s="308"/>
      <c r="O199" s="308"/>
      <c r="P199" s="306">
        <f t="shared" si="80"/>
        <v>0</v>
      </c>
      <c r="Q199" s="308"/>
      <c r="R199" s="308"/>
      <c r="S199" s="308"/>
      <c r="T199" s="306">
        <f t="shared" si="81"/>
        <v>0</v>
      </c>
      <c r="U199" s="308"/>
      <c r="V199" s="308"/>
      <c r="W199" s="308"/>
      <c r="X199" s="306">
        <f t="shared" si="82"/>
        <v>0</v>
      </c>
      <c r="Y199" s="308"/>
      <c r="Z199" s="308"/>
      <c r="AA199" s="308"/>
      <c r="AB199" s="1312">
        <f t="shared" si="83"/>
        <v>0</v>
      </c>
      <c r="AD199" s="739"/>
      <c r="AE199" s="277"/>
      <c r="AF199" s="277"/>
      <c r="AG199" s="728">
        <f t="shared" si="84"/>
        <v>0</v>
      </c>
      <c r="AH199" s="308"/>
      <c r="AI199" s="308"/>
      <c r="AJ199" s="308"/>
      <c r="AK199" s="308"/>
      <c r="AL199" s="308"/>
      <c r="AM199" s="308"/>
      <c r="AN199" s="308"/>
      <c r="AO199" s="308"/>
      <c r="AP199" s="308"/>
      <c r="AQ199" s="308"/>
      <c r="AR199" s="308"/>
      <c r="AS199" s="728">
        <f t="shared" si="79"/>
        <v>0</v>
      </c>
    </row>
    <row r="200" spans="1:179" s="41" customFormat="1">
      <c r="A200" s="285"/>
      <c r="B200" s="277"/>
      <c r="C200" s="277"/>
      <c r="D200" s="291"/>
      <c r="E200" s="570"/>
      <c r="F200" s="279"/>
      <c r="G200" s="279">
        <f t="shared" si="87"/>
        <v>0</v>
      </c>
      <c r="H200" s="307"/>
      <c r="I200" s="576"/>
      <c r="J200" s="1343">
        <f t="shared" si="75"/>
        <v>0</v>
      </c>
      <c r="K200" s="581">
        <f t="shared" si="76"/>
        <v>0</v>
      </c>
      <c r="L200" s="1332"/>
      <c r="M200" s="438"/>
      <c r="N200" s="308"/>
      <c r="O200" s="308"/>
      <c r="P200" s="306">
        <f t="shared" si="80"/>
        <v>0</v>
      </c>
      <c r="Q200" s="308"/>
      <c r="R200" s="308"/>
      <c r="S200" s="308"/>
      <c r="T200" s="306">
        <f t="shared" si="81"/>
        <v>0</v>
      </c>
      <c r="U200" s="308"/>
      <c r="V200" s="308"/>
      <c r="W200" s="308"/>
      <c r="X200" s="306">
        <f t="shared" si="82"/>
        <v>0</v>
      </c>
      <c r="Y200" s="308"/>
      <c r="Z200" s="308"/>
      <c r="AA200" s="308"/>
      <c r="AB200" s="1312">
        <f t="shared" si="83"/>
        <v>0</v>
      </c>
      <c r="AD200" s="739"/>
      <c r="AE200" s="277"/>
      <c r="AF200" s="277"/>
      <c r="AG200" s="728">
        <f t="shared" si="84"/>
        <v>0</v>
      </c>
      <c r="AH200" s="308"/>
      <c r="AI200" s="308"/>
      <c r="AJ200" s="308"/>
      <c r="AK200" s="308"/>
      <c r="AL200" s="308"/>
      <c r="AM200" s="308"/>
      <c r="AN200" s="308"/>
      <c r="AO200" s="308"/>
      <c r="AP200" s="308"/>
      <c r="AQ200" s="308"/>
      <c r="AR200" s="308"/>
      <c r="AS200" s="728">
        <f t="shared" si="79"/>
        <v>0</v>
      </c>
    </row>
    <row r="201" spans="1:179" s="41" customFormat="1">
      <c r="A201" s="285"/>
      <c r="B201" s="277"/>
      <c r="C201" s="277"/>
      <c r="D201" s="291"/>
      <c r="E201" s="570"/>
      <c r="F201" s="279"/>
      <c r="G201" s="279">
        <f t="shared" si="87"/>
        <v>0</v>
      </c>
      <c r="H201" s="307"/>
      <c r="I201" s="576"/>
      <c r="J201" s="1343">
        <f t="shared" si="75"/>
        <v>0</v>
      </c>
      <c r="K201" s="581">
        <f t="shared" si="76"/>
        <v>0</v>
      </c>
      <c r="L201" s="1332"/>
      <c r="M201" s="438"/>
      <c r="N201" s="308"/>
      <c r="O201" s="308"/>
      <c r="P201" s="306">
        <f t="shared" si="80"/>
        <v>0</v>
      </c>
      <c r="Q201" s="308"/>
      <c r="R201" s="308"/>
      <c r="S201" s="308"/>
      <c r="T201" s="306">
        <f t="shared" si="81"/>
        <v>0</v>
      </c>
      <c r="U201" s="308"/>
      <c r="V201" s="308"/>
      <c r="W201" s="308"/>
      <c r="X201" s="306">
        <f t="shared" si="82"/>
        <v>0</v>
      </c>
      <c r="Y201" s="308"/>
      <c r="Z201" s="308"/>
      <c r="AA201" s="308"/>
      <c r="AB201" s="1312">
        <f t="shared" si="83"/>
        <v>0</v>
      </c>
      <c r="AD201" s="739"/>
      <c r="AE201" s="277"/>
      <c r="AF201" s="277"/>
      <c r="AG201" s="728">
        <f t="shared" si="84"/>
        <v>0</v>
      </c>
      <c r="AH201" s="308"/>
      <c r="AI201" s="308"/>
      <c r="AJ201" s="308"/>
      <c r="AK201" s="308"/>
      <c r="AL201" s="308"/>
      <c r="AM201" s="308"/>
      <c r="AN201" s="308"/>
      <c r="AO201" s="308"/>
      <c r="AP201" s="308"/>
      <c r="AQ201" s="308"/>
      <c r="AR201" s="308"/>
      <c r="AS201" s="728">
        <f t="shared" si="79"/>
        <v>0</v>
      </c>
    </row>
    <row r="202" spans="1:179" s="41" customFormat="1">
      <c r="A202" s="285"/>
      <c r="B202" s="277"/>
      <c r="C202" s="277"/>
      <c r="D202" s="291"/>
      <c r="E202" s="570"/>
      <c r="F202" s="279"/>
      <c r="G202" s="279">
        <f t="shared" si="87"/>
        <v>0</v>
      </c>
      <c r="H202" s="307"/>
      <c r="I202" s="576"/>
      <c r="J202" s="1343">
        <f t="shared" si="75"/>
        <v>0</v>
      </c>
      <c r="K202" s="581">
        <f t="shared" si="76"/>
        <v>0</v>
      </c>
      <c r="L202" s="1332"/>
      <c r="M202" s="438"/>
      <c r="N202" s="308"/>
      <c r="O202" s="308"/>
      <c r="P202" s="306">
        <f t="shared" si="80"/>
        <v>0</v>
      </c>
      <c r="Q202" s="308"/>
      <c r="R202" s="308"/>
      <c r="S202" s="308"/>
      <c r="T202" s="306">
        <f t="shared" si="81"/>
        <v>0</v>
      </c>
      <c r="U202" s="308"/>
      <c r="V202" s="308"/>
      <c r="W202" s="308"/>
      <c r="X202" s="306">
        <f t="shared" si="82"/>
        <v>0</v>
      </c>
      <c r="Y202" s="308"/>
      <c r="Z202" s="308"/>
      <c r="AA202" s="308"/>
      <c r="AB202" s="1312">
        <f t="shared" si="83"/>
        <v>0</v>
      </c>
      <c r="AD202" s="739"/>
      <c r="AE202" s="277"/>
      <c r="AF202" s="277"/>
      <c r="AG202" s="728">
        <f t="shared" si="84"/>
        <v>0</v>
      </c>
      <c r="AH202" s="308"/>
      <c r="AI202" s="308"/>
      <c r="AJ202" s="308"/>
      <c r="AK202" s="308"/>
      <c r="AL202" s="308"/>
      <c r="AM202" s="308"/>
      <c r="AN202" s="308"/>
      <c r="AO202" s="308"/>
      <c r="AP202" s="308"/>
      <c r="AQ202" s="308"/>
      <c r="AR202" s="308"/>
      <c r="AS202" s="728">
        <f t="shared" si="79"/>
        <v>0</v>
      </c>
    </row>
    <row r="203" spans="1:179" s="41" customFormat="1">
      <c r="A203" s="285"/>
      <c r="B203" s="277"/>
      <c r="C203" s="277"/>
      <c r="D203" s="291"/>
      <c r="E203" s="570"/>
      <c r="F203" s="279"/>
      <c r="G203" s="279">
        <f t="shared" si="87"/>
        <v>0</v>
      </c>
      <c r="H203" s="307"/>
      <c r="I203" s="576"/>
      <c r="J203" s="1343">
        <f t="shared" si="75"/>
        <v>0</v>
      </c>
      <c r="K203" s="581">
        <f t="shared" si="76"/>
        <v>0</v>
      </c>
      <c r="L203" s="1332"/>
      <c r="M203" s="438"/>
      <c r="N203" s="308"/>
      <c r="O203" s="308"/>
      <c r="P203" s="306">
        <f t="shared" si="80"/>
        <v>0</v>
      </c>
      <c r="Q203" s="308"/>
      <c r="R203" s="308"/>
      <c r="S203" s="308"/>
      <c r="T203" s="306">
        <f t="shared" si="81"/>
        <v>0</v>
      </c>
      <c r="U203" s="308"/>
      <c r="V203" s="308"/>
      <c r="W203" s="308"/>
      <c r="X203" s="306">
        <f t="shared" si="82"/>
        <v>0</v>
      </c>
      <c r="Y203" s="308"/>
      <c r="Z203" s="308"/>
      <c r="AA203" s="308"/>
      <c r="AB203" s="1312">
        <f t="shared" si="83"/>
        <v>0</v>
      </c>
      <c r="AD203" s="739"/>
      <c r="AE203" s="277"/>
      <c r="AF203" s="277"/>
      <c r="AG203" s="728">
        <f t="shared" si="84"/>
        <v>0</v>
      </c>
      <c r="AH203" s="308"/>
      <c r="AI203" s="308"/>
      <c r="AJ203" s="308"/>
      <c r="AK203" s="308"/>
      <c r="AL203" s="308"/>
      <c r="AM203" s="308"/>
      <c r="AN203" s="308"/>
      <c r="AO203" s="308"/>
      <c r="AP203" s="308"/>
      <c r="AQ203" s="308"/>
      <c r="AR203" s="308"/>
      <c r="AS203" s="722"/>
    </row>
    <row r="204" spans="1:179" s="41" customFormat="1">
      <c r="A204" s="285"/>
      <c r="B204" s="277"/>
      <c r="C204" s="277"/>
      <c r="D204" s="291"/>
      <c r="E204" s="570"/>
      <c r="F204" s="279"/>
      <c r="G204" s="279">
        <f t="shared" si="87"/>
        <v>0</v>
      </c>
      <c r="H204" s="307"/>
      <c r="I204" s="576"/>
      <c r="J204" s="1343">
        <f t="shared" si="75"/>
        <v>0</v>
      </c>
      <c r="K204" s="581">
        <f t="shared" si="76"/>
        <v>0</v>
      </c>
      <c r="L204" s="1332"/>
      <c r="M204" s="438"/>
      <c r="N204" s="308"/>
      <c r="O204" s="308"/>
      <c r="P204" s="306">
        <f t="shared" si="80"/>
        <v>0</v>
      </c>
      <c r="Q204" s="308"/>
      <c r="R204" s="308"/>
      <c r="S204" s="308"/>
      <c r="T204" s="306">
        <f t="shared" si="81"/>
        <v>0</v>
      </c>
      <c r="U204" s="308"/>
      <c r="V204" s="308"/>
      <c r="W204" s="308"/>
      <c r="X204" s="306">
        <f t="shared" si="82"/>
        <v>0</v>
      </c>
      <c r="Y204" s="308"/>
      <c r="Z204" s="308"/>
      <c r="AA204" s="308"/>
      <c r="AB204" s="1312">
        <f t="shared" si="83"/>
        <v>0</v>
      </c>
      <c r="AD204" s="739"/>
      <c r="AE204" s="277"/>
      <c r="AF204" s="277"/>
      <c r="AG204" s="728">
        <f t="shared" si="84"/>
        <v>0</v>
      </c>
      <c r="AH204" s="308"/>
      <c r="AI204" s="308"/>
      <c r="AJ204" s="308"/>
      <c r="AK204" s="308"/>
      <c r="AL204" s="308"/>
      <c r="AM204" s="308"/>
      <c r="AN204" s="308"/>
      <c r="AO204" s="308"/>
      <c r="AP204" s="308"/>
      <c r="AQ204" s="308"/>
      <c r="AR204" s="308"/>
      <c r="AS204" s="722"/>
    </row>
    <row r="205" spans="1:179" s="41" customFormat="1">
      <c r="A205" s="285"/>
      <c r="B205" s="277"/>
      <c r="C205" s="277"/>
      <c r="D205" s="291"/>
      <c r="E205" s="570"/>
      <c r="F205" s="279"/>
      <c r="G205" s="279">
        <f t="shared" si="87"/>
        <v>0</v>
      </c>
      <c r="H205" s="307"/>
      <c r="I205" s="576"/>
      <c r="J205" s="1343">
        <f t="shared" si="75"/>
        <v>0</v>
      </c>
      <c r="K205" s="581">
        <f t="shared" si="76"/>
        <v>0</v>
      </c>
      <c r="L205" s="1332"/>
      <c r="M205" s="438"/>
      <c r="N205" s="308"/>
      <c r="O205" s="308"/>
      <c r="P205" s="306">
        <f t="shared" si="80"/>
        <v>0</v>
      </c>
      <c r="Q205" s="308"/>
      <c r="R205" s="308"/>
      <c r="S205" s="308"/>
      <c r="T205" s="306">
        <f t="shared" si="81"/>
        <v>0</v>
      </c>
      <c r="U205" s="308"/>
      <c r="V205" s="308"/>
      <c r="W205" s="308"/>
      <c r="X205" s="306">
        <f t="shared" si="82"/>
        <v>0</v>
      </c>
      <c r="Y205" s="308"/>
      <c r="Z205" s="308"/>
      <c r="AA205" s="308"/>
      <c r="AB205" s="1312">
        <f t="shared" si="83"/>
        <v>0</v>
      </c>
      <c r="AD205" s="739"/>
      <c r="AE205" s="277"/>
      <c r="AF205" s="277"/>
      <c r="AG205" s="728">
        <f t="shared" si="84"/>
        <v>0</v>
      </c>
      <c r="AH205" s="308"/>
      <c r="AI205" s="308"/>
      <c r="AJ205" s="308"/>
      <c r="AK205" s="308"/>
      <c r="AL205" s="308"/>
      <c r="AM205" s="308"/>
      <c r="AN205" s="308"/>
      <c r="AO205" s="308"/>
      <c r="AP205" s="308"/>
      <c r="AQ205" s="308"/>
      <c r="AR205" s="308"/>
      <c r="AS205" s="722"/>
    </row>
    <row r="206" spans="1:179" s="41" customFormat="1">
      <c r="A206" s="285"/>
      <c r="B206" s="277"/>
      <c r="C206" s="277"/>
      <c r="D206" s="291"/>
      <c r="E206" s="570"/>
      <c r="F206" s="279"/>
      <c r="G206" s="279">
        <f t="shared" si="87"/>
        <v>0</v>
      </c>
      <c r="H206" s="307"/>
      <c r="I206" s="576"/>
      <c r="J206" s="1343">
        <f t="shared" si="75"/>
        <v>0</v>
      </c>
      <c r="K206" s="581">
        <f t="shared" si="76"/>
        <v>0</v>
      </c>
      <c r="L206" s="1332"/>
      <c r="M206" s="438"/>
      <c r="N206" s="308"/>
      <c r="O206" s="308"/>
      <c r="P206" s="306">
        <f t="shared" si="80"/>
        <v>0</v>
      </c>
      <c r="Q206" s="308"/>
      <c r="R206" s="308"/>
      <c r="S206" s="308"/>
      <c r="T206" s="306">
        <f t="shared" si="81"/>
        <v>0</v>
      </c>
      <c r="U206" s="308"/>
      <c r="V206" s="308"/>
      <c r="W206" s="308"/>
      <c r="X206" s="306">
        <f t="shared" si="82"/>
        <v>0</v>
      </c>
      <c r="Y206" s="308"/>
      <c r="Z206" s="308"/>
      <c r="AA206" s="308"/>
      <c r="AB206" s="1312">
        <f t="shared" si="83"/>
        <v>0</v>
      </c>
      <c r="AD206" s="739"/>
      <c r="AE206" s="277"/>
      <c r="AF206" s="277"/>
      <c r="AG206" s="728">
        <f t="shared" si="84"/>
        <v>0</v>
      </c>
      <c r="AH206" s="308"/>
      <c r="AI206" s="308"/>
      <c r="AJ206" s="308"/>
      <c r="AK206" s="308"/>
      <c r="AL206" s="308"/>
      <c r="AM206" s="308"/>
      <c r="AN206" s="308"/>
      <c r="AO206" s="308"/>
      <c r="AP206" s="308"/>
      <c r="AQ206" s="308"/>
      <c r="AR206" s="308"/>
      <c r="AS206" s="722"/>
    </row>
    <row r="207" spans="1:179" s="40" customFormat="1" ht="34.5" customHeight="1">
      <c r="A207" s="270" t="s">
        <v>95</v>
      </c>
      <c r="B207" s="259"/>
      <c r="C207" s="259">
        <v>955</v>
      </c>
      <c r="D207" s="310" t="s">
        <v>1370</v>
      </c>
      <c r="E207" s="570"/>
      <c r="F207" s="249"/>
      <c r="G207" s="249">
        <f>F207</f>
        <v>0</v>
      </c>
      <c r="H207" s="252"/>
      <c r="I207" s="518"/>
      <c r="J207" s="1342">
        <f t="shared" si="75"/>
        <v>0</v>
      </c>
      <c r="K207" s="582">
        <f t="shared" si="76"/>
        <v>0</v>
      </c>
      <c r="L207" s="1333"/>
      <c r="M207" s="246"/>
      <c r="N207" s="45"/>
      <c r="O207" s="45"/>
      <c r="P207" s="45">
        <f t="shared" si="80"/>
        <v>0</v>
      </c>
      <c r="Q207" s="45"/>
      <c r="R207" s="45"/>
      <c r="S207" s="45"/>
      <c r="T207" s="45">
        <f t="shared" si="81"/>
        <v>0</v>
      </c>
      <c r="U207" s="45"/>
      <c r="V207" s="45"/>
      <c r="W207" s="45"/>
      <c r="X207" s="45">
        <f t="shared" si="82"/>
        <v>0</v>
      </c>
      <c r="Y207" s="45"/>
      <c r="Z207" s="45"/>
      <c r="AA207" s="45"/>
      <c r="AB207" s="1311">
        <f t="shared" si="83"/>
        <v>0</v>
      </c>
      <c r="AC207" s="41"/>
      <c r="AD207" s="744" t="s">
        <v>95</v>
      </c>
      <c r="AE207" s="259"/>
      <c r="AF207" s="259">
        <v>955</v>
      </c>
      <c r="AG207" s="722"/>
      <c r="AH207" s="45"/>
      <c r="AI207" s="45"/>
      <c r="AJ207" s="45"/>
      <c r="AK207" s="45"/>
      <c r="AL207" s="45"/>
      <c r="AM207" s="45"/>
      <c r="AN207" s="45"/>
      <c r="AO207" s="45"/>
      <c r="AP207" s="45"/>
      <c r="AQ207" s="45"/>
      <c r="AR207" s="45"/>
      <c r="AS207" s="722"/>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row>
    <row r="208" spans="1:179" s="40" customFormat="1" ht="31.5">
      <c r="A208" s="270" t="s">
        <v>48</v>
      </c>
      <c r="B208" s="259"/>
      <c r="C208" s="259">
        <v>956</v>
      </c>
      <c r="D208" s="310" t="s">
        <v>1370</v>
      </c>
      <c r="E208" s="570"/>
      <c r="F208" s="249"/>
      <c r="G208" s="249">
        <f>F208</f>
        <v>0</v>
      </c>
      <c r="H208" s="252"/>
      <c r="I208" s="518"/>
      <c r="J208" s="1342">
        <f t="shared" si="75"/>
        <v>0</v>
      </c>
      <c r="K208" s="582">
        <f t="shared" si="76"/>
        <v>0</v>
      </c>
      <c r="L208" s="1333"/>
      <c r="M208" s="246"/>
      <c r="N208" s="45"/>
      <c r="O208" s="45"/>
      <c r="P208" s="45">
        <f t="shared" si="80"/>
        <v>0</v>
      </c>
      <c r="Q208" s="45"/>
      <c r="R208" s="45"/>
      <c r="S208" s="45"/>
      <c r="T208" s="45">
        <f t="shared" si="81"/>
        <v>0</v>
      </c>
      <c r="U208" s="45"/>
      <c r="V208" s="45"/>
      <c r="W208" s="45"/>
      <c r="X208" s="45">
        <f t="shared" si="82"/>
        <v>0</v>
      </c>
      <c r="Y208" s="45"/>
      <c r="Z208" s="45"/>
      <c r="AA208" s="45"/>
      <c r="AB208" s="1311">
        <f t="shared" si="83"/>
        <v>0</v>
      </c>
      <c r="AC208" s="41"/>
      <c r="AD208" s="1283" t="s">
        <v>48</v>
      </c>
      <c r="AE208" s="850"/>
      <c r="AF208" s="850">
        <v>956</v>
      </c>
      <c r="AG208" s="728">
        <f>F208</f>
        <v>0</v>
      </c>
      <c r="AH208" s="725"/>
      <c r="AI208" s="725"/>
      <c r="AJ208" s="725"/>
      <c r="AK208" s="725"/>
      <c r="AL208" s="725"/>
      <c r="AM208" s="725"/>
      <c r="AN208" s="725"/>
      <c r="AO208" s="725"/>
      <c r="AP208" s="725"/>
      <c r="AQ208" s="725"/>
      <c r="AR208" s="725"/>
      <c r="AS208" s="728">
        <f>AG208-AH208-AI208-AJ208-AK208-AL208-AM208-AN208-AO208-AP208-AQ208-AR208</f>
        <v>0</v>
      </c>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row>
    <row r="209" spans="1:179" s="40" customFormat="1" ht="99" customHeight="1">
      <c r="A209" s="270" t="s">
        <v>1429</v>
      </c>
      <c r="B209" s="259"/>
      <c r="C209" s="259">
        <v>957</v>
      </c>
      <c r="D209" s="310" t="s">
        <v>1370</v>
      </c>
      <c r="E209" s="570"/>
      <c r="F209" s="249"/>
      <c r="G209" s="249">
        <f>F209</f>
        <v>0</v>
      </c>
      <c r="H209" s="252"/>
      <c r="I209" s="518"/>
      <c r="J209" s="1342">
        <f t="shared" si="75"/>
        <v>0</v>
      </c>
      <c r="K209" s="582">
        <f t="shared" si="76"/>
        <v>0</v>
      </c>
      <c r="L209" s="1333"/>
      <c r="M209" s="246"/>
      <c r="N209" s="45"/>
      <c r="O209" s="45"/>
      <c r="P209" s="45">
        <f t="shared" si="80"/>
        <v>0</v>
      </c>
      <c r="Q209" s="45"/>
      <c r="R209" s="45"/>
      <c r="S209" s="45"/>
      <c r="T209" s="45">
        <f t="shared" si="81"/>
        <v>0</v>
      </c>
      <c r="U209" s="45"/>
      <c r="V209" s="45"/>
      <c r="W209" s="45"/>
      <c r="X209" s="45">
        <f t="shared" si="82"/>
        <v>0</v>
      </c>
      <c r="Y209" s="45"/>
      <c r="Z209" s="45"/>
      <c r="AA209" s="45"/>
      <c r="AB209" s="1311">
        <f t="shared" si="83"/>
        <v>0</v>
      </c>
      <c r="AC209" s="41"/>
      <c r="AD209" s="744" t="s">
        <v>1429</v>
      </c>
      <c r="AE209" s="259"/>
      <c r="AF209" s="259">
        <v>957</v>
      </c>
      <c r="AG209" s="722"/>
      <c r="AH209" s="45"/>
      <c r="AI209" s="45"/>
      <c r="AJ209" s="45"/>
      <c r="AK209" s="45"/>
      <c r="AL209" s="45"/>
      <c r="AM209" s="45"/>
      <c r="AN209" s="45"/>
      <c r="AO209" s="45"/>
      <c r="AP209" s="45"/>
      <c r="AQ209" s="45"/>
      <c r="AR209" s="45"/>
      <c r="AS209" s="722"/>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row>
    <row r="210" spans="1:179" s="40" customFormat="1" ht="48.75" customHeight="1">
      <c r="A210" s="270" t="s">
        <v>97</v>
      </c>
      <c r="B210" s="259"/>
      <c r="C210" s="259">
        <v>958</v>
      </c>
      <c r="D210" s="310" t="s">
        <v>1370</v>
      </c>
      <c r="E210" s="570"/>
      <c r="F210" s="249"/>
      <c r="G210" s="249">
        <f>F210</f>
        <v>0</v>
      </c>
      <c r="H210" s="252"/>
      <c r="I210" s="518"/>
      <c r="J210" s="1342">
        <f t="shared" si="75"/>
        <v>0</v>
      </c>
      <c r="K210" s="582">
        <f t="shared" si="76"/>
        <v>0</v>
      </c>
      <c r="L210" s="1333"/>
      <c r="M210" s="246"/>
      <c r="N210" s="45"/>
      <c r="O210" s="45"/>
      <c r="P210" s="45">
        <f t="shared" si="80"/>
        <v>0</v>
      </c>
      <c r="Q210" s="45"/>
      <c r="R210" s="45"/>
      <c r="S210" s="45"/>
      <c r="T210" s="45">
        <f t="shared" si="81"/>
        <v>0</v>
      </c>
      <c r="U210" s="45"/>
      <c r="V210" s="45"/>
      <c r="W210" s="45"/>
      <c r="X210" s="45">
        <f t="shared" si="82"/>
        <v>0</v>
      </c>
      <c r="Y210" s="45"/>
      <c r="Z210" s="45"/>
      <c r="AA210" s="45"/>
      <c r="AB210" s="1311">
        <f t="shared" si="83"/>
        <v>0</v>
      </c>
      <c r="AC210" s="41"/>
      <c r="AD210" s="744" t="s">
        <v>97</v>
      </c>
      <c r="AE210" s="259"/>
      <c r="AF210" s="259">
        <v>958</v>
      </c>
      <c r="AG210" s="722"/>
      <c r="AH210" s="45"/>
      <c r="AI210" s="45"/>
      <c r="AJ210" s="45"/>
      <c r="AK210" s="45"/>
      <c r="AL210" s="45"/>
      <c r="AM210" s="45"/>
      <c r="AN210" s="45"/>
      <c r="AO210" s="45"/>
      <c r="AP210" s="45"/>
      <c r="AQ210" s="45"/>
      <c r="AR210" s="45"/>
      <c r="AS210" s="722"/>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row>
    <row r="211" spans="1:179" s="40" customFormat="1" ht="96.75" customHeight="1">
      <c r="A211" s="270" t="s">
        <v>763</v>
      </c>
      <c r="B211" s="259"/>
      <c r="C211" s="259">
        <v>995</v>
      </c>
      <c r="D211" s="310" t="s">
        <v>1370</v>
      </c>
      <c r="E211" s="571">
        <f>SUM(E212:E214)</f>
        <v>0</v>
      </c>
      <c r="F211" s="249">
        <f>SUM(F212:F214)</f>
        <v>101200</v>
      </c>
      <c r="G211" s="249">
        <f>SUM(G212:G214)</f>
        <v>101200</v>
      </c>
      <c r="H211" s="252">
        <f>SUM(H212:H214)</f>
        <v>0</v>
      </c>
      <c r="I211" s="518">
        <f t="shared" ref="I211:AB211" si="92">SUM(I212:I214)</f>
        <v>0</v>
      </c>
      <c r="J211" s="1342">
        <f t="shared" si="75"/>
        <v>101200</v>
      </c>
      <c r="K211" s="1333">
        <f t="shared" si="76"/>
        <v>0</v>
      </c>
      <c r="L211" s="1333">
        <f t="shared" si="92"/>
        <v>0</v>
      </c>
      <c r="M211" s="246">
        <f t="shared" si="92"/>
        <v>0</v>
      </c>
      <c r="N211" s="45">
        <f t="shared" si="92"/>
        <v>0</v>
      </c>
      <c r="O211" s="45">
        <f t="shared" si="92"/>
        <v>0</v>
      </c>
      <c r="P211" s="45">
        <f t="shared" si="92"/>
        <v>0</v>
      </c>
      <c r="Q211" s="45">
        <f t="shared" si="92"/>
        <v>0</v>
      </c>
      <c r="R211" s="45">
        <f t="shared" si="92"/>
        <v>0</v>
      </c>
      <c r="S211" s="45">
        <f t="shared" si="92"/>
        <v>0</v>
      </c>
      <c r="T211" s="45">
        <f t="shared" si="92"/>
        <v>0</v>
      </c>
      <c r="U211" s="45">
        <f t="shared" si="92"/>
        <v>0</v>
      </c>
      <c r="V211" s="45">
        <f t="shared" si="92"/>
        <v>0</v>
      </c>
      <c r="W211" s="45">
        <f t="shared" si="92"/>
        <v>0</v>
      </c>
      <c r="X211" s="45">
        <f t="shared" si="92"/>
        <v>0</v>
      </c>
      <c r="Y211" s="45">
        <f t="shared" si="92"/>
        <v>0</v>
      </c>
      <c r="Z211" s="45">
        <f t="shared" si="92"/>
        <v>0</v>
      </c>
      <c r="AA211" s="45">
        <f t="shared" si="92"/>
        <v>0</v>
      </c>
      <c r="AB211" s="1311">
        <f t="shared" si="92"/>
        <v>0</v>
      </c>
      <c r="AC211" s="41"/>
      <c r="AD211" s="744" t="s">
        <v>763</v>
      </c>
      <c r="AE211" s="259"/>
      <c r="AF211" s="259">
        <v>995</v>
      </c>
      <c r="AG211" s="722">
        <f t="shared" ref="AG211:AR211" si="93">SUM(AG212:AG214)</f>
        <v>101200</v>
      </c>
      <c r="AH211" s="45">
        <f t="shared" si="93"/>
        <v>0</v>
      </c>
      <c r="AI211" s="45">
        <f t="shared" si="93"/>
        <v>0</v>
      </c>
      <c r="AJ211" s="45">
        <f t="shared" si="93"/>
        <v>31000</v>
      </c>
      <c r="AK211" s="45">
        <f t="shared" si="93"/>
        <v>70200</v>
      </c>
      <c r="AL211" s="45">
        <f t="shared" si="93"/>
        <v>0</v>
      </c>
      <c r="AM211" s="45">
        <f t="shared" si="93"/>
        <v>0</v>
      </c>
      <c r="AN211" s="45">
        <f t="shared" si="93"/>
        <v>0</v>
      </c>
      <c r="AO211" s="45">
        <f t="shared" si="93"/>
        <v>0</v>
      </c>
      <c r="AP211" s="45">
        <f t="shared" si="93"/>
        <v>0</v>
      </c>
      <c r="AQ211" s="45">
        <f t="shared" si="93"/>
        <v>0</v>
      </c>
      <c r="AR211" s="45">
        <f t="shared" si="93"/>
        <v>0</v>
      </c>
      <c r="AS211" s="722">
        <f t="shared" si="79"/>
        <v>0</v>
      </c>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row>
    <row r="212" spans="1:179" s="41" customFormat="1" ht="21" customHeight="1">
      <c r="A212" s="287" t="s">
        <v>102</v>
      </c>
      <c r="B212" s="294"/>
      <c r="C212" s="294"/>
      <c r="D212" s="295"/>
      <c r="E212" s="570"/>
      <c r="F212" s="279"/>
      <c r="G212" s="279">
        <f>F212</f>
        <v>0</v>
      </c>
      <c r="H212" s="307"/>
      <c r="I212" s="576"/>
      <c r="J212" s="1343">
        <f t="shared" si="75"/>
        <v>0</v>
      </c>
      <c r="K212" s="581">
        <f t="shared" si="76"/>
        <v>0</v>
      </c>
      <c r="L212" s="1332"/>
      <c r="M212" s="438"/>
      <c r="N212" s="308"/>
      <c r="O212" s="308"/>
      <c r="P212" s="306">
        <f>SUM(M212:O212)</f>
        <v>0</v>
      </c>
      <c r="Q212" s="308"/>
      <c r="R212" s="308"/>
      <c r="S212" s="308"/>
      <c r="T212" s="306">
        <f>SUM(Q212:S212)</f>
        <v>0</v>
      </c>
      <c r="U212" s="308"/>
      <c r="V212" s="308"/>
      <c r="W212" s="308"/>
      <c r="X212" s="306">
        <f>SUM(U212:W212)</f>
        <v>0</v>
      </c>
      <c r="Y212" s="308"/>
      <c r="Z212" s="308"/>
      <c r="AA212" s="308"/>
      <c r="AB212" s="1312">
        <f>SUM(Y212:AA212)</f>
        <v>0</v>
      </c>
      <c r="AD212" s="740" t="s">
        <v>102</v>
      </c>
      <c r="AE212" s="294"/>
      <c r="AF212" s="294"/>
      <c r="AG212" s="721"/>
      <c r="AH212" s="308"/>
      <c r="AI212" s="308"/>
      <c r="AJ212" s="308"/>
      <c r="AK212" s="308"/>
      <c r="AL212" s="308"/>
      <c r="AM212" s="308"/>
      <c r="AN212" s="308"/>
      <c r="AO212" s="308"/>
      <c r="AP212" s="308"/>
      <c r="AQ212" s="308"/>
      <c r="AR212" s="308"/>
      <c r="AS212" s="722"/>
    </row>
    <row r="213" spans="1:179" s="41" customFormat="1" ht="21" customHeight="1">
      <c r="A213" s="287" t="s">
        <v>103</v>
      </c>
      <c r="B213" s="294"/>
      <c r="C213" s="294"/>
      <c r="D213" s="295"/>
      <c r="E213" s="570"/>
      <c r="F213" s="279"/>
      <c r="G213" s="279">
        <f>F213</f>
        <v>0</v>
      </c>
      <c r="H213" s="307"/>
      <c r="I213" s="576"/>
      <c r="J213" s="1343">
        <f t="shared" si="75"/>
        <v>0</v>
      </c>
      <c r="K213" s="581">
        <f t="shared" si="76"/>
        <v>0</v>
      </c>
      <c r="L213" s="1332"/>
      <c r="M213" s="438"/>
      <c r="N213" s="308"/>
      <c r="O213" s="308"/>
      <c r="P213" s="306">
        <f>SUM(M213:O213)</f>
        <v>0</v>
      </c>
      <c r="Q213" s="308"/>
      <c r="R213" s="308"/>
      <c r="S213" s="308"/>
      <c r="T213" s="306">
        <f>SUM(Q213:S213)</f>
        <v>0</v>
      </c>
      <c r="U213" s="308"/>
      <c r="V213" s="308"/>
      <c r="W213" s="308"/>
      <c r="X213" s="306">
        <f>SUM(U213:W213)</f>
        <v>0</v>
      </c>
      <c r="Y213" s="308"/>
      <c r="Z213" s="308"/>
      <c r="AA213" s="308"/>
      <c r="AB213" s="1312">
        <f>SUM(Y213:AA213)</f>
        <v>0</v>
      </c>
      <c r="AD213" s="740" t="s">
        <v>103</v>
      </c>
      <c r="AE213" s="294"/>
      <c r="AF213" s="294"/>
      <c r="AG213" s="721"/>
      <c r="AH213" s="308"/>
      <c r="AI213" s="308"/>
      <c r="AJ213" s="308"/>
      <c r="AK213" s="308"/>
      <c r="AL213" s="308"/>
      <c r="AM213" s="308"/>
      <c r="AN213" s="308"/>
      <c r="AO213" s="308"/>
      <c r="AP213" s="308"/>
      <c r="AQ213" s="308"/>
      <c r="AR213" s="308"/>
      <c r="AS213" s="722"/>
    </row>
    <row r="214" spans="1:179" s="41" customFormat="1" ht="21" customHeight="1">
      <c r="A214" s="287" t="s">
        <v>104</v>
      </c>
      <c r="B214" s="294"/>
      <c r="C214" s="294"/>
      <c r="D214" s="295"/>
      <c r="E214" s="570"/>
      <c r="F214" s="279">
        <f>'226.995 медосмотры'!CR24</f>
        <v>101200</v>
      </c>
      <c r="G214" s="279">
        <f>F214</f>
        <v>101200</v>
      </c>
      <c r="H214" s="307"/>
      <c r="I214" s="576"/>
      <c r="J214" s="1343">
        <f t="shared" si="75"/>
        <v>101200</v>
      </c>
      <c r="K214" s="581">
        <f t="shared" si="76"/>
        <v>0</v>
      </c>
      <c r="L214" s="1332"/>
      <c r="M214" s="438"/>
      <c r="N214" s="308"/>
      <c r="O214" s="308"/>
      <c r="P214" s="306">
        <f>SUM(M214:O214)</f>
        <v>0</v>
      </c>
      <c r="Q214" s="308"/>
      <c r="R214" s="308"/>
      <c r="S214" s="308"/>
      <c r="T214" s="306">
        <f>SUM(Q214:S214)</f>
        <v>0</v>
      </c>
      <c r="U214" s="308"/>
      <c r="V214" s="308"/>
      <c r="W214" s="308"/>
      <c r="X214" s="306">
        <f>SUM(U214:W214)</f>
        <v>0</v>
      </c>
      <c r="Y214" s="308"/>
      <c r="Z214" s="308"/>
      <c r="AA214" s="308"/>
      <c r="AB214" s="1312">
        <f>SUM(Y214:AA214)</f>
        <v>0</v>
      </c>
      <c r="AD214" s="1256" t="s">
        <v>104</v>
      </c>
      <c r="AE214" s="850"/>
      <c r="AF214" s="850"/>
      <c r="AG214" s="728">
        <f>F214</f>
        <v>101200</v>
      </c>
      <c r="AH214" s="727"/>
      <c r="AI214" s="727"/>
      <c r="AJ214" s="727">
        <v>31000</v>
      </c>
      <c r="AK214" s="727">
        <v>70200</v>
      </c>
      <c r="AL214" s="727"/>
      <c r="AM214" s="727"/>
      <c r="AN214" s="727"/>
      <c r="AO214" s="727"/>
      <c r="AP214" s="727"/>
      <c r="AQ214" s="727"/>
      <c r="AR214" s="727"/>
      <c r="AS214" s="728">
        <f t="shared" si="79"/>
        <v>0</v>
      </c>
    </row>
    <row r="215" spans="1:179" s="40" customFormat="1" ht="24.75" customHeight="1">
      <c r="A215" s="270" t="s">
        <v>98</v>
      </c>
      <c r="B215" s="259"/>
      <c r="C215" s="259">
        <v>996</v>
      </c>
      <c r="D215" s="310" t="s">
        <v>1370</v>
      </c>
      <c r="E215" s="570"/>
      <c r="F215" s="249"/>
      <c r="G215" s="249">
        <f>F215</f>
        <v>0</v>
      </c>
      <c r="H215" s="252"/>
      <c r="I215" s="518"/>
      <c r="J215" s="1342">
        <f t="shared" si="75"/>
        <v>0</v>
      </c>
      <c r="K215" s="582">
        <f t="shared" si="76"/>
        <v>0</v>
      </c>
      <c r="L215" s="1333"/>
      <c r="M215" s="246"/>
      <c r="N215" s="45"/>
      <c r="O215" s="45"/>
      <c r="P215" s="45">
        <f>SUM(M215:O215)</f>
        <v>0</v>
      </c>
      <c r="Q215" s="45"/>
      <c r="R215" s="45"/>
      <c r="S215" s="45"/>
      <c r="T215" s="45">
        <f>SUM(Q215:S215)</f>
        <v>0</v>
      </c>
      <c r="U215" s="45"/>
      <c r="V215" s="45"/>
      <c r="W215" s="45"/>
      <c r="X215" s="45">
        <f>SUM(U215:W215)</f>
        <v>0</v>
      </c>
      <c r="Y215" s="45"/>
      <c r="Z215" s="45"/>
      <c r="AA215" s="45"/>
      <c r="AB215" s="1311">
        <f>SUM(Y215:AA215)</f>
        <v>0</v>
      </c>
      <c r="AC215" s="41"/>
      <c r="AD215" s="744" t="s">
        <v>98</v>
      </c>
      <c r="AE215" s="259"/>
      <c r="AF215" s="259">
        <v>996</v>
      </c>
      <c r="AG215" s="722"/>
      <c r="AH215" s="45"/>
      <c r="AI215" s="45"/>
      <c r="AJ215" s="45"/>
      <c r="AK215" s="45"/>
      <c r="AL215" s="45"/>
      <c r="AM215" s="45"/>
      <c r="AN215" s="45"/>
      <c r="AO215" s="45"/>
      <c r="AP215" s="45"/>
      <c r="AQ215" s="45"/>
      <c r="AR215" s="45"/>
      <c r="AS215" s="722"/>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row>
    <row r="216" spans="1:179" s="42" customFormat="1" ht="21" customHeight="1">
      <c r="A216" s="270" t="s">
        <v>721</v>
      </c>
      <c r="B216" s="259">
        <v>260</v>
      </c>
      <c r="C216" s="259"/>
      <c r="D216" s="310"/>
      <c r="E216" s="571">
        <f t="shared" ref="E216:H217" si="94">E217</f>
        <v>0</v>
      </c>
      <c r="F216" s="249">
        <f t="shared" si="94"/>
        <v>0</v>
      </c>
      <c r="G216" s="249">
        <f>G217</f>
        <v>0</v>
      </c>
      <c r="H216" s="252">
        <f t="shared" si="94"/>
        <v>0</v>
      </c>
      <c r="I216" s="518">
        <f t="shared" ref="I216:AB217" si="95">I217</f>
        <v>0</v>
      </c>
      <c r="J216" s="1342">
        <f t="shared" si="75"/>
        <v>0</v>
      </c>
      <c r="K216" s="1333">
        <f t="shared" si="76"/>
        <v>0</v>
      </c>
      <c r="L216" s="1333">
        <f t="shared" si="95"/>
        <v>0</v>
      </c>
      <c r="M216" s="246">
        <f t="shared" si="95"/>
        <v>0</v>
      </c>
      <c r="N216" s="45">
        <f t="shared" si="95"/>
        <v>0</v>
      </c>
      <c r="O216" s="45">
        <f t="shared" si="95"/>
        <v>0</v>
      </c>
      <c r="P216" s="45">
        <f t="shared" si="95"/>
        <v>0</v>
      </c>
      <c r="Q216" s="45">
        <f t="shared" si="95"/>
        <v>0</v>
      </c>
      <c r="R216" s="45">
        <f t="shared" si="95"/>
        <v>0</v>
      </c>
      <c r="S216" s="45">
        <f t="shared" si="95"/>
        <v>0</v>
      </c>
      <c r="T216" s="45">
        <f t="shared" si="95"/>
        <v>0</v>
      </c>
      <c r="U216" s="45">
        <f t="shared" si="95"/>
        <v>0</v>
      </c>
      <c r="V216" s="45">
        <f t="shared" si="95"/>
        <v>0</v>
      </c>
      <c r="W216" s="45">
        <f t="shared" si="95"/>
        <v>0</v>
      </c>
      <c r="X216" s="45">
        <f t="shared" si="95"/>
        <v>0</v>
      </c>
      <c r="Y216" s="45">
        <f t="shared" si="95"/>
        <v>0</v>
      </c>
      <c r="Z216" s="45">
        <f t="shared" si="95"/>
        <v>0</v>
      </c>
      <c r="AA216" s="45">
        <f t="shared" si="95"/>
        <v>0</v>
      </c>
      <c r="AB216" s="1311">
        <f t="shared" si="95"/>
        <v>0</v>
      </c>
      <c r="AC216" s="238"/>
      <c r="AD216" s="744" t="s">
        <v>721</v>
      </c>
      <c r="AE216" s="259">
        <v>260</v>
      </c>
      <c r="AF216" s="259"/>
      <c r="AG216" s="722">
        <f t="shared" ref="AG216:AR217" si="96">AG217</f>
        <v>0</v>
      </c>
      <c r="AH216" s="45">
        <f t="shared" si="96"/>
        <v>0</v>
      </c>
      <c r="AI216" s="45">
        <f t="shared" si="96"/>
        <v>0</v>
      </c>
      <c r="AJ216" s="45">
        <f t="shared" si="96"/>
        <v>0</v>
      </c>
      <c r="AK216" s="45">
        <f t="shared" si="96"/>
        <v>0</v>
      </c>
      <c r="AL216" s="45">
        <f t="shared" si="96"/>
        <v>0</v>
      </c>
      <c r="AM216" s="45">
        <f t="shared" si="96"/>
        <v>0</v>
      </c>
      <c r="AN216" s="45">
        <f t="shared" si="96"/>
        <v>0</v>
      </c>
      <c r="AO216" s="45">
        <f t="shared" si="96"/>
        <v>0</v>
      </c>
      <c r="AP216" s="45">
        <f t="shared" si="96"/>
        <v>0</v>
      </c>
      <c r="AQ216" s="45">
        <f t="shared" si="96"/>
        <v>0</v>
      </c>
      <c r="AR216" s="45">
        <f t="shared" si="96"/>
        <v>0</v>
      </c>
      <c r="AS216" s="722">
        <f t="shared" si="79"/>
        <v>0</v>
      </c>
      <c r="AT216" s="238"/>
      <c r="AU216" s="238"/>
      <c r="AV216" s="238"/>
      <c r="AW216" s="238"/>
      <c r="AX216" s="238"/>
      <c r="AY216" s="238"/>
      <c r="AZ216" s="238"/>
      <c r="BA216" s="238"/>
      <c r="BB216" s="238"/>
      <c r="BC216" s="238"/>
      <c r="BD216" s="238"/>
      <c r="BE216" s="238"/>
      <c r="BF216" s="238"/>
      <c r="BG216" s="238"/>
      <c r="BH216" s="238"/>
      <c r="BI216" s="238"/>
      <c r="BJ216" s="238"/>
      <c r="BK216" s="238"/>
      <c r="BL216" s="238"/>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c r="DB216" s="238"/>
      <c r="DC216" s="238"/>
      <c r="DD216" s="238"/>
      <c r="DE216" s="238"/>
      <c r="DF216" s="238"/>
      <c r="DG216" s="238"/>
      <c r="DH216" s="238"/>
      <c r="DI216" s="238"/>
      <c r="DJ216" s="238"/>
      <c r="DK216" s="238"/>
      <c r="DL216" s="238"/>
      <c r="DM216" s="238"/>
      <c r="DN216" s="238"/>
      <c r="DO216" s="238"/>
      <c r="DP216" s="238"/>
      <c r="DQ216" s="238"/>
      <c r="DR216" s="238"/>
      <c r="DS216" s="238"/>
      <c r="DT216" s="238"/>
      <c r="DU216" s="238"/>
      <c r="DV216" s="238"/>
      <c r="DW216" s="238"/>
      <c r="DX216" s="238"/>
      <c r="DY216" s="238"/>
      <c r="DZ216" s="238"/>
      <c r="EA216" s="238"/>
      <c r="EB216" s="238"/>
      <c r="EC216" s="238"/>
      <c r="ED216" s="238"/>
      <c r="EE216" s="238"/>
      <c r="EF216" s="238"/>
      <c r="EG216" s="238"/>
      <c r="EH216" s="238"/>
      <c r="EI216" s="238"/>
      <c r="EJ216" s="238"/>
      <c r="EK216" s="238"/>
      <c r="EL216" s="238"/>
      <c r="EM216" s="238"/>
      <c r="EN216" s="238"/>
      <c r="EO216" s="238"/>
      <c r="EP216" s="238"/>
      <c r="EQ216" s="238"/>
      <c r="ER216" s="238"/>
      <c r="ES216" s="238"/>
      <c r="ET216" s="238"/>
      <c r="EU216" s="238"/>
      <c r="EV216" s="238"/>
      <c r="EW216" s="238"/>
      <c r="EX216" s="238"/>
      <c r="EY216" s="238"/>
      <c r="EZ216" s="238"/>
      <c r="FA216" s="238"/>
      <c r="FB216" s="238"/>
      <c r="FC216" s="238"/>
      <c r="FD216" s="238"/>
      <c r="FE216" s="238"/>
      <c r="FF216" s="238"/>
      <c r="FG216" s="238"/>
      <c r="FH216" s="238"/>
      <c r="FI216" s="238"/>
      <c r="FJ216" s="238"/>
      <c r="FK216" s="238"/>
      <c r="FL216" s="238"/>
      <c r="FM216" s="238"/>
      <c r="FN216" s="238"/>
      <c r="FO216" s="238"/>
      <c r="FP216" s="238"/>
      <c r="FQ216" s="238"/>
      <c r="FR216" s="238"/>
      <c r="FS216" s="238"/>
      <c r="FT216" s="238"/>
      <c r="FU216" s="238"/>
      <c r="FV216" s="238"/>
      <c r="FW216" s="238"/>
    </row>
    <row r="217" spans="1:179" s="42" customFormat="1" ht="32.25" customHeight="1">
      <c r="A217" s="270" t="s">
        <v>722</v>
      </c>
      <c r="B217" s="259">
        <v>262</v>
      </c>
      <c r="C217" s="259"/>
      <c r="D217" s="310"/>
      <c r="E217" s="571">
        <f t="shared" si="94"/>
        <v>0</v>
      </c>
      <c r="F217" s="249">
        <f t="shared" si="94"/>
        <v>0</v>
      </c>
      <c r="G217" s="249">
        <f>G218</f>
        <v>0</v>
      </c>
      <c r="H217" s="252">
        <f t="shared" si="94"/>
        <v>0</v>
      </c>
      <c r="I217" s="518">
        <f t="shared" si="95"/>
        <v>0</v>
      </c>
      <c r="J217" s="1342">
        <f t="shared" si="75"/>
        <v>0</v>
      </c>
      <c r="K217" s="1333">
        <f t="shared" si="76"/>
        <v>0</v>
      </c>
      <c r="L217" s="1333">
        <f t="shared" si="95"/>
        <v>0</v>
      </c>
      <c r="M217" s="246">
        <f t="shared" si="95"/>
        <v>0</v>
      </c>
      <c r="N217" s="45">
        <f t="shared" si="95"/>
        <v>0</v>
      </c>
      <c r="O217" s="45">
        <f t="shared" si="95"/>
        <v>0</v>
      </c>
      <c r="P217" s="45">
        <f t="shared" si="95"/>
        <v>0</v>
      </c>
      <c r="Q217" s="45">
        <f t="shared" si="95"/>
        <v>0</v>
      </c>
      <c r="R217" s="45">
        <f t="shared" si="95"/>
        <v>0</v>
      </c>
      <c r="S217" s="45">
        <f t="shared" si="95"/>
        <v>0</v>
      </c>
      <c r="T217" s="45">
        <f t="shared" si="95"/>
        <v>0</v>
      </c>
      <c r="U217" s="45">
        <f t="shared" si="95"/>
        <v>0</v>
      </c>
      <c r="V217" s="45">
        <f t="shared" si="95"/>
        <v>0</v>
      </c>
      <c r="W217" s="45">
        <f t="shared" si="95"/>
        <v>0</v>
      </c>
      <c r="X217" s="45">
        <f t="shared" si="95"/>
        <v>0</v>
      </c>
      <c r="Y217" s="45">
        <f t="shared" si="95"/>
        <v>0</v>
      </c>
      <c r="Z217" s="45">
        <f t="shared" si="95"/>
        <v>0</v>
      </c>
      <c r="AA217" s="45">
        <f t="shared" si="95"/>
        <v>0</v>
      </c>
      <c r="AB217" s="1311">
        <f t="shared" si="95"/>
        <v>0</v>
      </c>
      <c r="AC217" s="238"/>
      <c r="AD217" s="744" t="s">
        <v>722</v>
      </c>
      <c r="AE217" s="259">
        <v>262</v>
      </c>
      <c r="AF217" s="259"/>
      <c r="AG217" s="722">
        <f t="shared" si="96"/>
        <v>0</v>
      </c>
      <c r="AH217" s="45">
        <f t="shared" si="96"/>
        <v>0</v>
      </c>
      <c r="AI217" s="45">
        <f t="shared" si="96"/>
        <v>0</v>
      </c>
      <c r="AJ217" s="45">
        <f t="shared" si="96"/>
        <v>0</v>
      </c>
      <c r="AK217" s="45">
        <f t="shared" si="96"/>
        <v>0</v>
      </c>
      <c r="AL217" s="45">
        <f t="shared" si="96"/>
        <v>0</v>
      </c>
      <c r="AM217" s="45">
        <f t="shared" si="96"/>
        <v>0</v>
      </c>
      <c r="AN217" s="45">
        <f t="shared" si="96"/>
        <v>0</v>
      </c>
      <c r="AO217" s="45">
        <f t="shared" si="96"/>
        <v>0</v>
      </c>
      <c r="AP217" s="45">
        <f t="shared" si="96"/>
        <v>0</v>
      </c>
      <c r="AQ217" s="45">
        <f t="shared" si="96"/>
        <v>0</v>
      </c>
      <c r="AR217" s="45">
        <f t="shared" si="96"/>
        <v>0</v>
      </c>
      <c r="AS217" s="722">
        <f t="shared" si="79"/>
        <v>0</v>
      </c>
      <c r="AT217" s="238"/>
      <c r="AU217" s="238"/>
      <c r="AV217" s="238"/>
      <c r="AW217" s="238"/>
      <c r="AX217" s="238"/>
      <c r="AY217" s="238"/>
      <c r="AZ217" s="238"/>
      <c r="BA217" s="238"/>
      <c r="BB217" s="238"/>
      <c r="BC217" s="238"/>
      <c r="BD217" s="238"/>
      <c r="BE217" s="238"/>
      <c r="BF217" s="238"/>
      <c r="BG217" s="238"/>
      <c r="BH217" s="238"/>
      <c r="BI217" s="238"/>
      <c r="BJ217" s="238"/>
      <c r="BK217" s="238"/>
      <c r="BL217" s="238"/>
      <c r="BM217" s="238"/>
      <c r="BN217" s="238"/>
      <c r="BO217" s="238"/>
      <c r="BP217" s="238"/>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c r="DV217" s="238"/>
      <c r="DW217" s="238"/>
      <c r="DX217" s="238"/>
      <c r="DY217" s="238"/>
      <c r="DZ217" s="238"/>
      <c r="EA217" s="238"/>
      <c r="EB217" s="238"/>
      <c r="EC217" s="238"/>
      <c r="ED217" s="238"/>
      <c r="EE217" s="238"/>
      <c r="EF217" s="238"/>
      <c r="EG217" s="238"/>
      <c r="EH217" s="238"/>
      <c r="EI217" s="238"/>
      <c r="EJ217" s="238"/>
      <c r="EK217" s="238"/>
      <c r="EL217" s="238"/>
      <c r="EM217" s="238"/>
      <c r="EN217" s="238"/>
      <c r="EO217" s="238"/>
      <c r="EP217" s="238"/>
      <c r="EQ217" s="238"/>
      <c r="ER217" s="238"/>
      <c r="ES217" s="238"/>
      <c r="ET217" s="238"/>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38"/>
      <c r="FP217" s="238"/>
      <c r="FQ217" s="238"/>
      <c r="FR217" s="238"/>
      <c r="FS217" s="238"/>
      <c r="FT217" s="238"/>
      <c r="FU217" s="238"/>
      <c r="FV217" s="238"/>
      <c r="FW217" s="238"/>
    </row>
    <row r="218" spans="1:179" s="40" customFormat="1" ht="27" customHeight="1">
      <c r="A218" s="676" t="s">
        <v>716</v>
      </c>
      <c r="B218" s="277"/>
      <c r="C218" s="294">
        <v>993</v>
      </c>
      <c r="D218" s="291" t="s">
        <v>1371</v>
      </c>
      <c r="E218" s="571"/>
      <c r="F218" s="278"/>
      <c r="G218" s="278">
        <f>F218</f>
        <v>0</v>
      </c>
      <c r="H218" s="251"/>
      <c r="I218" s="577"/>
      <c r="J218" s="1342">
        <f t="shared" si="75"/>
        <v>0</v>
      </c>
      <c r="K218" s="583">
        <f t="shared" si="76"/>
        <v>0</v>
      </c>
      <c r="L218" s="1334"/>
      <c r="M218" s="245"/>
      <c r="N218" s="44"/>
      <c r="O218" s="44"/>
      <c r="P218" s="45">
        <f>SUM(M218:O218)</f>
        <v>0</v>
      </c>
      <c r="Q218" s="44"/>
      <c r="R218" s="44"/>
      <c r="S218" s="44"/>
      <c r="T218" s="45">
        <f>SUM(Q218:S218)</f>
        <v>0</v>
      </c>
      <c r="U218" s="44"/>
      <c r="V218" s="44"/>
      <c r="W218" s="44"/>
      <c r="X218" s="45">
        <f>SUM(U218:W218)</f>
        <v>0</v>
      </c>
      <c r="Y218" s="44"/>
      <c r="Z218" s="44"/>
      <c r="AA218" s="44"/>
      <c r="AB218" s="1311">
        <f>SUM(Y218:AA218)</f>
        <v>0</v>
      </c>
      <c r="AC218" s="41"/>
      <c r="AD218" s="745" t="s">
        <v>716</v>
      </c>
      <c r="AE218" s="277"/>
      <c r="AF218" s="294">
        <v>993</v>
      </c>
      <c r="AG218" s="723"/>
      <c r="AH218" s="724"/>
      <c r="AI218" s="724"/>
      <c r="AJ218" s="308"/>
      <c r="AK218" s="308"/>
      <c r="AL218" s="308"/>
      <c r="AM218" s="308"/>
      <c r="AN218" s="308"/>
      <c r="AO218" s="724"/>
      <c r="AP218" s="724"/>
      <c r="AQ218" s="724"/>
      <c r="AR218" s="724"/>
      <c r="AS218" s="722"/>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row>
    <row r="219" spans="1:179" s="42" customFormat="1" ht="20.25" customHeight="1">
      <c r="A219" s="270" t="s">
        <v>714</v>
      </c>
      <c r="B219" s="259">
        <v>290</v>
      </c>
      <c r="C219" s="259"/>
      <c r="D219" s="310"/>
      <c r="E219" s="571">
        <f>E221+E220</f>
        <v>0</v>
      </c>
      <c r="F219" s="249">
        <f>F221+F220</f>
        <v>0</v>
      </c>
      <c r="G219" s="249">
        <f>G221+G220</f>
        <v>0</v>
      </c>
      <c r="H219" s="252">
        <f>H221+H220</f>
        <v>0</v>
      </c>
      <c r="I219" s="518">
        <f>I221+I220</f>
        <v>0</v>
      </c>
      <c r="J219" s="1342">
        <f t="shared" si="75"/>
        <v>0</v>
      </c>
      <c r="K219" s="1333">
        <f t="shared" si="76"/>
        <v>0</v>
      </c>
      <c r="L219" s="1333">
        <f t="shared" ref="L219:AB219" si="97">L221+L220</f>
        <v>0</v>
      </c>
      <c r="M219" s="246">
        <f t="shared" si="97"/>
        <v>0</v>
      </c>
      <c r="N219" s="45">
        <f t="shared" si="97"/>
        <v>0</v>
      </c>
      <c r="O219" s="45">
        <f t="shared" si="97"/>
        <v>0</v>
      </c>
      <c r="P219" s="45">
        <f t="shared" si="97"/>
        <v>0</v>
      </c>
      <c r="Q219" s="45">
        <f t="shared" si="97"/>
        <v>0</v>
      </c>
      <c r="R219" s="45">
        <f t="shared" si="97"/>
        <v>0</v>
      </c>
      <c r="S219" s="45">
        <f t="shared" si="97"/>
        <v>0</v>
      </c>
      <c r="T219" s="45">
        <f t="shared" si="97"/>
        <v>0</v>
      </c>
      <c r="U219" s="45">
        <f t="shared" si="97"/>
        <v>0</v>
      </c>
      <c r="V219" s="45">
        <f t="shared" si="97"/>
        <v>0</v>
      </c>
      <c r="W219" s="45">
        <f t="shared" si="97"/>
        <v>0</v>
      </c>
      <c r="X219" s="45">
        <f t="shared" si="97"/>
        <v>0</v>
      </c>
      <c r="Y219" s="45">
        <f t="shared" si="97"/>
        <v>0</v>
      </c>
      <c r="Z219" s="45">
        <f t="shared" si="97"/>
        <v>0</v>
      </c>
      <c r="AA219" s="45">
        <f t="shared" si="97"/>
        <v>0</v>
      </c>
      <c r="AB219" s="1311">
        <f t="shared" si="97"/>
        <v>0</v>
      </c>
      <c r="AC219" s="238"/>
      <c r="AD219" s="744" t="s">
        <v>714</v>
      </c>
      <c r="AE219" s="259">
        <v>290</v>
      </c>
      <c r="AF219" s="259"/>
      <c r="AG219" s="722">
        <f t="shared" ref="AG219:AR219" si="98">AG221+AG220</f>
        <v>0</v>
      </c>
      <c r="AH219" s="45">
        <f t="shared" si="98"/>
        <v>0</v>
      </c>
      <c r="AI219" s="45">
        <f t="shared" si="98"/>
        <v>0</v>
      </c>
      <c r="AJ219" s="45">
        <f t="shared" si="98"/>
        <v>0</v>
      </c>
      <c r="AK219" s="45">
        <f t="shared" si="98"/>
        <v>0</v>
      </c>
      <c r="AL219" s="45">
        <f t="shared" si="98"/>
        <v>0</v>
      </c>
      <c r="AM219" s="45">
        <f t="shared" si="98"/>
        <v>0</v>
      </c>
      <c r="AN219" s="45">
        <f t="shared" si="98"/>
        <v>0</v>
      </c>
      <c r="AO219" s="45">
        <f t="shared" si="98"/>
        <v>0</v>
      </c>
      <c r="AP219" s="45">
        <f t="shared" si="98"/>
        <v>0</v>
      </c>
      <c r="AQ219" s="45">
        <f t="shared" si="98"/>
        <v>0</v>
      </c>
      <c r="AR219" s="45">
        <f t="shared" si="98"/>
        <v>0</v>
      </c>
      <c r="AS219" s="722">
        <f t="shared" si="79"/>
        <v>0</v>
      </c>
      <c r="AT219" s="238"/>
      <c r="AU219" s="238"/>
      <c r="AV219" s="238"/>
      <c r="AW219" s="238"/>
      <c r="AX219" s="238"/>
      <c r="AY219" s="238"/>
      <c r="AZ219" s="238"/>
      <c r="BA219" s="238"/>
      <c r="BB219" s="238"/>
      <c r="BC219" s="238"/>
      <c r="BD219" s="238"/>
      <c r="BE219" s="238"/>
      <c r="BF219" s="238"/>
      <c r="BG219" s="238"/>
      <c r="BH219" s="238"/>
      <c r="BI219" s="238"/>
      <c r="BJ219" s="238"/>
      <c r="BK219" s="238"/>
      <c r="BL219" s="238"/>
      <c r="BM219" s="238"/>
      <c r="BN219" s="238"/>
      <c r="BO219" s="238"/>
      <c r="BP219" s="238"/>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38"/>
      <c r="FP219" s="238"/>
      <c r="FQ219" s="238"/>
      <c r="FR219" s="238"/>
      <c r="FS219" s="238"/>
      <c r="FT219" s="238"/>
      <c r="FU219" s="238"/>
      <c r="FV219" s="238"/>
      <c r="FW219" s="238"/>
    </row>
    <row r="220" spans="1:179" s="40" customFormat="1" ht="98.25" customHeight="1">
      <c r="A220" s="270" t="s">
        <v>1452</v>
      </c>
      <c r="B220" s="391"/>
      <c r="C220" s="259">
        <v>962</v>
      </c>
      <c r="D220" s="310" t="s">
        <v>1372</v>
      </c>
      <c r="E220" s="571"/>
      <c r="F220" s="249"/>
      <c r="G220" s="249">
        <f>F220</f>
        <v>0</v>
      </c>
      <c r="H220" s="252"/>
      <c r="I220" s="518"/>
      <c r="J220" s="1342">
        <f t="shared" si="75"/>
        <v>0</v>
      </c>
      <c r="K220" s="1333">
        <f t="shared" si="76"/>
        <v>0</v>
      </c>
      <c r="L220" s="1333"/>
      <c r="M220" s="246"/>
      <c r="N220" s="45"/>
      <c r="O220" s="45"/>
      <c r="P220" s="45">
        <f>SUM(M220:O220)</f>
        <v>0</v>
      </c>
      <c r="Q220" s="45"/>
      <c r="R220" s="45"/>
      <c r="S220" s="45"/>
      <c r="T220" s="45">
        <f>SUM(Q220:S220)</f>
        <v>0</v>
      </c>
      <c r="U220" s="45"/>
      <c r="V220" s="45"/>
      <c r="W220" s="45"/>
      <c r="X220" s="45">
        <f>SUM(U220:W220)</f>
        <v>0</v>
      </c>
      <c r="Y220" s="45"/>
      <c r="Z220" s="45"/>
      <c r="AA220" s="45"/>
      <c r="AB220" s="1311">
        <f>SUM(Y220:AA220)</f>
        <v>0</v>
      </c>
      <c r="AC220" s="41"/>
      <c r="AD220" s="744" t="s">
        <v>1452</v>
      </c>
      <c r="AE220" s="391"/>
      <c r="AF220" s="259">
        <v>962</v>
      </c>
      <c r="AG220" s="722"/>
      <c r="AH220" s="45"/>
      <c r="AI220" s="45"/>
      <c r="AJ220" s="45"/>
      <c r="AK220" s="45"/>
      <c r="AL220" s="45"/>
      <c r="AM220" s="45"/>
      <c r="AN220" s="45"/>
      <c r="AO220" s="45"/>
      <c r="AP220" s="45"/>
      <c r="AQ220" s="45"/>
      <c r="AR220" s="45"/>
      <c r="AS220" s="722"/>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row>
    <row r="221" spans="1:179" s="40" customFormat="1" ht="31.5">
      <c r="A221" s="270" t="s">
        <v>100</v>
      </c>
      <c r="B221" s="391"/>
      <c r="C221" s="259">
        <v>963</v>
      </c>
      <c r="D221" s="310" t="s">
        <v>1370</v>
      </c>
      <c r="E221" s="571">
        <f>SUM(E222:E223)</f>
        <v>0</v>
      </c>
      <c r="F221" s="249">
        <f>SUM(F222:F223)</f>
        <v>0</v>
      </c>
      <c r="G221" s="249">
        <f>SUM(G222:G223)</f>
        <v>0</v>
      </c>
      <c r="H221" s="252">
        <f>SUM(H222:H223)</f>
        <v>0</v>
      </c>
      <c r="I221" s="518">
        <f>SUM(I222:I223)</f>
        <v>0</v>
      </c>
      <c r="J221" s="1342">
        <f t="shared" si="75"/>
        <v>0</v>
      </c>
      <c r="K221" s="1333">
        <f t="shared" si="76"/>
        <v>0</v>
      </c>
      <c r="L221" s="1333">
        <f t="shared" ref="L221:AB221" si="99">SUM(L222:L223)</f>
        <v>0</v>
      </c>
      <c r="M221" s="246">
        <f t="shared" si="99"/>
        <v>0</v>
      </c>
      <c r="N221" s="45">
        <f t="shared" si="99"/>
        <v>0</v>
      </c>
      <c r="O221" s="45">
        <f t="shared" si="99"/>
        <v>0</v>
      </c>
      <c r="P221" s="45">
        <f t="shared" si="99"/>
        <v>0</v>
      </c>
      <c r="Q221" s="45">
        <f t="shared" si="99"/>
        <v>0</v>
      </c>
      <c r="R221" s="45">
        <f t="shared" si="99"/>
        <v>0</v>
      </c>
      <c r="S221" s="45">
        <f t="shared" si="99"/>
        <v>0</v>
      </c>
      <c r="T221" s="45">
        <f t="shared" si="99"/>
        <v>0</v>
      </c>
      <c r="U221" s="45">
        <f t="shared" si="99"/>
        <v>0</v>
      </c>
      <c r="V221" s="45">
        <f t="shared" si="99"/>
        <v>0</v>
      </c>
      <c r="W221" s="45">
        <f t="shared" si="99"/>
        <v>0</v>
      </c>
      <c r="X221" s="45">
        <f t="shared" si="99"/>
        <v>0</v>
      </c>
      <c r="Y221" s="45">
        <f t="shared" si="99"/>
        <v>0</v>
      </c>
      <c r="Z221" s="45">
        <f t="shared" si="99"/>
        <v>0</v>
      </c>
      <c r="AA221" s="45">
        <f t="shared" si="99"/>
        <v>0</v>
      </c>
      <c r="AB221" s="1311">
        <f t="shared" si="99"/>
        <v>0</v>
      </c>
      <c r="AC221" s="41"/>
      <c r="AD221" s="744" t="s">
        <v>100</v>
      </c>
      <c r="AE221" s="391"/>
      <c r="AF221" s="259">
        <v>963</v>
      </c>
      <c r="AG221" s="722">
        <f t="shared" ref="AG221:AR221" si="100">SUM(AG222:AG223)</f>
        <v>0</v>
      </c>
      <c r="AH221" s="45">
        <f t="shared" si="100"/>
        <v>0</v>
      </c>
      <c r="AI221" s="45">
        <f t="shared" si="100"/>
        <v>0</v>
      </c>
      <c r="AJ221" s="45">
        <f t="shared" si="100"/>
        <v>0</v>
      </c>
      <c r="AK221" s="45">
        <f t="shared" si="100"/>
        <v>0</v>
      </c>
      <c r="AL221" s="45">
        <f t="shared" si="100"/>
        <v>0</v>
      </c>
      <c r="AM221" s="45">
        <f t="shared" si="100"/>
        <v>0</v>
      </c>
      <c r="AN221" s="45">
        <f t="shared" si="100"/>
        <v>0</v>
      </c>
      <c r="AO221" s="45">
        <f t="shared" si="100"/>
        <v>0</v>
      </c>
      <c r="AP221" s="45">
        <f t="shared" si="100"/>
        <v>0</v>
      </c>
      <c r="AQ221" s="45">
        <f t="shared" si="100"/>
        <v>0</v>
      </c>
      <c r="AR221" s="45">
        <f t="shared" si="100"/>
        <v>0</v>
      </c>
      <c r="AS221" s="722">
        <f t="shared" ref="AS221:AS286" si="101">AG221-AH221-AI221-AJ221-AK221-AL221-AM221-AN221-AO221-AP221-AQ221-AR221</f>
        <v>0</v>
      </c>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row>
    <row r="222" spans="1:179" s="41" customFormat="1" ht="65.25" customHeight="1">
      <c r="A222" s="671" t="s">
        <v>1430</v>
      </c>
      <c r="B222" s="277"/>
      <c r="C222" s="294"/>
      <c r="D222" s="295"/>
      <c r="E222" s="570"/>
      <c r="F222" s="279">
        <f>' 290.963 КММ'!F12</f>
        <v>0</v>
      </c>
      <c r="G222" s="279">
        <f>F222</f>
        <v>0</v>
      </c>
      <c r="H222" s="307"/>
      <c r="I222" s="576"/>
      <c r="J222" s="1343">
        <f t="shared" si="75"/>
        <v>0</v>
      </c>
      <c r="K222" s="581">
        <f t="shared" si="76"/>
        <v>0</v>
      </c>
      <c r="L222" s="1332"/>
      <c r="M222" s="438"/>
      <c r="N222" s="308"/>
      <c r="O222" s="308"/>
      <c r="P222" s="306">
        <f t="shared" ref="P222:P223" si="102">SUM(M222:O222)</f>
        <v>0</v>
      </c>
      <c r="Q222" s="308"/>
      <c r="R222" s="308"/>
      <c r="S222" s="308"/>
      <c r="T222" s="306">
        <f t="shared" ref="T222:T223" si="103">SUM(Q222:S222)</f>
        <v>0</v>
      </c>
      <c r="U222" s="308"/>
      <c r="V222" s="308"/>
      <c r="W222" s="308"/>
      <c r="X222" s="306">
        <f t="shared" ref="X222:X223" si="104">SUM(U222:W222)</f>
        <v>0</v>
      </c>
      <c r="Y222" s="308"/>
      <c r="Z222" s="308"/>
      <c r="AA222" s="308"/>
      <c r="AB222" s="1312">
        <f t="shared" ref="AB222:AB223" si="105">SUM(Y222:AA222)</f>
        <v>0</v>
      </c>
      <c r="AD222" s="748" t="s">
        <v>1430</v>
      </c>
      <c r="AE222" s="277"/>
      <c r="AF222" s="294"/>
      <c r="AG222" s="721"/>
      <c r="AH222" s="308"/>
      <c r="AI222" s="308"/>
      <c r="AJ222" s="308"/>
      <c r="AK222" s="308"/>
      <c r="AL222" s="308"/>
      <c r="AM222" s="308"/>
      <c r="AN222" s="308"/>
      <c r="AO222" s="308"/>
      <c r="AP222" s="308"/>
      <c r="AQ222" s="308"/>
      <c r="AR222" s="308"/>
      <c r="AS222" s="722"/>
    </row>
    <row r="223" spans="1:179" s="41" customFormat="1" ht="52.5" customHeight="1">
      <c r="A223" s="287" t="s">
        <v>738</v>
      </c>
      <c r="B223" s="277"/>
      <c r="C223" s="294"/>
      <c r="D223" s="295"/>
      <c r="E223" s="570"/>
      <c r="F223" s="279">
        <f>' 290.963 КММ'!N12</f>
        <v>0</v>
      </c>
      <c r="G223" s="279">
        <f>F223</f>
        <v>0</v>
      </c>
      <c r="H223" s="307"/>
      <c r="I223" s="576"/>
      <c r="J223" s="1343">
        <f t="shared" si="75"/>
        <v>0</v>
      </c>
      <c r="K223" s="581">
        <f t="shared" si="76"/>
        <v>0</v>
      </c>
      <c r="L223" s="1332"/>
      <c r="M223" s="438"/>
      <c r="N223" s="308"/>
      <c r="O223" s="308"/>
      <c r="P223" s="306">
        <f t="shared" si="102"/>
        <v>0</v>
      </c>
      <c r="Q223" s="308"/>
      <c r="R223" s="308"/>
      <c r="S223" s="308"/>
      <c r="T223" s="306">
        <f t="shared" si="103"/>
        <v>0</v>
      </c>
      <c r="U223" s="308"/>
      <c r="V223" s="308"/>
      <c r="W223" s="308"/>
      <c r="X223" s="306">
        <f t="shared" si="104"/>
        <v>0</v>
      </c>
      <c r="Y223" s="308"/>
      <c r="Z223" s="308"/>
      <c r="AA223" s="308"/>
      <c r="AB223" s="1312">
        <f t="shared" si="105"/>
        <v>0</v>
      </c>
      <c r="AD223" s="740" t="s">
        <v>738</v>
      </c>
      <c r="AE223" s="277"/>
      <c r="AF223" s="294"/>
      <c r="AG223" s="721"/>
      <c r="AH223" s="308"/>
      <c r="AI223" s="308"/>
      <c r="AJ223" s="308"/>
      <c r="AK223" s="308"/>
      <c r="AL223" s="308"/>
      <c r="AM223" s="308"/>
      <c r="AN223" s="308"/>
      <c r="AO223" s="308"/>
      <c r="AP223" s="308"/>
      <c r="AQ223" s="308"/>
      <c r="AR223" s="308"/>
      <c r="AS223" s="722"/>
    </row>
    <row r="224" spans="1:179" s="42" customFormat="1" ht="32.25" customHeight="1">
      <c r="A224" s="270" t="s">
        <v>723</v>
      </c>
      <c r="B224" s="259">
        <v>300</v>
      </c>
      <c r="C224" s="259"/>
      <c r="D224" s="310"/>
      <c r="E224" s="571">
        <f>E225+E255</f>
        <v>0</v>
      </c>
      <c r="F224" s="249">
        <f>F225+F255</f>
        <v>2586100</v>
      </c>
      <c r="G224" s="249">
        <f>G225+G255</f>
        <v>2586100</v>
      </c>
      <c r="H224" s="252">
        <f>H225+H255</f>
        <v>0</v>
      </c>
      <c r="I224" s="518">
        <f t="shared" ref="I224:AB224" si="106">I225+I255</f>
        <v>0</v>
      </c>
      <c r="J224" s="1342">
        <f t="shared" ref="J224:J287" si="107">G224-K224</f>
        <v>2586100</v>
      </c>
      <c r="K224" s="1333">
        <f t="shared" ref="K224:K287" si="108">L224+P224+T224+X224+AB224</f>
        <v>0</v>
      </c>
      <c r="L224" s="1333">
        <f t="shared" si="106"/>
        <v>0</v>
      </c>
      <c r="M224" s="246">
        <f t="shared" si="106"/>
        <v>0</v>
      </c>
      <c r="N224" s="45">
        <f t="shared" si="106"/>
        <v>0</v>
      </c>
      <c r="O224" s="45">
        <f t="shared" si="106"/>
        <v>0</v>
      </c>
      <c r="P224" s="45">
        <f t="shared" si="106"/>
        <v>0</v>
      </c>
      <c r="Q224" s="45">
        <f t="shared" si="106"/>
        <v>0</v>
      </c>
      <c r="R224" s="45">
        <f t="shared" si="106"/>
        <v>0</v>
      </c>
      <c r="S224" s="45">
        <f t="shared" si="106"/>
        <v>0</v>
      </c>
      <c r="T224" s="45">
        <f t="shared" si="106"/>
        <v>0</v>
      </c>
      <c r="U224" s="45">
        <f t="shared" si="106"/>
        <v>0</v>
      </c>
      <c r="V224" s="45">
        <f t="shared" si="106"/>
        <v>0</v>
      </c>
      <c r="W224" s="45">
        <f t="shared" si="106"/>
        <v>0</v>
      </c>
      <c r="X224" s="45">
        <f t="shared" si="106"/>
        <v>0</v>
      </c>
      <c r="Y224" s="45">
        <f t="shared" si="106"/>
        <v>0</v>
      </c>
      <c r="Z224" s="45">
        <f t="shared" si="106"/>
        <v>0</v>
      </c>
      <c r="AA224" s="45">
        <f t="shared" si="106"/>
        <v>0</v>
      </c>
      <c r="AB224" s="1311">
        <f t="shared" si="106"/>
        <v>0</v>
      </c>
      <c r="AC224" s="238"/>
      <c r="AD224" s="744" t="s">
        <v>723</v>
      </c>
      <c r="AE224" s="259">
        <v>300</v>
      </c>
      <c r="AF224" s="259"/>
      <c r="AG224" s="722">
        <f t="shared" ref="AG224:AQ224" si="109">AG225+AG255</f>
        <v>1129300</v>
      </c>
      <c r="AH224" s="45">
        <f t="shared" si="109"/>
        <v>0</v>
      </c>
      <c r="AI224" s="45">
        <f t="shared" si="109"/>
        <v>138300</v>
      </c>
      <c r="AJ224" s="45">
        <f t="shared" si="109"/>
        <v>0</v>
      </c>
      <c r="AK224" s="45">
        <f t="shared" si="109"/>
        <v>441100</v>
      </c>
      <c r="AL224" s="45">
        <f t="shared" si="109"/>
        <v>215200</v>
      </c>
      <c r="AM224" s="45">
        <f t="shared" si="109"/>
        <v>0</v>
      </c>
      <c r="AN224" s="45">
        <f t="shared" si="109"/>
        <v>220500</v>
      </c>
      <c r="AO224" s="45">
        <f t="shared" si="109"/>
        <v>38000</v>
      </c>
      <c r="AP224" s="45">
        <f t="shared" si="109"/>
        <v>39700</v>
      </c>
      <c r="AQ224" s="45">
        <f t="shared" si="109"/>
        <v>36500</v>
      </c>
      <c r="AR224" s="45">
        <f>AR225+AR255</f>
        <v>0</v>
      </c>
      <c r="AS224" s="722">
        <f t="shared" si="101"/>
        <v>0</v>
      </c>
      <c r="AT224" s="238"/>
      <c r="AU224" s="238"/>
      <c r="AV224" s="238"/>
      <c r="AW224" s="238"/>
      <c r="AX224" s="238"/>
      <c r="AY224" s="238"/>
      <c r="AZ224" s="238"/>
      <c r="BA224" s="238"/>
      <c r="BB224" s="238"/>
      <c r="BC224" s="238"/>
      <c r="BD224" s="238"/>
      <c r="BE224" s="238"/>
      <c r="BF224" s="238"/>
      <c r="BG224" s="238"/>
      <c r="BH224" s="238"/>
      <c r="BI224" s="238"/>
      <c r="BJ224" s="238"/>
      <c r="BK224" s="238"/>
      <c r="BL224" s="238"/>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c r="DB224" s="238"/>
      <c r="DC224" s="238"/>
      <c r="DD224" s="238"/>
      <c r="DE224" s="238"/>
      <c r="DF224" s="238"/>
      <c r="DG224" s="238"/>
      <c r="DH224" s="238"/>
      <c r="DI224" s="238"/>
      <c r="DJ224" s="238"/>
      <c r="DK224" s="238"/>
      <c r="DL224" s="238"/>
      <c r="DM224" s="238"/>
      <c r="DN224" s="238"/>
      <c r="DO224" s="238"/>
      <c r="DP224" s="238"/>
      <c r="DQ224" s="238"/>
      <c r="DR224" s="238"/>
      <c r="DS224" s="238"/>
      <c r="DT224" s="238"/>
      <c r="DU224" s="238"/>
      <c r="DV224" s="238"/>
      <c r="DW224" s="238"/>
      <c r="DX224" s="238"/>
      <c r="DY224" s="238"/>
      <c r="DZ224" s="238"/>
      <c r="EA224" s="238"/>
      <c r="EB224" s="238"/>
      <c r="EC224" s="238"/>
      <c r="ED224" s="238"/>
      <c r="EE224" s="238"/>
      <c r="EF224" s="238"/>
      <c r="EG224" s="238"/>
      <c r="EH224" s="238"/>
      <c r="EI224" s="238"/>
      <c r="EJ224" s="238"/>
      <c r="EK224" s="238"/>
      <c r="EL224" s="238"/>
      <c r="EM224" s="238"/>
      <c r="EN224" s="238"/>
      <c r="EO224" s="238"/>
      <c r="EP224" s="238"/>
      <c r="EQ224" s="238"/>
      <c r="ER224" s="238"/>
      <c r="ES224" s="238"/>
      <c r="ET224" s="238"/>
      <c r="EU224" s="238"/>
      <c r="EV224" s="238"/>
      <c r="EW224" s="238"/>
      <c r="EX224" s="238"/>
      <c r="EY224" s="238"/>
      <c r="EZ224" s="238"/>
      <c r="FA224" s="238"/>
      <c r="FB224" s="238"/>
      <c r="FC224" s="238"/>
      <c r="FD224" s="238"/>
      <c r="FE224" s="238"/>
      <c r="FF224" s="238"/>
      <c r="FG224" s="238"/>
      <c r="FH224" s="238"/>
      <c r="FI224" s="238"/>
      <c r="FJ224" s="238"/>
      <c r="FK224" s="238"/>
      <c r="FL224" s="238"/>
      <c r="FM224" s="238"/>
      <c r="FN224" s="238"/>
      <c r="FO224" s="238"/>
      <c r="FP224" s="238"/>
      <c r="FQ224" s="238"/>
      <c r="FR224" s="238"/>
      <c r="FS224" s="238"/>
      <c r="FT224" s="238"/>
      <c r="FU224" s="238"/>
      <c r="FV224" s="238"/>
      <c r="FW224" s="238"/>
    </row>
    <row r="225" spans="1:179" s="42" customFormat="1" ht="33" customHeight="1">
      <c r="A225" s="270" t="s">
        <v>739</v>
      </c>
      <c r="B225" s="259">
        <v>310</v>
      </c>
      <c r="C225" s="259"/>
      <c r="D225" s="310"/>
      <c r="E225" s="571">
        <f>E226</f>
        <v>0</v>
      </c>
      <c r="F225" s="249">
        <f>F226</f>
        <v>469200</v>
      </c>
      <c r="G225" s="249">
        <f>G226</f>
        <v>469200</v>
      </c>
      <c r="H225" s="252">
        <f>H226</f>
        <v>0</v>
      </c>
      <c r="I225" s="518">
        <f t="shared" ref="I225:AB225" si="110">I226</f>
        <v>0</v>
      </c>
      <c r="J225" s="1342">
        <f t="shared" si="107"/>
        <v>469200</v>
      </c>
      <c r="K225" s="1333">
        <f t="shared" si="108"/>
        <v>0</v>
      </c>
      <c r="L225" s="1333">
        <f t="shared" si="110"/>
        <v>0</v>
      </c>
      <c r="M225" s="246">
        <f t="shared" si="110"/>
        <v>0</v>
      </c>
      <c r="N225" s="45">
        <f t="shared" si="110"/>
        <v>0</v>
      </c>
      <c r="O225" s="45">
        <f t="shared" si="110"/>
        <v>0</v>
      </c>
      <c r="P225" s="45">
        <f t="shared" si="110"/>
        <v>0</v>
      </c>
      <c r="Q225" s="45">
        <f t="shared" si="110"/>
        <v>0</v>
      </c>
      <c r="R225" s="45">
        <f t="shared" si="110"/>
        <v>0</v>
      </c>
      <c r="S225" s="45">
        <f t="shared" si="110"/>
        <v>0</v>
      </c>
      <c r="T225" s="45">
        <f t="shared" si="110"/>
        <v>0</v>
      </c>
      <c r="U225" s="45">
        <f t="shared" si="110"/>
        <v>0</v>
      </c>
      <c r="V225" s="45">
        <f t="shared" si="110"/>
        <v>0</v>
      </c>
      <c r="W225" s="45">
        <f t="shared" si="110"/>
        <v>0</v>
      </c>
      <c r="X225" s="45">
        <f t="shared" si="110"/>
        <v>0</v>
      </c>
      <c r="Y225" s="45">
        <f t="shared" si="110"/>
        <v>0</v>
      </c>
      <c r="Z225" s="45">
        <f t="shared" si="110"/>
        <v>0</v>
      </c>
      <c r="AA225" s="45">
        <f t="shared" si="110"/>
        <v>0</v>
      </c>
      <c r="AB225" s="1311">
        <f t="shared" si="110"/>
        <v>0</v>
      </c>
      <c r="AC225" s="238"/>
      <c r="AD225" s="744" t="s">
        <v>739</v>
      </c>
      <c r="AE225" s="259">
        <v>310</v>
      </c>
      <c r="AF225" s="259"/>
      <c r="AG225" s="722">
        <f t="shared" ref="AG225:AR225" si="111">AG226</f>
        <v>469200</v>
      </c>
      <c r="AH225" s="45">
        <f t="shared" si="111"/>
        <v>0</v>
      </c>
      <c r="AI225" s="45">
        <f t="shared" si="111"/>
        <v>98500</v>
      </c>
      <c r="AJ225" s="45">
        <f t="shared" si="111"/>
        <v>0</v>
      </c>
      <c r="AK225" s="45">
        <f t="shared" si="111"/>
        <v>107000</v>
      </c>
      <c r="AL225" s="45">
        <f t="shared" si="111"/>
        <v>215200</v>
      </c>
      <c r="AM225" s="45">
        <f t="shared" si="111"/>
        <v>0</v>
      </c>
      <c r="AN225" s="45">
        <f t="shared" si="111"/>
        <v>10500</v>
      </c>
      <c r="AO225" s="45">
        <f t="shared" si="111"/>
        <v>38000</v>
      </c>
      <c r="AP225" s="45">
        <f t="shared" si="111"/>
        <v>0</v>
      </c>
      <c r="AQ225" s="45">
        <f t="shared" si="111"/>
        <v>0</v>
      </c>
      <c r="AR225" s="45">
        <f t="shared" si="111"/>
        <v>0</v>
      </c>
      <c r="AS225" s="722">
        <f t="shared" si="101"/>
        <v>0</v>
      </c>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238"/>
      <c r="FL225" s="238"/>
      <c r="FM225" s="238"/>
      <c r="FN225" s="238"/>
      <c r="FO225" s="238"/>
      <c r="FP225" s="238"/>
      <c r="FQ225" s="238"/>
      <c r="FR225" s="238"/>
      <c r="FS225" s="238"/>
      <c r="FT225" s="238"/>
      <c r="FU225" s="238"/>
      <c r="FV225" s="238"/>
      <c r="FW225" s="238"/>
    </row>
    <row r="226" spans="1:179" s="40" customFormat="1" ht="22.5" customHeight="1">
      <c r="A226" s="270" t="s">
        <v>892</v>
      </c>
      <c r="B226" s="391"/>
      <c r="C226" s="259">
        <v>971</v>
      </c>
      <c r="D226" s="310" t="s">
        <v>1370</v>
      </c>
      <c r="E226" s="571">
        <f t="shared" ref="E226:AB226" si="112">SUM(E227:E254)</f>
        <v>0</v>
      </c>
      <c r="F226" s="249">
        <f t="shared" si="112"/>
        <v>469200</v>
      </c>
      <c r="G226" s="249">
        <f t="shared" si="112"/>
        <v>469200</v>
      </c>
      <c r="H226" s="252">
        <f t="shared" si="112"/>
        <v>0</v>
      </c>
      <c r="I226" s="518">
        <f t="shared" si="112"/>
        <v>0</v>
      </c>
      <c r="J226" s="1342">
        <f t="shared" si="107"/>
        <v>469200</v>
      </c>
      <c r="K226" s="1333">
        <f t="shared" si="108"/>
        <v>0</v>
      </c>
      <c r="L226" s="1333">
        <f t="shared" si="112"/>
        <v>0</v>
      </c>
      <c r="M226" s="246">
        <f t="shared" si="112"/>
        <v>0</v>
      </c>
      <c r="N226" s="45">
        <f t="shared" si="112"/>
        <v>0</v>
      </c>
      <c r="O226" s="45">
        <f t="shared" si="112"/>
        <v>0</v>
      </c>
      <c r="P226" s="45">
        <f t="shared" si="112"/>
        <v>0</v>
      </c>
      <c r="Q226" s="246">
        <f t="shared" si="112"/>
        <v>0</v>
      </c>
      <c r="R226" s="45">
        <f t="shared" si="112"/>
        <v>0</v>
      </c>
      <c r="S226" s="45">
        <f t="shared" si="112"/>
        <v>0</v>
      </c>
      <c r="T226" s="45">
        <f t="shared" si="112"/>
        <v>0</v>
      </c>
      <c r="U226" s="246">
        <f t="shared" si="112"/>
        <v>0</v>
      </c>
      <c r="V226" s="45">
        <f t="shared" si="112"/>
        <v>0</v>
      </c>
      <c r="W226" s="45">
        <f t="shared" si="112"/>
        <v>0</v>
      </c>
      <c r="X226" s="45">
        <f t="shared" si="112"/>
        <v>0</v>
      </c>
      <c r="Y226" s="246">
        <f t="shared" si="112"/>
        <v>0</v>
      </c>
      <c r="Z226" s="45">
        <f t="shared" si="112"/>
        <v>0</v>
      </c>
      <c r="AA226" s="45">
        <f t="shared" si="112"/>
        <v>0</v>
      </c>
      <c r="AB226" s="1311">
        <f t="shared" si="112"/>
        <v>0</v>
      </c>
      <c r="AC226" s="41"/>
      <c r="AD226" s="744" t="s">
        <v>892</v>
      </c>
      <c r="AE226" s="391"/>
      <c r="AF226" s="259">
        <v>971</v>
      </c>
      <c r="AG226" s="722">
        <f t="shared" ref="AG226:AR226" si="113">SUM(AG227:AG254)</f>
        <v>469200</v>
      </c>
      <c r="AH226" s="45">
        <f>SUM(AH227:AH254)</f>
        <v>0</v>
      </c>
      <c r="AI226" s="45">
        <f t="shared" si="113"/>
        <v>98500</v>
      </c>
      <c r="AJ226" s="45">
        <f t="shared" si="113"/>
        <v>0</v>
      </c>
      <c r="AK226" s="45">
        <f t="shared" si="113"/>
        <v>107000</v>
      </c>
      <c r="AL226" s="45">
        <f t="shared" si="113"/>
        <v>215200</v>
      </c>
      <c r="AM226" s="45">
        <f t="shared" si="113"/>
        <v>0</v>
      </c>
      <c r="AN226" s="45">
        <f t="shared" si="113"/>
        <v>10500</v>
      </c>
      <c r="AO226" s="45">
        <f t="shared" si="113"/>
        <v>38000</v>
      </c>
      <c r="AP226" s="45">
        <f t="shared" si="113"/>
        <v>0</v>
      </c>
      <c r="AQ226" s="45">
        <f t="shared" si="113"/>
        <v>0</v>
      </c>
      <c r="AR226" s="45">
        <f t="shared" si="113"/>
        <v>0</v>
      </c>
      <c r="AS226" s="722">
        <f t="shared" si="101"/>
        <v>0</v>
      </c>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row>
    <row r="227" spans="1:179" s="40" customFormat="1" ht="21.75" customHeight="1">
      <c r="A227" s="276" t="s">
        <v>875</v>
      </c>
      <c r="B227" s="277"/>
      <c r="C227" s="294"/>
      <c r="D227" s="291"/>
      <c r="E227" s="570"/>
      <c r="F227" s="279">
        <f>MROUND('310.971 основные средства'!E24*1000,100)</f>
        <v>50000</v>
      </c>
      <c r="G227" s="279">
        <f>F227</f>
        <v>50000</v>
      </c>
      <c r="H227" s="307"/>
      <c r="I227" s="576"/>
      <c r="J227" s="1343">
        <f t="shared" si="107"/>
        <v>50000</v>
      </c>
      <c r="K227" s="581">
        <f t="shared" si="108"/>
        <v>0</v>
      </c>
      <c r="L227" s="1332"/>
      <c r="M227" s="438"/>
      <c r="N227" s="308"/>
      <c r="O227" s="308"/>
      <c r="P227" s="306">
        <f t="shared" ref="P227:P254" si="114">SUM(M227:O227)</f>
        <v>0</v>
      </c>
      <c r="Q227" s="438"/>
      <c r="R227" s="308"/>
      <c r="S227" s="308"/>
      <c r="T227" s="306">
        <f t="shared" ref="T227:T254" si="115">SUM(Q227:S227)</f>
        <v>0</v>
      </c>
      <c r="U227" s="438"/>
      <c r="V227" s="308"/>
      <c r="W227" s="308"/>
      <c r="X227" s="306">
        <f t="shared" ref="X227:X254" si="116">SUM(U227:W227)</f>
        <v>0</v>
      </c>
      <c r="Y227" s="438"/>
      <c r="Z227" s="308"/>
      <c r="AA227" s="308"/>
      <c r="AB227" s="1312">
        <f t="shared" ref="AB227:AB254" si="117">SUM(Y227:AA227)</f>
        <v>0</v>
      </c>
      <c r="AC227" s="41"/>
      <c r="AD227" s="757" t="s">
        <v>875</v>
      </c>
      <c r="AE227" s="756"/>
      <c r="AF227" s="850"/>
      <c r="AG227" s="1903">
        <f>G227</f>
        <v>50000</v>
      </c>
      <c r="AH227" s="675"/>
      <c r="AI227" s="675">
        <v>50000</v>
      </c>
      <c r="AJ227" s="675"/>
      <c r="AK227" s="675"/>
      <c r="AL227" s="675"/>
      <c r="AM227" s="675"/>
      <c r="AN227" s="675"/>
      <c r="AO227" s="675"/>
      <c r="AP227" s="675"/>
      <c r="AQ227" s="675"/>
      <c r="AR227" s="675"/>
      <c r="AS227" s="728">
        <f t="shared" si="101"/>
        <v>0</v>
      </c>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row>
    <row r="228" spans="1:179" s="40" customFormat="1" ht="30" customHeight="1">
      <c r="A228" s="276" t="s">
        <v>1126</v>
      </c>
      <c r="B228" s="277"/>
      <c r="C228" s="294"/>
      <c r="D228" s="291"/>
      <c r="E228" s="570"/>
      <c r="F228" s="279">
        <f>'310.971 основные средства'!E45*1000</f>
        <v>0</v>
      </c>
      <c r="G228" s="279">
        <f t="shared" ref="G228:G243" si="118">F228</f>
        <v>0</v>
      </c>
      <c r="H228" s="307"/>
      <c r="I228" s="576"/>
      <c r="J228" s="1343">
        <f t="shared" si="107"/>
        <v>0</v>
      </c>
      <c r="K228" s="581">
        <f t="shared" si="108"/>
        <v>0</v>
      </c>
      <c r="L228" s="1332"/>
      <c r="M228" s="438"/>
      <c r="N228" s="308"/>
      <c r="O228" s="308"/>
      <c r="P228" s="306">
        <f t="shared" si="114"/>
        <v>0</v>
      </c>
      <c r="Q228" s="438"/>
      <c r="R228" s="308"/>
      <c r="S228" s="308"/>
      <c r="T228" s="306">
        <f t="shared" si="115"/>
        <v>0</v>
      </c>
      <c r="U228" s="438"/>
      <c r="V228" s="308"/>
      <c r="W228" s="308"/>
      <c r="X228" s="306">
        <f t="shared" si="116"/>
        <v>0</v>
      </c>
      <c r="Y228" s="438"/>
      <c r="Z228" s="308"/>
      <c r="AA228" s="308"/>
      <c r="AB228" s="1312">
        <f t="shared" si="117"/>
        <v>0</v>
      </c>
      <c r="AC228" s="41"/>
      <c r="AD228" s="757" t="s">
        <v>1126</v>
      </c>
      <c r="AE228" s="756"/>
      <c r="AF228" s="850"/>
      <c r="AG228" s="1903">
        <f t="shared" ref="AG228:AG254" si="119">G228</f>
        <v>0</v>
      </c>
      <c r="AH228" s="675"/>
      <c r="AI228" s="675"/>
      <c r="AJ228" s="675"/>
      <c r="AK228" s="675"/>
      <c r="AL228" s="675"/>
      <c r="AM228" s="675"/>
      <c r="AN228" s="675"/>
      <c r="AO228" s="675"/>
      <c r="AP228" s="675"/>
      <c r="AQ228" s="675"/>
      <c r="AR228" s="675"/>
      <c r="AS228" s="728">
        <f t="shared" si="101"/>
        <v>0</v>
      </c>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row>
    <row r="229" spans="1:179" s="40" customFormat="1" ht="48.75" customHeight="1">
      <c r="A229" s="276" t="s">
        <v>1258</v>
      </c>
      <c r="B229" s="277"/>
      <c r="C229" s="294"/>
      <c r="D229" s="291"/>
      <c r="E229" s="570"/>
      <c r="F229" s="279">
        <f>MROUND('310.971 основные средства'!E71*1000,100)</f>
        <v>107000</v>
      </c>
      <c r="G229" s="279">
        <f t="shared" si="118"/>
        <v>107000</v>
      </c>
      <c r="H229" s="307"/>
      <c r="I229" s="576"/>
      <c r="J229" s="1343">
        <f t="shared" si="107"/>
        <v>107000</v>
      </c>
      <c r="K229" s="581">
        <f t="shared" si="108"/>
        <v>0</v>
      </c>
      <c r="L229" s="1332"/>
      <c r="M229" s="438"/>
      <c r="N229" s="308"/>
      <c r="O229" s="308"/>
      <c r="P229" s="306">
        <f t="shared" si="114"/>
        <v>0</v>
      </c>
      <c r="Q229" s="438"/>
      <c r="R229" s="308"/>
      <c r="S229" s="308"/>
      <c r="T229" s="306">
        <f t="shared" si="115"/>
        <v>0</v>
      </c>
      <c r="U229" s="438"/>
      <c r="V229" s="308"/>
      <c r="W229" s="308"/>
      <c r="X229" s="306">
        <f t="shared" si="116"/>
        <v>0</v>
      </c>
      <c r="Y229" s="438"/>
      <c r="Z229" s="308"/>
      <c r="AA229" s="308"/>
      <c r="AB229" s="1312">
        <f t="shared" si="117"/>
        <v>0</v>
      </c>
      <c r="AC229" s="41"/>
      <c r="AD229" s="757" t="s">
        <v>1258</v>
      </c>
      <c r="AE229" s="756"/>
      <c r="AF229" s="850"/>
      <c r="AG229" s="1903">
        <f t="shared" si="119"/>
        <v>107000</v>
      </c>
      <c r="AH229" s="675"/>
      <c r="AI229" s="675"/>
      <c r="AJ229" s="675"/>
      <c r="AK229" s="675">
        <v>107000</v>
      </c>
      <c r="AL229" s="675"/>
      <c r="AM229" s="675"/>
      <c r="AN229" s="675"/>
      <c r="AO229" s="675"/>
      <c r="AP229" s="675"/>
      <c r="AQ229" s="675"/>
      <c r="AR229" s="675"/>
      <c r="AS229" s="728">
        <f t="shared" si="101"/>
        <v>0</v>
      </c>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row>
    <row r="230" spans="1:179" s="40" customFormat="1" ht="33" customHeight="1">
      <c r="A230" s="276" t="s">
        <v>1338</v>
      </c>
      <c r="B230" s="277"/>
      <c r="C230" s="294"/>
      <c r="D230" s="291"/>
      <c r="E230" s="570"/>
      <c r="F230" s="279">
        <f>MROUND('310.971 основные средства'!E104*1000,100)</f>
        <v>34000</v>
      </c>
      <c r="G230" s="279">
        <f t="shared" si="118"/>
        <v>34000</v>
      </c>
      <c r="H230" s="307"/>
      <c r="I230" s="576"/>
      <c r="J230" s="1343">
        <f t="shared" si="107"/>
        <v>34000</v>
      </c>
      <c r="K230" s="581">
        <f t="shared" si="108"/>
        <v>0</v>
      </c>
      <c r="L230" s="1332"/>
      <c r="M230" s="438"/>
      <c r="N230" s="308"/>
      <c r="O230" s="308"/>
      <c r="P230" s="306">
        <f t="shared" si="114"/>
        <v>0</v>
      </c>
      <c r="Q230" s="438"/>
      <c r="R230" s="308"/>
      <c r="S230" s="308"/>
      <c r="T230" s="306">
        <f t="shared" si="115"/>
        <v>0</v>
      </c>
      <c r="U230" s="438"/>
      <c r="V230" s="308"/>
      <c r="W230" s="308"/>
      <c r="X230" s="306">
        <f t="shared" si="116"/>
        <v>0</v>
      </c>
      <c r="Y230" s="438"/>
      <c r="Z230" s="308"/>
      <c r="AA230" s="308"/>
      <c r="AB230" s="1312">
        <f t="shared" si="117"/>
        <v>0</v>
      </c>
      <c r="AC230" s="41"/>
      <c r="AD230" s="757" t="s">
        <v>1338</v>
      </c>
      <c r="AE230" s="756"/>
      <c r="AF230" s="850"/>
      <c r="AG230" s="1903">
        <f t="shared" si="119"/>
        <v>34000</v>
      </c>
      <c r="AH230" s="675"/>
      <c r="AI230" s="675">
        <v>34000</v>
      </c>
      <c r="AJ230" s="675"/>
      <c r="AK230" s="675"/>
      <c r="AL230" s="675"/>
      <c r="AM230" s="675"/>
      <c r="AN230" s="675"/>
      <c r="AO230" s="675"/>
      <c r="AP230" s="675"/>
      <c r="AQ230" s="675"/>
      <c r="AR230" s="675"/>
      <c r="AS230" s="728">
        <f t="shared" si="101"/>
        <v>0</v>
      </c>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row>
    <row r="231" spans="1:179" s="40" customFormat="1" ht="49.5" customHeight="1">
      <c r="A231" s="276" t="s">
        <v>1259</v>
      </c>
      <c r="B231" s="277"/>
      <c r="C231" s="294"/>
      <c r="D231" s="291"/>
      <c r="E231" s="570"/>
      <c r="F231" s="279">
        <f>'310.971 основные средства'!E124*1000</f>
        <v>0</v>
      </c>
      <c r="G231" s="279">
        <f t="shared" si="118"/>
        <v>0</v>
      </c>
      <c r="H231" s="307"/>
      <c r="I231" s="576"/>
      <c r="J231" s="1343">
        <f t="shared" si="107"/>
        <v>0</v>
      </c>
      <c r="K231" s="581">
        <f t="shared" si="108"/>
        <v>0</v>
      </c>
      <c r="L231" s="1332"/>
      <c r="M231" s="438"/>
      <c r="N231" s="308"/>
      <c r="O231" s="308"/>
      <c r="P231" s="306">
        <f t="shared" si="114"/>
        <v>0</v>
      </c>
      <c r="Q231" s="438"/>
      <c r="R231" s="308"/>
      <c r="S231" s="308"/>
      <c r="T231" s="306">
        <f t="shared" si="115"/>
        <v>0</v>
      </c>
      <c r="U231" s="438"/>
      <c r="V231" s="308"/>
      <c r="W231" s="308"/>
      <c r="X231" s="306">
        <f t="shared" si="116"/>
        <v>0</v>
      </c>
      <c r="Y231" s="438"/>
      <c r="Z231" s="308"/>
      <c r="AA231" s="308"/>
      <c r="AB231" s="1312">
        <f t="shared" si="117"/>
        <v>0</v>
      </c>
      <c r="AC231" s="41"/>
      <c r="AD231" s="757" t="s">
        <v>1259</v>
      </c>
      <c r="AE231" s="756"/>
      <c r="AF231" s="850"/>
      <c r="AG231" s="1903">
        <f t="shared" si="119"/>
        <v>0</v>
      </c>
      <c r="AH231" s="675"/>
      <c r="AI231" s="675"/>
      <c r="AJ231" s="675"/>
      <c r="AK231" s="675"/>
      <c r="AL231" s="675"/>
      <c r="AM231" s="675"/>
      <c r="AN231" s="675"/>
      <c r="AO231" s="675"/>
      <c r="AP231" s="675"/>
      <c r="AQ231" s="675"/>
      <c r="AR231" s="675"/>
      <c r="AS231" s="728">
        <f t="shared" si="101"/>
        <v>0</v>
      </c>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row>
    <row r="232" spans="1:179" s="40" customFormat="1" ht="18.75" customHeight="1">
      <c r="A232" s="276" t="s">
        <v>500</v>
      </c>
      <c r="B232" s="277"/>
      <c r="C232" s="294"/>
      <c r="D232" s="291"/>
      <c r="E232" s="570"/>
      <c r="F232" s="279">
        <f>'310.971 основные средства'!E142*1000</f>
        <v>38000</v>
      </c>
      <c r="G232" s="279">
        <f t="shared" si="118"/>
        <v>38000</v>
      </c>
      <c r="H232" s="307"/>
      <c r="I232" s="576"/>
      <c r="J232" s="1343">
        <f t="shared" si="107"/>
        <v>38000</v>
      </c>
      <c r="K232" s="581">
        <f t="shared" si="108"/>
        <v>0</v>
      </c>
      <c r="L232" s="1332"/>
      <c r="M232" s="438"/>
      <c r="N232" s="308"/>
      <c r="O232" s="308"/>
      <c r="P232" s="306">
        <f t="shared" si="114"/>
        <v>0</v>
      </c>
      <c r="Q232" s="438"/>
      <c r="R232" s="308"/>
      <c r="S232" s="308"/>
      <c r="T232" s="306">
        <f t="shared" si="115"/>
        <v>0</v>
      </c>
      <c r="U232" s="438"/>
      <c r="V232" s="308"/>
      <c r="W232" s="308"/>
      <c r="X232" s="306">
        <f t="shared" si="116"/>
        <v>0</v>
      </c>
      <c r="Y232" s="438"/>
      <c r="Z232" s="308"/>
      <c r="AA232" s="308"/>
      <c r="AB232" s="1312">
        <f t="shared" si="117"/>
        <v>0</v>
      </c>
      <c r="AC232" s="41"/>
      <c r="AD232" s="757" t="s">
        <v>500</v>
      </c>
      <c r="AE232" s="756"/>
      <c r="AF232" s="850"/>
      <c r="AG232" s="1903">
        <f t="shared" si="119"/>
        <v>38000</v>
      </c>
      <c r="AH232" s="675"/>
      <c r="AI232" s="675"/>
      <c r="AJ232" s="675"/>
      <c r="AK232" s="675"/>
      <c r="AL232" s="675"/>
      <c r="AM232" s="675"/>
      <c r="AN232" s="675"/>
      <c r="AO232" s="675">
        <v>38000</v>
      </c>
      <c r="AP232" s="675"/>
      <c r="AQ232" s="675"/>
      <c r="AR232" s="675"/>
      <c r="AS232" s="728">
        <f t="shared" si="101"/>
        <v>0</v>
      </c>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row>
    <row r="233" spans="1:179" s="40" customFormat="1" ht="18.75" customHeight="1">
      <c r="A233" s="276" t="s">
        <v>498</v>
      </c>
      <c r="B233" s="277"/>
      <c r="C233" s="294"/>
      <c r="D233" s="291"/>
      <c r="E233" s="570"/>
      <c r="F233" s="279">
        <f>MROUND('310.971 основные средства'!E161*1000,100)</f>
        <v>100000</v>
      </c>
      <c r="G233" s="279">
        <f t="shared" si="118"/>
        <v>100000</v>
      </c>
      <c r="H233" s="307"/>
      <c r="I233" s="576"/>
      <c r="J233" s="1343">
        <f t="shared" si="107"/>
        <v>100000</v>
      </c>
      <c r="K233" s="581">
        <f t="shared" si="108"/>
        <v>0</v>
      </c>
      <c r="L233" s="1332"/>
      <c r="M233" s="438"/>
      <c r="N233" s="308"/>
      <c r="O233" s="308"/>
      <c r="P233" s="306">
        <f t="shared" si="114"/>
        <v>0</v>
      </c>
      <c r="Q233" s="438"/>
      <c r="R233" s="308"/>
      <c r="S233" s="308"/>
      <c r="T233" s="306">
        <f t="shared" si="115"/>
        <v>0</v>
      </c>
      <c r="U233" s="438"/>
      <c r="V233" s="308"/>
      <c r="W233" s="308"/>
      <c r="X233" s="306">
        <f t="shared" si="116"/>
        <v>0</v>
      </c>
      <c r="Y233" s="438"/>
      <c r="Z233" s="308"/>
      <c r="AA233" s="308"/>
      <c r="AB233" s="1312">
        <f t="shared" si="117"/>
        <v>0</v>
      </c>
      <c r="AC233" s="41"/>
      <c r="AD233" s="757" t="s">
        <v>498</v>
      </c>
      <c r="AE233" s="756"/>
      <c r="AF233" s="850"/>
      <c r="AG233" s="1903">
        <f t="shared" si="119"/>
        <v>100000</v>
      </c>
      <c r="AH233" s="675"/>
      <c r="AI233" s="675"/>
      <c r="AJ233" s="675"/>
      <c r="AK233" s="675"/>
      <c r="AL233" s="675">
        <v>100000</v>
      </c>
      <c r="AM233" s="675"/>
      <c r="AN233" s="675"/>
      <c r="AO233" s="675"/>
      <c r="AP233" s="675"/>
      <c r="AQ233" s="675"/>
      <c r="AR233" s="675"/>
      <c r="AS233" s="728">
        <f t="shared" si="101"/>
        <v>0</v>
      </c>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row>
    <row r="234" spans="1:179" s="40" customFormat="1" ht="18.75" customHeight="1">
      <c r="A234" s="276" t="s">
        <v>1339</v>
      </c>
      <c r="B234" s="277"/>
      <c r="C234" s="294"/>
      <c r="D234" s="291"/>
      <c r="E234" s="570"/>
      <c r="F234" s="279">
        <f>'310.971 основные средства'!E179*1000</f>
        <v>0</v>
      </c>
      <c r="G234" s="279">
        <f t="shared" si="118"/>
        <v>0</v>
      </c>
      <c r="H234" s="307"/>
      <c r="I234" s="576"/>
      <c r="J234" s="1343">
        <f t="shared" si="107"/>
        <v>0</v>
      </c>
      <c r="K234" s="581">
        <f t="shared" si="108"/>
        <v>0</v>
      </c>
      <c r="L234" s="1332"/>
      <c r="M234" s="438"/>
      <c r="N234" s="308"/>
      <c r="O234" s="308"/>
      <c r="P234" s="306">
        <f t="shared" si="114"/>
        <v>0</v>
      </c>
      <c r="Q234" s="438"/>
      <c r="R234" s="308"/>
      <c r="S234" s="308"/>
      <c r="T234" s="306">
        <f t="shared" si="115"/>
        <v>0</v>
      </c>
      <c r="U234" s="438"/>
      <c r="V234" s="308"/>
      <c r="W234" s="308"/>
      <c r="X234" s="306">
        <f t="shared" si="116"/>
        <v>0</v>
      </c>
      <c r="Y234" s="438"/>
      <c r="Z234" s="308"/>
      <c r="AA234" s="308"/>
      <c r="AB234" s="1312">
        <f t="shared" si="117"/>
        <v>0</v>
      </c>
      <c r="AC234" s="41"/>
      <c r="AD234" s="757" t="s">
        <v>1339</v>
      </c>
      <c r="AE234" s="756"/>
      <c r="AF234" s="850"/>
      <c r="AG234" s="1903">
        <f t="shared" si="119"/>
        <v>0</v>
      </c>
      <c r="AH234" s="675"/>
      <c r="AI234" s="675"/>
      <c r="AJ234" s="675"/>
      <c r="AK234" s="675"/>
      <c r="AL234" s="675"/>
      <c r="AM234" s="675"/>
      <c r="AN234" s="675"/>
      <c r="AO234" s="675"/>
      <c r="AP234" s="675"/>
      <c r="AQ234" s="675"/>
      <c r="AR234" s="675"/>
      <c r="AS234" s="728">
        <f t="shared" si="101"/>
        <v>0</v>
      </c>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row>
    <row r="235" spans="1:179" s="40" customFormat="1" ht="18.75" customHeight="1">
      <c r="A235" s="276" t="s">
        <v>895</v>
      </c>
      <c r="B235" s="277"/>
      <c r="C235" s="294"/>
      <c r="D235" s="291"/>
      <c r="E235" s="570"/>
      <c r="F235" s="279">
        <f>'310.971 основные средства'!E204*1000</f>
        <v>0</v>
      </c>
      <c r="G235" s="279">
        <f t="shared" si="118"/>
        <v>0</v>
      </c>
      <c r="H235" s="307"/>
      <c r="I235" s="576"/>
      <c r="J235" s="1343">
        <f t="shared" si="107"/>
        <v>0</v>
      </c>
      <c r="K235" s="581">
        <f t="shared" si="108"/>
        <v>0</v>
      </c>
      <c r="L235" s="1332"/>
      <c r="M235" s="438"/>
      <c r="N235" s="308"/>
      <c r="O235" s="308"/>
      <c r="P235" s="306">
        <f t="shared" si="114"/>
        <v>0</v>
      </c>
      <c r="Q235" s="438"/>
      <c r="R235" s="308"/>
      <c r="S235" s="308"/>
      <c r="T235" s="306">
        <f t="shared" si="115"/>
        <v>0</v>
      </c>
      <c r="U235" s="438"/>
      <c r="V235" s="308"/>
      <c r="W235" s="308"/>
      <c r="X235" s="306">
        <f t="shared" si="116"/>
        <v>0</v>
      </c>
      <c r="Y235" s="438"/>
      <c r="Z235" s="308"/>
      <c r="AA235" s="308"/>
      <c r="AB235" s="1312">
        <f t="shared" si="117"/>
        <v>0</v>
      </c>
      <c r="AC235" s="41"/>
      <c r="AD235" s="757" t="s">
        <v>895</v>
      </c>
      <c r="AE235" s="756"/>
      <c r="AF235" s="850"/>
      <c r="AG235" s="1903">
        <f t="shared" si="119"/>
        <v>0</v>
      </c>
      <c r="AH235" s="675"/>
      <c r="AI235" s="675"/>
      <c r="AJ235" s="675"/>
      <c r="AK235" s="675"/>
      <c r="AL235" s="675"/>
      <c r="AM235" s="675"/>
      <c r="AN235" s="675"/>
      <c r="AO235" s="675"/>
      <c r="AP235" s="675"/>
      <c r="AQ235" s="675"/>
      <c r="AR235" s="675"/>
      <c r="AS235" s="728">
        <f t="shared" si="101"/>
        <v>0</v>
      </c>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c r="FS235" s="41"/>
      <c r="FT235" s="41"/>
      <c r="FU235" s="41"/>
      <c r="FV235" s="41"/>
      <c r="FW235" s="41"/>
    </row>
    <row r="236" spans="1:179" s="40" customFormat="1" ht="18.75" customHeight="1">
      <c r="A236" s="276" t="s">
        <v>505</v>
      </c>
      <c r="B236" s="277"/>
      <c r="C236" s="294"/>
      <c r="D236" s="291"/>
      <c r="E236" s="570"/>
      <c r="F236" s="279">
        <f>'310.971 основные средства'!E225*1000</f>
        <v>0</v>
      </c>
      <c r="G236" s="279">
        <f t="shared" si="118"/>
        <v>0</v>
      </c>
      <c r="H236" s="307"/>
      <c r="I236" s="576"/>
      <c r="J236" s="1343">
        <f t="shared" si="107"/>
        <v>0</v>
      </c>
      <c r="K236" s="581">
        <f t="shared" si="108"/>
        <v>0</v>
      </c>
      <c r="L236" s="1332"/>
      <c r="M236" s="438"/>
      <c r="N236" s="308"/>
      <c r="O236" s="308"/>
      <c r="P236" s="306">
        <f t="shared" si="114"/>
        <v>0</v>
      </c>
      <c r="Q236" s="438"/>
      <c r="R236" s="308"/>
      <c r="S236" s="308"/>
      <c r="T236" s="306">
        <f t="shared" si="115"/>
        <v>0</v>
      </c>
      <c r="U236" s="438"/>
      <c r="V236" s="308"/>
      <c r="W236" s="308"/>
      <c r="X236" s="306">
        <f t="shared" si="116"/>
        <v>0</v>
      </c>
      <c r="Y236" s="438"/>
      <c r="Z236" s="308"/>
      <c r="AA236" s="308"/>
      <c r="AB236" s="1312">
        <f t="shared" si="117"/>
        <v>0</v>
      </c>
      <c r="AC236" s="41"/>
      <c r="AD236" s="757" t="s">
        <v>505</v>
      </c>
      <c r="AE236" s="756"/>
      <c r="AF236" s="850"/>
      <c r="AG236" s="1903">
        <f t="shared" si="119"/>
        <v>0</v>
      </c>
      <c r="AH236" s="675"/>
      <c r="AI236" s="675"/>
      <c r="AJ236" s="675"/>
      <c r="AK236" s="675"/>
      <c r="AL236" s="675"/>
      <c r="AM236" s="675"/>
      <c r="AN236" s="675"/>
      <c r="AO236" s="675"/>
      <c r="AP236" s="675"/>
      <c r="AQ236" s="675"/>
      <c r="AR236" s="675"/>
      <c r="AS236" s="728">
        <f t="shared" si="101"/>
        <v>0</v>
      </c>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row>
    <row r="237" spans="1:179" s="40" customFormat="1" ht="33.75" customHeight="1">
      <c r="A237" s="276" t="s">
        <v>1132</v>
      </c>
      <c r="B237" s="277"/>
      <c r="C237" s="294"/>
      <c r="D237" s="291"/>
      <c r="E237" s="570"/>
      <c r="F237" s="279">
        <f>MROUND('310.971 основные средства'!E247*1000,100)</f>
        <v>14500</v>
      </c>
      <c r="G237" s="279">
        <f t="shared" si="118"/>
        <v>14500</v>
      </c>
      <c r="H237" s="307"/>
      <c r="I237" s="576"/>
      <c r="J237" s="1343">
        <f t="shared" si="107"/>
        <v>14500</v>
      </c>
      <c r="K237" s="581">
        <f t="shared" si="108"/>
        <v>0</v>
      </c>
      <c r="L237" s="1332"/>
      <c r="M237" s="438"/>
      <c r="N237" s="308"/>
      <c r="O237" s="308"/>
      <c r="P237" s="306">
        <f t="shared" si="114"/>
        <v>0</v>
      </c>
      <c r="Q237" s="438"/>
      <c r="R237" s="308"/>
      <c r="S237" s="308"/>
      <c r="T237" s="306">
        <f t="shared" si="115"/>
        <v>0</v>
      </c>
      <c r="U237" s="438"/>
      <c r="V237" s="308"/>
      <c r="W237" s="308"/>
      <c r="X237" s="306">
        <f t="shared" si="116"/>
        <v>0</v>
      </c>
      <c r="Y237" s="438"/>
      <c r="Z237" s="308"/>
      <c r="AA237" s="308"/>
      <c r="AB237" s="1312">
        <f t="shared" si="117"/>
        <v>0</v>
      </c>
      <c r="AC237" s="41"/>
      <c r="AD237" s="757" t="s">
        <v>1132</v>
      </c>
      <c r="AE237" s="756"/>
      <c r="AF237" s="850"/>
      <c r="AG237" s="1903">
        <f t="shared" si="119"/>
        <v>14500</v>
      </c>
      <c r="AH237" s="675"/>
      <c r="AI237" s="675">
        <v>14500</v>
      </c>
      <c r="AJ237" s="675"/>
      <c r="AK237" s="675"/>
      <c r="AL237" s="675"/>
      <c r="AM237" s="675"/>
      <c r="AN237" s="675"/>
      <c r="AO237" s="675"/>
      <c r="AP237" s="675"/>
      <c r="AQ237" s="675"/>
      <c r="AR237" s="675"/>
      <c r="AS237" s="728">
        <f>AG237-AH237-AI237-AJ237-AK237-AL237-AM237-AN237-AO237-AP237-AQ237-AR237</f>
        <v>0</v>
      </c>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row>
    <row r="238" spans="1:179" s="40" customFormat="1" ht="33" customHeight="1">
      <c r="A238" s="276" t="s">
        <v>1340</v>
      </c>
      <c r="B238" s="277"/>
      <c r="C238" s="294"/>
      <c r="D238" s="291"/>
      <c r="E238" s="570"/>
      <c r="F238" s="279">
        <f>'310.971 основные средства'!E271*1000</f>
        <v>10500</v>
      </c>
      <c r="G238" s="279">
        <f t="shared" si="118"/>
        <v>10500</v>
      </c>
      <c r="H238" s="307"/>
      <c r="I238" s="576"/>
      <c r="J238" s="1343">
        <f t="shared" si="107"/>
        <v>10500</v>
      </c>
      <c r="K238" s="581">
        <f t="shared" si="108"/>
        <v>0</v>
      </c>
      <c r="L238" s="1332"/>
      <c r="M238" s="438"/>
      <c r="N238" s="308"/>
      <c r="O238" s="308"/>
      <c r="P238" s="306">
        <f t="shared" si="114"/>
        <v>0</v>
      </c>
      <c r="Q238" s="438"/>
      <c r="R238" s="308"/>
      <c r="S238" s="308"/>
      <c r="T238" s="306">
        <f t="shared" si="115"/>
        <v>0</v>
      </c>
      <c r="U238" s="438"/>
      <c r="V238" s="308"/>
      <c r="W238" s="308"/>
      <c r="X238" s="306">
        <f t="shared" si="116"/>
        <v>0</v>
      </c>
      <c r="Y238" s="438"/>
      <c r="Z238" s="308"/>
      <c r="AA238" s="308"/>
      <c r="AB238" s="1312">
        <f t="shared" si="117"/>
        <v>0</v>
      </c>
      <c r="AC238" s="41"/>
      <c r="AD238" s="757" t="s">
        <v>1340</v>
      </c>
      <c r="AE238" s="756"/>
      <c r="AF238" s="850"/>
      <c r="AG238" s="1903">
        <f t="shared" si="119"/>
        <v>10500</v>
      </c>
      <c r="AH238" s="675"/>
      <c r="AI238" s="675"/>
      <c r="AJ238" s="675"/>
      <c r="AK238" s="675"/>
      <c r="AL238" s="675"/>
      <c r="AM238" s="675"/>
      <c r="AN238" s="675">
        <v>10500</v>
      </c>
      <c r="AO238" s="675"/>
      <c r="AP238" s="675"/>
      <c r="AQ238" s="675"/>
      <c r="AR238" s="675"/>
      <c r="AS238" s="728">
        <f t="shared" si="101"/>
        <v>0</v>
      </c>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row>
    <row r="239" spans="1:179" s="40" customFormat="1" ht="18.75" customHeight="1">
      <c r="A239" s="276" t="s">
        <v>1136</v>
      </c>
      <c r="B239" s="277"/>
      <c r="C239" s="294"/>
      <c r="D239" s="291"/>
      <c r="E239" s="570"/>
      <c r="F239" s="279">
        <f>'310.971 основные средства'!E289*1000</f>
        <v>0</v>
      </c>
      <c r="G239" s="279">
        <f t="shared" si="118"/>
        <v>0</v>
      </c>
      <c r="H239" s="307"/>
      <c r="I239" s="576"/>
      <c r="J239" s="1343">
        <f t="shared" si="107"/>
        <v>0</v>
      </c>
      <c r="K239" s="581">
        <f t="shared" si="108"/>
        <v>0</v>
      </c>
      <c r="L239" s="1332"/>
      <c r="M239" s="438"/>
      <c r="N239" s="308"/>
      <c r="O239" s="308"/>
      <c r="P239" s="306">
        <f t="shared" si="114"/>
        <v>0</v>
      </c>
      <c r="Q239" s="438"/>
      <c r="R239" s="308"/>
      <c r="S239" s="308"/>
      <c r="T239" s="306">
        <f t="shared" si="115"/>
        <v>0</v>
      </c>
      <c r="U239" s="438"/>
      <c r="V239" s="308"/>
      <c r="W239" s="308"/>
      <c r="X239" s="306">
        <f t="shared" si="116"/>
        <v>0</v>
      </c>
      <c r="Y239" s="438"/>
      <c r="Z239" s="308"/>
      <c r="AA239" s="308"/>
      <c r="AB239" s="1312">
        <f t="shared" si="117"/>
        <v>0</v>
      </c>
      <c r="AC239" s="41"/>
      <c r="AD239" s="757" t="s">
        <v>1136</v>
      </c>
      <c r="AE239" s="756"/>
      <c r="AF239" s="850"/>
      <c r="AG239" s="1903">
        <f t="shared" si="119"/>
        <v>0</v>
      </c>
      <c r="AH239" s="675"/>
      <c r="AI239" s="675"/>
      <c r="AJ239" s="675"/>
      <c r="AK239" s="675"/>
      <c r="AL239" s="675"/>
      <c r="AM239" s="675"/>
      <c r="AN239" s="675"/>
      <c r="AO239" s="675"/>
      <c r="AP239" s="675"/>
      <c r="AQ239" s="675"/>
      <c r="AR239" s="675"/>
      <c r="AS239" s="728">
        <f t="shared" si="101"/>
        <v>0</v>
      </c>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row>
    <row r="240" spans="1:179" s="40" customFormat="1" ht="21.75" customHeight="1">
      <c r="A240" s="276" t="s">
        <v>1138</v>
      </c>
      <c r="B240" s="277"/>
      <c r="C240" s="294"/>
      <c r="D240" s="291"/>
      <c r="E240" s="570"/>
      <c r="F240" s="279">
        <f>MROUND('310.971 основные средства'!E309*1000,100)</f>
        <v>115200</v>
      </c>
      <c r="G240" s="279">
        <f t="shared" si="118"/>
        <v>115200</v>
      </c>
      <c r="H240" s="307"/>
      <c r="I240" s="576"/>
      <c r="J240" s="1343">
        <f t="shared" si="107"/>
        <v>115200</v>
      </c>
      <c r="K240" s="581">
        <f t="shared" si="108"/>
        <v>0</v>
      </c>
      <c r="L240" s="1332"/>
      <c r="M240" s="438"/>
      <c r="N240" s="308"/>
      <c r="O240" s="308"/>
      <c r="P240" s="306">
        <f t="shared" si="114"/>
        <v>0</v>
      </c>
      <c r="Q240" s="438"/>
      <c r="R240" s="308"/>
      <c r="S240" s="308"/>
      <c r="T240" s="306">
        <f t="shared" si="115"/>
        <v>0</v>
      </c>
      <c r="U240" s="438"/>
      <c r="V240" s="308"/>
      <c r="W240" s="308"/>
      <c r="X240" s="306">
        <f t="shared" si="116"/>
        <v>0</v>
      </c>
      <c r="Y240" s="438"/>
      <c r="Z240" s="308"/>
      <c r="AA240" s="308"/>
      <c r="AB240" s="1312">
        <f t="shared" si="117"/>
        <v>0</v>
      </c>
      <c r="AC240" s="41"/>
      <c r="AD240" s="757" t="s">
        <v>1138</v>
      </c>
      <c r="AE240" s="756"/>
      <c r="AF240" s="850"/>
      <c r="AG240" s="1903">
        <f t="shared" si="119"/>
        <v>115200</v>
      </c>
      <c r="AH240" s="675"/>
      <c r="AI240" s="675"/>
      <c r="AJ240" s="675"/>
      <c r="AK240" s="675"/>
      <c r="AL240" s="675">
        <v>115200</v>
      </c>
      <c r="AM240" s="675"/>
      <c r="AN240" s="675"/>
      <c r="AO240" s="675"/>
      <c r="AP240" s="675"/>
      <c r="AQ240" s="675"/>
      <c r="AR240" s="675"/>
      <c r="AS240" s="728">
        <f t="shared" si="101"/>
        <v>0</v>
      </c>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row>
    <row r="241" spans="1:179" s="40" customFormat="1" ht="18" customHeight="1">
      <c r="A241" s="671"/>
      <c r="B241" s="277"/>
      <c r="C241" s="294"/>
      <c r="D241" s="291"/>
      <c r="E241" s="570"/>
      <c r="F241" s="279"/>
      <c r="G241" s="279">
        <f t="shared" si="118"/>
        <v>0</v>
      </c>
      <c r="H241" s="307"/>
      <c r="I241" s="576"/>
      <c r="J241" s="1343">
        <f t="shared" si="107"/>
        <v>0</v>
      </c>
      <c r="K241" s="581">
        <f t="shared" si="108"/>
        <v>0</v>
      </c>
      <c r="L241" s="1332"/>
      <c r="M241" s="438"/>
      <c r="N241" s="308"/>
      <c r="O241" s="308"/>
      <c r="P241" s="306">
        <f t="shared" si="114"/>
        <v>0</v>
      </c>
      <c r="Q241" s="438"/>
      <c r="R241" s="308"/>
      <c r="S241" s="308"/>
      <c r="T241" s="306">
        <f t="shared" si="115"/>
        <v>0</v>
      </c>
      <c r="U241" s="438"/>
      <c r="V241" s="308"/>
      <c r="W241" s="308"/>
      <c r="X241" s="306">
        <f t="shared" si="116"/>
        <v>0</v>
      </c>
      <c r="Y241" s="438"/>
      <c r="Z241" s="308"/>
      <c r="AA241" s="308"/>
      <c r="AB241" s="1312">
        <f t="shared" si="117"/>
        <v>0</v>
      </c>
      <c r="AC241" s="41"/>
      <c r="AD241" s="748"/>
      <c r="AE241" s="277"/>
      <c r="AF241" s="294"/>
      <c r="AG241" s="1903">
        <f t="shared" si="119"/>
        <v>0</v>
      </c>
      <c r="AH241" s="308"/>
      <c r="AI241" s="308"/>
      <c r="AJ241" s="308"/>
      <c r="AK241" s="308"/>
      <c r="AL241" s="308"/>
      <c r="AM241" s="308"/>
      <c r="AN241" s="308"/>
      <c r="AO241" s="308"/>
      <c r="AP241" s="308"/>
      <c r="AQ241" s="308"/>
      <c r="AR241" s="308"/>
      <c r="AS241" s="722"/>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row>
    <row r="242" spans="1:179" s="40" customFormat="1" ht="18" customHeight="1">
      <c r="A242" s="276"/>
      <c r="B242" s="277"/>
      <c r="C242" s="294"/>
      <c r="D242" s="291"/>
      <c r="E242" s="570"/>
      <c r="F242" s="279"/>
      <c r="G242" s="279">
        <f t="shared" si="118"/>
        <v>0</v>
      </c>
      <c r="H242" s="307"/>
      <c r="I242" s="576"/>
      <c r="J242" s="1343">
        <f t="shared" si="107"/>
        <v>0</v>
      </c>
      <c r="K242" s="581">
        <f t="shared" si="108"/>
        <v>0</v>
      </c>
      <c r="L242" s="1332"/>
      <c r="M242" s="438"/>
      <c r="N242" s="308"/>
      <c r="O242" s="308"/>
      <c r="P242" s="306">
        <f t="shared" si="114"/>
        <v>0</v>
      </c>
      <c r="Q242" s="438"/>
      <c r="R242" s="308"/>
      <c r="S242" s="308"/>
      <c r="T242" s="306">
        <f t="shared" si="115"/>
        <v>0</v>
      </c>
      <c r="U242" s="438"/>
      <c r="V242" s="308"/>
      <c r="W242" s="308"/>
      <c r="X242" s="306">
        <f t="shared" si="116"/>
        <v>0</v>
      </c>
      <c r="Y242" s="438"/>
      <c r="Z242" s="308"/>
      <c r="AA242" s="308"/>
      <c r="AB242" s="1312">
        <f t="shared" si="117"/>
        <v>0</v>
      </c>
      <c r="AC242" s="41"/>
      <c r="AD242" s="675"/>
      <c r="AE242" s="277"/>
      <c r="AF242" s="294"/>
      <c r="AG242" s="1903">
        <f t="shared" si="119"/>
        <v>0</v>
      </c>
      <c r="AH242" s="308"/>
      <c r="AI242" s="308"/>
      <c r="AJ242" s="308"/>
      <c r="AK242" s="308"/>
      <c r="AL242" s="308"/>
      <c r="AM242" s="308"/>
      <c r="AN242" s="308"/>
      <c r="AO242" s="308"/>
      <c r="AP242" s="308"/>
      <c r="AQ242" s="308"/>
      <c r="AR242" s="308"/>
      <c r="AS242" s="722"/>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row>
    <row r="243" spans="1:179" s="40" customFormat="1" ht="18" customHeight="1">
      <c r="A243" s="276"/>
      <c r="B243" s="277"/>
      <c r="C243" s="294"/>
      <c r="D243" s="291"/>
      <c r="E243" s="570"/>
      <c r="F243" s="279"/>
      <c r="G243" s="279">
        <f t="shared" si="118"/>
        <v>0</v>
      </c>
      <c r="H243" s="307"/>
      <c r="I243" s="576"/>
      <c r="J243" s="1343">
        <f t="shared" si="107"/>
        <v>0</v>
      </c>
      <c r="K243" s="581">
        <f t="shared" si="108"/>
        <v>0</v>
      </c>
      <c r="L243" s="1332"/>
      <c r="M243" s="438"/>
      <c r="N243" s="308"/>
      <c r="O243" s="308"/>
      <c r="P243" s="306">
        <f t="shared" si="114"/>
        <v>0</v>
      </c>
      <c r="Q243" s="438"/>
      <c r="R243" s="308"/>
      <c r="S243" s="308"/>
      <c r="T243" s="306">
        <f t="shared" si="115"/>
        <v>0</v>
      </c>
      <c r="U243" s="438"/>
      <c r="V243" s="308"/>
      <c r="W243" s="308"/>
      <c r="X243" s="306">
        <f t="shared" si="116"/>
        <v>0</v>
      </c>
      <c r="Y243" s="438"/>
      <c r="Z243" s="308"/>
      <c r="AA243" s="308"/>
      <c r="AB243" s="1312">
        <f t="shared" si="117"/>
        <v>0</v>
      </c>
      <c r="AC243" s="41"/>
      <c r="AD243" s="675"/>
      <c r="AE243" s="277"/>
      <c r="AF243" s="294"/>
      <c r="AG243" s="1903">
        <f t="shared" si="119"/>
        <v>0</v>
      </c>
      <c r="AH243" s="308"/>
      <c r="AI243" s="308"/>
      <c r="AJ243" s="308"/>
      <c r="AK243" s="308"/>
      <c r="AL243" s="308"/>
      <c r="AM243" s="308"/>
      <c r="AN243" s="308"/>
      <c r="AO243" s="308"/>
      <c r="AP243" s="308"/>
      <c r="AQ243" s="308"/>
      <c r="AR243" s="308"/>
      <c r="AS243" s="722"/>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row>
    <row r="244" spans="1:179" s="40" customFormat="1" ht="18" customHeight="1">
      <c r="A244" s="276"/>
      <c r="B244" s="277"/>
      <c r="C244" s="294"/>
      <c r="D244" s="291"/>
      <c r="E244" s="570"/>
      <c r="F244" s="279"/>
      <c r="G244" s="279">
        <f>F244</f>
        <v>0</v>
      </c>
      <c r="H244" s="307"/>
      <c r="I244" s="576"/>
      <c r="J244" s="1343">
        <f t="shared" si="107"/>
        <v>0</v>
      </c>
      <c r="K244" s="581">
        <f t="shared" si="108"/>
        <v>0</v>
      </c>
      <c r="L244" s="1332"/>
      <c r="M244" s="438"/>
      <c r="N244" s="308"/>
      <c r="O244" s="308"/>
      <c r="P244" s="306">
        <f t="shared" si="114"/>
        <v>0</v>
      </c>
      <c r="Q244" s="438"/>
      <c r="R244" s="308"/>
      <c r="S244" s="308"/>
      <c r="T244" s="306">
        <f t="shared" si="115"/>
        <v>0</v>
      </c>
      <c r="U244" s="438"/>
      <c r="V244" s="308"/>
      <c r="W244" s="308"/>
      <c r="X244" s="306">
        <f t="shared" si="116"/>
        <v>0</v>
      </c>
      <c r="Y244" s="438"/>
      <c r="Z244" s="308"/>
      <c r="AA244" s="308"/>
      <c r="AB244" s="1312">
        <f t="shared" si="117"/>
        <v>0</v>
      </c>
      <c r="AC244" s="41"/>
      <c r="AD244" s="675"/>
      <c r="AE244" s="277"/>
      <c r="AF244" s="294"/>
      <c r="AG244" s="1903">
        <f t="shared" si="119"/>
        <v>0</v>
      </c>
      <c r="AH244" s="308"/>
      <c r="AI244" s="308"/>
      <c r="AJ244" s="308"/>
      <c r="AK244" s="308"/>
      <c r="AL244" s="308"/>
      <c r="AM244" s="308"/>
      <c r="AN244" s="308"/>
      <c r="AO244" s="308"/>
      <c r="AP244" s="308"/>
      <c r="AQ244" s="308"/>
      <c r="AR244" s="308"/>
      <c r="AS244" s="722"/>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row>
    <row r="245" spans="1:179" s="40" customFormat="1" ht="18" customHeight="1">
      <c r="A245" s="276"/>
      <c r="B245" s="277"/>
      <c r="C245" s="294"/>
      <c r="D245" s="291"/>
      <c r="E245" s="570"/>
      <c r="F245" s="279"/>
      <c r="G245" s="279">
        <f t="shared" ref="G245:G254" si="120">F245</f>
        <v>0</v>
      </c>
      <c r="H245" s="307"/>
      <c r="I245" s="576"/>
      <c r="J245" s="1343">
        <f t="shared" si="107"/>
        <v>0</v>
      </c>
      <c r="K245" s="581">
        <f t="shared" si="108"/>
        <v>0</v>
      </c>
      <c r="L245" s="1332"/>
      <c r="M245" s="438"/>
      <c r="N245" s="308"/>
      <c r="O245" s="308"/>
      <c r="P245" s="306">
        <f t="shared" si="114"/>
        <v>0</v>
      </c>
      <c r="Q245" s="438"/>
      <c r="R245" s="308"/>
      <c r="S245" s="308"/>
      <c r="T245" s="306">
        <f t="shared" si="115"/>
        <v>0</v>
      </c>
      <c r="U245" s="438"/>
      <c r="V245" s="308"/>
      <c r="W245" s="308"/>
      <c r="X245" s="306">
        <f t="shared" si="116"/>
        <v>0</v>
      </c>
      <c r="Y245" s="438"/>
      <c r="Z245" s="308"/>
      <c r="AA245" s="308"/>
      <c r="AB245" s="1312">
        <f t="shared" si="117"/>
        <v>0</v>
      </c>
      <c r="AC245" s="41"/>
      <c r="AD245" s="675"/>
      <c r="AE245" s="277"/>
      <c r="AF245" s="294"/>
      <c r="AG245" s="1903">
        <f t="shared" si="119"/>
        <v>0</v>
      </c>
      <c r="AH245" s="308"/>
      <c r="AI245" s="308"/>
      <c r="AJ245" s="308"/>
      <c r="AK245" s="308"/>
      <c r="AL245" s="308"/>
      <c r="AM245" s="308"/>
      <c r="AN245" s="308"/>
      <c r="AO245" s="308"/>
      <c r="AP245" s="308"/>
      <c r="AQ245" s="308"/>
      <c r="AR245" s="308"/>
      <c r="AS245" s="722"/>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row>
    <row r="246" spans="1:179" s="40" customFormat="1" ht="18" customHeight="1">
      <c r="A246" s="276"/>
      <c r="B246" s="277"/>
      <c r="C246" s="294"/>
      <c r="D246" s="291"/>
      <c r="E246" s="570"/>
      <c r="F246" s="279"/>
      <c r="G246" s="279">
        <f t="shared" si="120"/>
        <v>0</v>
      </c>
      <c r="H246" s="307"/>
      <c r="I246" s="576"/>
      <c r="J246" s="1343">
        <f t="shared" si="107"/>
        <v>0</v>
      </c>
      <c r="K246" s="581">
        <f t="shared" si="108"/>
        <v>0</v>
      </c>
      <c r="L246" s="1332"/>
      <c r="M246" s="438"/>
      <c r="N246" s="308"/>
      <c r="O246" s="308"/>
      <c r="P246" s="306">
        <f t="shared" si="114"/>
        <v>0</v>
      </c>
      <c r="Q246" s="438"/>
      <c r="R246" s="308"/>
      <c r="S246" s="308"/>
      <c r="T246" s="306">
        <f t="shared" si="115"/>
        <v>0</v>
      </c>
      <c r="U246" s="438"/>
      <c r="V246" s="308"/>
      <c r="W246" s="308"/>
      <c r="X246" s="306">
        <f t="shared" si="116"/>
        <v>0</v>
      </c>
      <c r="Y246" s="438"/>
      <c r="Z246" s="308"/>
      <c r="AA246" s="308"/>
      <c r="AB246" s="1312">
        <f t="shared" si="117"/>
        <v>0</v>
      </c>
      <c r="AC246" s="41"/>
      <c r="AD246" s="675"/>
      <c r="AE246" s="277"/>
      <c r="AF246" s="294"/>
      <c r="AG246" s="1903">
        <f t="shared" si="119"/>
        <v>0</v>
      </c>
      <c r="AH246" s="308"/>
      <c r="AI246" s="308"/>
      <c r="AJ246" s="308"/>
      <c r="AK246" s="308"/>
      <c r="AL246" s="308"/>
      <c r="AM246" s="308"/>
      <c r="AN246" s="308"/>
      <c r="AO246" s="308"/>
      <c r="AP246" s="308"/>
      <c r="AQ246" s="308"/>
      <c r="AR246" s="308"/>
      <c r="AS246" s="722"/>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row>
    <row r="247" spans="1:179" s="40" customFormat="1" ht="18" customHeight="1">
      <c r="A247" s="276"/>
      <c r="B247" s="277"/>
      <c r="C247" s="294"/>
      <c r="D247" s="291"/>
      <c r="E247" s="570"/>
      <c r="F247" s="279"/>
      <c r="G247" s="279">
        <f t="shared" si="120"/>
        <v>0</v>
      </c>
      <c r="H247" s="307"/>
      <c r="I247" s="576"/>
      <c r="J247" s="1343">
        <f t="shared" si="107"/>
        <v>0</v>
      </c>
      <c r="K247" s="581">
        <f t="shared" si="108"/>
        <v>0</v>
      </c>
      <c r="L247" s="1332"/>
      <c r="M247" s="438"/>
      <c r="N247" s="308"/>
      <c r="O247" s="308"/>
      <c r="P247" s="306">
        <f t="shared" si="114"/>
        <v>0</v>
      </c>
      <c r="Q247" s="438"/>
      <c r="R247" s="308"/>
      <c r="S247" s="308"/>
      <c r="T247" s="306">
        <f t="shared" si="115"/>
        <v>0</v>
      </c>
      <c r="U247" s="438"/>
      <c r="V247" s="308"/>
      <c r="W247" s="308"/>
      <c r="X247" s="306">
        <f t="shared" si="116"/>
        <v>0</v>
      </c>
      <c r="Y247" s="438"/>
      <c r="Z247" s="308"/>
      <c r="AA247" s="308"/>
      <c r="AB247" s="1312">
        <f t="shared" si="117"/>
        <v>0</v>
      </c>
      <c r="AC247" s="41"/>
      <c r="AD247" s="675"/>
      <c r="AE247" s="277"/>
      <c r="AF247" s="294"/>
      <c r="AG247" s="1903">
        <f t="shared" si="119"/>
        <v>0</v>
      </c>
      <c r="AH247" s="308"/>
      <c r="AI247" s="308"/>
      <c r="AJ247" s="308"/>
      <c r="AK247" s="308"/>
      <c r="AL247" s="308"/>
      <c r="AM247" s="308"/>
      <c r="AN247" s="308"/>
      <c r="AO247" s="308"/>
      <c r="AP247" s="308"/>
      <c r="AQ247" s="308"/>
      <c r="AR247" s="308"/>
      <c r="AS247" s="722"/>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row>
    <row r="248" spans="1:179" s="40" customFormat="1" ht="18" customHeight="1">
      <c r="A248" s="276"/>
      <c r="B248" s="277"/>
      <c r="C248" s="294"/>
      <c r="D248" s="291"/>
      <c r="E248" s="570"/>
      <c r="F248" s="279"/>
      <c r="G248" s="279">
        <f t="shared" si="120"/>
        <v>0</v>
      </c>
      <c r="H248" s="307"/>
      <c r="I248" s="576"/>
      <c r="J248" s="1343">
        <f t="shared" si="107"/>
        <v>0</v>
      </c>
      <c r="K248" s="581">
        <f t="shared" si="108"/>
        <v>0</v>
      </c>
      <c r="L248" s="1332"/>
      <c r="M248" s="438"/>
      <c r="N248" s="308"/>
      <c r="O248" s="308"/>
      <c r="P248" s="306">
        <f t="shared" si="114"/>
        <v>0</v>
      </c>
      <c r="Q248" s="438"/>
      <c r="R248" s="308"/>
      <c r="S248" s="308"/>
      <c r="T248" s="306">
        <f t="shared" si="115"/>
        <v>0</v>
      </c>
      <c r="U248" s="438"/>
      <c r="V248" s="308"/>
      <c r="W248" s="308"/>
      <c r="X248" s="306">
        <f t="shared" si="116"/>
        <v>0</v>
      </c>
      <c r="Y248" s="438"/>
      <c r="Z248" s="308"/>
      <c r="AA248" s="308"/>
      <c r="AB248" s="1312">
        <f t="shared" si="117"/>
        <v>0</v>
      </c>
      <c r="AC248" s="41"/>
      <c r="AD248" s="675"/>
      <c r="AE248" s="277"/>
      <c r="AF248" s="294"/>
      <c r="AG248" s="1903">
        <f t="shared" si="119"/>
        <v>0</v>
      </c>
      <c r="AH248" s="308"/>
      <c r="AI248" s="308"/>
      <c r="AJ248" s="308"/>
      <c r="AK248" s="308"/>
      <c r="AL248" s="308"/>
      <c r="AM248" s="308"/>
      <c r="AN248" s="308"/>
      <c r="AO248" s="308"/>
      <c r="AP248" s="308"/>
      <c r="AQ248" s="308"/>
      <c r="AR248" s="308"/>
      <c r="AS248" s="722"/>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row>
    <row r="249" spans="1:179" s="40" customFormat="1" ht="18" customHeight="1">
      <c r="A249" s="276"/>
      <c r="B249" s="277"/>
      <c r="C249" s="294"/>
      <c r="D249" s="291"/>
      <c r="E249" s="570"/>
      <c r="F249" s="279"/>
      <c r="G249" s="279">
        <f t="shared" si="120"/>
        <v>0</v>
      </c>
      <c r="H249" s="307"/>
      <c r="I249" s="576"/>
      <c r="J249" s="1343">
        <f t="shared" si="107"/>
        <v>0</v>
      </c>
      <c r="K249" s="581">
        <f t="shared" si="108"/>
        <v>0</v>
      </c>
      <c r="L249" s="1332"/>
      <c r="M249" s="438"/>
      <c r="N249" s="308"/>
      <c r="O249" s="308"/>
      <c r="P249" s="306">
        <f t="shared" si="114"/>
        <v>0</v>
      </c>
      <c r="Q249" s="438"/>
      <c r="R249" s="308"/>
      <c r="S249" s="308"/>
      <c r="T249" s="306">
        <f t="shared" si="115"/>
        <v>0</v>
      </c>
      <c r="U249" s="438"/>
      <c r="V249" s="308"/>
      <c r="W249" s="308"/>
      <c r="X249" s="306">
        <f t="shared" si="116"/>
        <v>0</v>
      </c>
      <c r="Y249" s="438"/>
      <c r="Z249" s="308"/>
      <c r="AA249" s="308"/>
      <c r="AB249" s="1312">
        <f t="shared" si="117"/>
        <v>0</v>
      </c>
      <c r="AC249" s="41"/>
      <c r="AD249" s="675"/>
      <c r="AE249" s="277"/>
      <c r="AF249" s="294"/>
      <c r="AG249" s="1903">
        <f t="shared" si="119"/>
        <v>0</v>
      </c>
      <c r="AH249" s="308"/>
      <c r="AI249" s="308"/>
      <c r="AJ249" s="308"/>
      <c r="AK249" s="308"/>
      <c r="AL249" s="308"/>
      <c r="AM249" s="308"/>
      <c r="AN249" s="308"/>
      <c r="AO249" s="308"/>
      <c r="AP249" s="308"/>
      <c r="AQ249" s="308"/>
      <c r="AR249" s="308"/>
      <c r="AS249" s="722"/>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row>
    <row r="250" spans="1:179" s="40" customFormat="1" ht="18" customHeight="1">
      <c r="A250" s="276"/>
      <c r="B250" s="277"/>
      <c r="C250" s="294"/>
      <c r="D250" s="291"/>
      <c r="E250" s="570"/>
      <c r="F250" s="279"/>
      <c r="G250" s="279">
        <f t="shared" si="120"/>
        <v>0</v>
      </c>
      <c r="H250" s="307"/>
      <c r="I250" s="576"/>
      <c r="J250" s="1343">
        <f t="shared" si="107"/>
        <v>0</v>
      </c>
      <c r="K250" s="581">
        <f t="shared" si="108"/>
        <v>0</v>
      </c>
      <c r="L250" s="1332"/>
      <c r="M250" s="438"/>
      <c r="N250" s="308"/>
      <c r="O250" s="308"/>
      <c r="P250" s="306">
        <f t="shared" si="114"/>
        <v>0</v>
      </c>
      <c r="Q250" s="438"/>
      <c r="R250" s="308"/>
      <c r="S250" s="308"/>
      <c r="T250" s="306">
        <f t="shared" si="115"/>
        <v>0</v>
      </c>
      <c r="U250" s="438"/>
      <c r="V250" s="308"/>
      <c r="W250" s="308"/>
      <c r="X250" s="306">
        <f t="shared" si="116"/>
        <v>0</v>
      </c>
      <c r="Y250" s="438"/>
      <c r="Z250" s="308"/>
      <c r="AA250" s="308"/>
      <c r="AB250" s="1312">
        <f t="shared" si="117"/>
        <v>0</v>
      </c>
      <c r="AC250" s="41"/>
      <c r="AD250" s="675"/>
      <c r="AE250" s="277"/>
      <c r="AF250" s="294"/>
      <c r="AG250" s="1903">
        <f t="shared" si="119"/>
        <v>0</v>
      </c>
      <c r="AH250" s="308"/>
      <c r="AI250" s="308"/>
      <c r="AJ250" s="308"/>
      <c r="AK250" s="308"/>
      <c r="AL250" s="308"/>
      <c r="AM250" s="308"/>
      <c r="AN250" s="308"/>
      <c r="AO250" s="308"/>
      <c r="AP250" s="308"/>
      <c r="AQ250" s="308"/>
      <c r="AR250" s="308"/>
      <c r="AS250" s="722"/>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row>
    <row r="251" spans="1:179" s="40" customFormat="1" ht="18" customHeight="1">
      <c r="A251" s="276"/>
      <c r="B251" s="277"/>
      <c r="C251" s="294"/>
      <c r="D251" s="291"/>
      <c r="E251" s="570"/>
      <c r="F251" s="279"/>
      <c r="G251" s="279">
        <f t="shared" si="120"/>
        <v>0</v>
      </c>
      <c r="H251" s="307"/>
      <c r="I251" s="576"/>
      <c r="J251" s="1343">
        <f t="shared" si="107"/>
        <v>0</v>
      </c>
      <c r="K251" s="581">
        <f t="shared" si="108"/>
        <v>0</v>
      </c>
      <c r="L251" s="1332"/>
      <c r="M251" s="438"/>
      <c r="N251" s="308"/>
      <c r="O251" s="308"/>
      <c r="P251" s="306">
        <f t="shared" si="114"/>
        <v>0</v>
      </c>
      <c r="Q251" s="438"/>
      <c r="R251" s="308"/>
      <c r="S251" s="308"/>
      <c r="T251" s="306">
        <f t="shared" si="115"/>
        <v>0</v>
      </c>
      <c r="U251" s="438"/>
      <c r="V251" s="308"/>
      <c r="W251" s="308"/>
      <c r="X251" s="306">
        <f t="shared" si="116"/>
        <v>0</v>
      </c>
      <c r="Y251" s="438"/>
      <c r="Z251" s="308"/>
      <c r="AA251" s="308"/>
      <c r="AB251" s="1312">
        <f t="shared" si="117"/>
        <v>0</v>
      </c>
      <c r="AC251" s="41"/>
      <c r="AD251" s="675"/>
      <c r="AE251" s="277"/>
      <c r="AF251" s="294"/>
      <c r="AG251" s="1903">
        <f t="shared" si="119"/>
        <v>0</v>
      </c>
      <c r="AH251" s="308"/>
      <c r="AI251" s="308"/>
      <c r="AJ251" s="308"/>
      <c r="AK251" s="308"/>
      <c r="AL251" s="308"/>
      <c r="AM251" s="308"/>
      <c r="AN251" s="308"/>
      <c r="AO251" s="308"/>
      <c r="AP251" s="308"/>
      <c r="AQ251" s="308"/>
      <c r="AR251" s="308"/>
      <c r="AS251" s="722"/>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row>
    <row r="252" spans="1:179" s="40" customFormat="1" ht="18" customHeight="1">
      <c r="A252" s="276"/>
      <c r="B252" s="277"/>
      <c r="C252" s="294"/>
      <c r="D252" s="291"/>
      <c r="E252" s="570"/>
      <c r="F252" s="279"/>
      <c r="G252" s="279">
        <f t="shared" si="120"/>
        <v>0</v>
      </c>
      <c r="H252" s="307"/>
      <c r="I252" s="576"/>
      <c r="J252" s="1343">
        <f t="shared" si="107"/>
        <v>0</v>
      </c>
      <c r="K252" s="581">
        <f t="shared" si="108"/>
        <v>0</v>
      </c>
      <c r="L252" s="1332"/>
      <c r="M252" s="438"/>
      <c r="N252" s="308"/>
      <c r="O252" s="308"/>
      <c r="P252" s="306">
        <f t="shared" si="114"/>
        <v>0</v>
      </c>
      <c r="Q252" s="438"/>
      <c r="R252" s="308"/>
      <c r="S252" s="308"/>
      <c r="T252" s="306">
        <f t="shared" si="115"/>
        <v>0</v>
      </c>
      <c r="U252" s="438"/>
      <c r="V252" s="308"/>
      <c r="W252" s="308"/>
      <c r="X252" s="306">
        <f t="shared" si="116"/>
        <v>0</v>
      </c>
      <c r="Y252" s="438"/>
      <c r="Z252" s="308"/>
      <c r="AA252" s="308"/>
      <c r="AB252" s="1312">
        <f t="shared" si="117"/>
        <v>0</v>
      </c>
      <c r="AC252" s="41"/>
      <c r="AD252" s="675"/>
      <c r="AE252" s="277"/>
      <c r="AF252" s="294"/>
      <c r="AG252" s="1903">
        <f t="shared" si="119"/>
        <v>0</v>
      </c>
      <c r="AH252" s="308"/>
      <c r="AI252" s="308"/>
      <c r="AJ252" s="308"/>
      <c r="AK252" s="308"/>
      <c r="AL252" s="308"/>
      <c r="AM252" s="308"/>
      <c r="AN252" s="308"/>
      <c r="AO252" s="308"/>
      <c r="AP252" s="308"/>
      <c r="AQ252" s="308"/>
      <c r="AR252" s="308"/>
      <c r="AS252" s="722"/>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row>
    <row r="253" spans="1:179" s="40" customFormat="1" ht="18" customHeight="1">
      <c r="A253" s="676"/>
      <c r="B253" s="277"/>
      <c r="C253" s="294"/>
      <c r="D253" s="291"/>
      <c r="E253" s="570"/>
      <c r="F253" s="279"/>
      <c r="G253" s="279">
        <f t="shared" si="120"/>
        <v>0</v>
      </c>
      <c r="H253" s="307"/>
      <c r="I253" s="576"/>
      <c r="J253" s="1343">
        <f t="shared" si="107"/>
        <v>0</v>
      </c>
      <c r="K253" s="581">
        <f t="shared" si="108"/>
        <v>0</v>
      </c>
      <c r="L253" s="1332"/>
      <c r="M253" s="438"/>
      <c r="N253" s="308"/>
      <c r="O253" s="308"/>
      <c r="P253" s="306">
        <f t="shared" si="114"/>
        <v>0</v>
      </c>
      <c r="Q253" s="438"/>
      <c r="R253" s="308"/>
      <c r="S253" s="308"/>
      <c r="T253" s="306">
        <f t="shared" si="115"/>
        <v>0</v>
      </c>
      <c r="U253" s="438"/>
      <c r="V253" s="308"/>
      <c r="W253" s="308"/>
      <c r="X253" s="306">
        <f t="shared" si="116"/>
        <v>0</v>
      </c>
      <c r="Y253" s="438"/>
      <c r="Z253" s="308"/>
      <c r="AA253" s="308"/>
      <c r="AB253" s="1312">
        <f t="shared" si="117"/>
        <v>0</v>
      </c>
      <c r="AC253" s="41"/>
      <c r="AD253" s="745"/>
      <c r="AE253" s="277"/>
      <c r="AF253" s="294"/>
      <c r="AG253" s="1903">
        <f t="shared" si="119"/>
        <v>0</v>
      </c>
      <c r="AH253" s="308"/>
      <c r="AI253" s="308"/>
      <c r="AJ253" s="308"/>
      <c r="AK253" s="308"/>
      <c r="AL253" s="308"/>
      <c r="AM253" s="308"/>
      <c r="AN253" s="308"/>
      <c r="AO253" s="308"/>
      <c r="AP253" s="308"/>
      <c r="AQ253" s="308"/>
      <c r="AR253" s="308"/>
      <c r="AS253" s="722"/>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row>
    <row r="254" spans="1:179" s="40" customFormat="1" ht="18" customHeight="1">
      <c r="A254" s="676"/>
      <c r="B254" s="277"/>
      <c r="C254" s="294"/>
      <c r="D254" s="291"/>
      <c r="E254" s="570"/>
      <c r="F254" s="279"/>
      <c r="G254" s="279">
        <f t="shared" si="120"/>
        <v>0</v>
      </c>
      <c r="H254" s="307"/>
      <c r="I254" s="576"/>
      <c r="J254" s="1343">
        <f t="shared" si="107"/>
        <v>0</v>
      </c>
      <c r="K254" s="581">
        <f t="shared" si="108"/>
        <v>0</v>
      </c>
      <c r="L254" s="1332"/>
      <c r="M254" s="438"/>
      <c r="N254" s="308"/>
      <c r="O254" s="308"/>
      <c r="P254" s="306">
        <f t="shared" si="114"/>
        <v>0</v>
      </c>
      <c r="Q254" s="438"/>
      <c r="R254" s="308"/>
      <c r="S254" s="308"/>
      <c r="T254" s="306">
        <f t="shared" si="115"/>
        <v>0</v>
      </c>
      <c r="U254" s="438"/>
      <c r="V254" s="308"/>
      <c r="W254" s="308"/>
      <c r="X254" s="306">
        <f t="shared" si="116"/>
        <v>0</v>
      </c>
      <c r="Y254" s="438"/>
      <c r="Z254" s="308"/>
      <c r="AA254" s="308"/>
      <c r="AB254" s="1312">
        <f t="shared" si="117"/>
        <v>0</v>
      </c>
      <c r="AC254" s="41"/>
      <c r="AD254" s="745"/>
      <c r="AE254" s="277"/>
      <c r="AF254" s="294"/>
      <c r="AG254" s="1903">
        <f t="shared" si="119"/>
        <v>0</v>
      </c>
      <c r="AH254" s="308"/>
      <c r="AI254" s="308"/>
      <c r="AJ254" s="308"/>
      <c r="AK254" s="308"/>
      <c r="AL254" s="308"/>
      <c r="AM254" s="308"/>
      <c r="AN254" s="308"/>
      <c r="AO254" s="308"/>
      <c r="AP254" s="308"/>
      <c r="AQ254" s="308"/>
      <c r="AR254" s="308"/>
      <c r="AS254" s="722"/>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row>
    <row r="255" spans="1:179" s="42" customFormat="1" ht="31.5" customHeight="1">
      <c r="A255" s="270" t="s">
        <v>724</v>
      </c>
      <c r="B255" s="259">
        <v>340</v>
      </c>
      <c r="C255" s="259"/>
      <c r="D255" s="310"/>
      <c r="E255" s="571">
        <f>SUM(E256,E280,E281,E282)</f>
        <v>0</v>
      </c>
      <c r="F255" s="249">
        <f>SUM(F256,F280,F281,F282)</f>
        <v>2116900</v>
      </c>
      <c r="G255" s="249">
        <f>SUM(G256,G280,G281,G282)</f>
        <v>2116900</v>
      </c>
      <c r="H255" s="252">
        <f>SUM(H256,H280,H281,H282)</f>
        <v>0</v>
      </c>
      <c r="I255" s="518">
        <f t="shared" ref="I255:AB255" si="121">SUM(I256,I280,I281,I282)</f>
        <v>0</v>
      </c>
      <c r="J255" s="1342">
        <f t="shared" si="107"/>
        <v>2116900</v>
      </c>
      <c r="K255" s="1333">
        <f t="shared" si="108"/>
        <v>0</v>
      </c>
      <c r="L255" s="1333">
        <f t="shared" si="121"/>
        <v>0</v>
      </c>
      <c r="M255" s="246">
        <f t="shared" si="121"/>
        <v>0</v>
      </c>
      <c r="N255" s="45">
        <f t="shared" si="121"/>
        <v>0</v>
      </c>
      <c r="O255" s="45">
        <f t="shared" si="121"/>
        <v>0</v>
      </c>
      <c r="P255" s="45">
        <f t="shared" si="121"/>
        <v>0</v>
      </c>
      <c r="Q255" s="246">
        <f t="shared" si="121"/>
        <v>0</v>
      </c>
      <c r="R255" s="45">
        <f t="shared" si="121"/>
        <v>0</v>
      </c>
      <c r="S255" s="45">
        <f t="shared" si="121"/>
        <v>0</v>
      </c>
      <c r="T255" s="45">
        <f t="shared" si="121"/>
        <v>0</v>
      </c>
      <c r="U255" s="246">
        <f t="shared" si="121"/>
        <v>0</v>
      </c>
      <c r="V255" s="45">
        <f t="shared" si="121"/>
        <v>0</v>
      </c>
      <c r="W255" s="45">
        <f t="shared" si="121"/>
        <v>0</v>
      </c>
      <c r="X255" s="45">
        <f t="shared" si="121"/>
        <v>0</v>
      </c>
      <c r="Y255" s="246">
        <f t="shared" si="121"/>
        <v>0</v>
      </c>
      <c r="Z255" s="45">
        <f t="shared" si="121"/>
        <v>0</v>
      </c>
      <c r="AA255" s="45">
        <f t="shared" si="121"/>
        <v>0</v>
      </c>
      <c r="AB255" s="1311">
        <f t="shared" si="121"/>
        <v>0</v>
      </c>
      <c r="AC255" s="238"/>
      <c r="AD255" s="744" t="s">
        <v>724</v>
      </c>
      <c r="AE255" s="259">
        <v>340</v>
      </c>
      <c r="AF255" s="259"/>
      <c r="AG255" s="722">
        <f t="shared" ref="AG255:AQ255" si="122">SUM(AG256,AG280,AG281,AG282)</f>
        <v>660100</v>
      </c>
      <c r="AH255" s="45">
        <f t="shared" si="122"/>
        <v>0</v>
      </c>
      <c r="AI255" s="45">
        <f t="shared" si="122"/>
        <v>39800</v>
      </c>
      <c r="AJ255" s="45">
        <f t="shared" si="122"/>
        <v>0</v>
      </c>
      <c r="AK255" s="45">
        <f t="shared" si="122"/>
        <v>334100</v>
      </c>
      <c r="AL255" s="45">
        <f t="shared" si="122"/>
        <v>0</v>
      </c>
      <c r="AM255" s="45">
        <f t="shared" si="122"/>
        <v>0</v>
      </c>
      <c r="AN255" s="45">
        <f t="shared" si="122"/>
        <v>210000</v>
      </c>
      <c r="AO255" s="45">
        <f t="shared" si="122"/>
        <v>0</v>
      </c>
      <c r="AP255" s="45">
        <f t="shared" si="122"/>
        <v>39700</v>
      </c>
      <c r="AQ255" s="45">
        <f t="shared" si="122"/>
        <v>36500</v>
      </c>
      <c r="AR255" s="45">
        <f>SUM(AR256,AR280,AR281,AR282)</f>
        <v>0</v>
      </c>
      <c r="AS255" s="722">
        <f t="shared" si="101"/>
        <v>0</v>
      </c>
      <c r="AT255" s="238"/>
      <c r="AU255" s="238"/>
      <c r="AV255" s="238"/>
      <c r="AW255" s="238"/>
      <c r="AX255" s="238"/>
      <c r="AY255" s="238"/>
      <c r="AZ255" s="238"/>
      <c r="BA255" s="238"/>
      <c r="BB255" s="238"/>
      <c r="BC255" s="238"/>
      <c r="BD255" s="238"/>
      <c r="BE255" s="238"/>
      <c r="BF255" s="238"/>
      <c r="BG255" s="238"/>
      <c r="BH255" s="238"/>
      <c r="BI255" s="238"/>
      <c r="BJ255" s="238"/>
      <c r="BK255" s="238"/>
      <c r="BL255" s="238"/>
      <c r="BM255" s="238"/>
      <c r="BN255" s="238"/>
      <c r="BO255" s="238"/>
      <c r="BP255" s="238"/>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c r="DB255" s="238"/>
      <c r="DC255" s="238"/>
      <c r="DD255" s="238"/>
      <c r="DE255" s="238"/>
      <c r="DF255" s="238"/>
      <c r="DG255" s="238"/>
      <c r="DH255" s="238"/>
      <c r="DI255" s="238"/>
      <c r="DJ255" s="238"/>
      <c r="DK255" s="238"/>
      <c r="DL255" s="238"/>
      <c r="DM255" s="238"/>
      <c r="DN255" s="238"/>
      <c r="DO255" s="238"/>
      <c r="DP255" s="238"/>
      <c r="DQ255" s="238"/>
      <c r="DR255" s="238"/>
      <c r="DS255" s="238"/>
      <c r="DT255" s="238"/>
      <c r="DU255" s="238"/>
      <c r="DV255" s="238"/>
      <c r="DW255" s="238"/>
      <c r="DX255" s="238"/>
      <c r="DY255" s="238"/>
      <c r="DZ255" s="238"/>
      <c r="EA255" s="238"/>
      <c r="EB255" s="238"/>
      <c r="EC255" s="238"/>
      <c r="ED255" s="238"/>
      <c r="EE255" s="238"/>
      <c r="EF255" s="238"/>
      <c r="EG255" s="238"/>
      <c r="EH255" s="238"/>
      <c r="EI255" s="238"/>
      <c r="EJ255" s="238"/>
      <c r="EK255" s="238"/>
      <c r="EL255" s="238"/>
      <c r="EM255" s="238"/>
      <c r="EN255" s="238"/>
      <c r="EO255" s="238"/>
      <c r="EP255" s="238"/>
      <c r="EQ255" s="238"/>
      <c r="ER255" s="238"/>
      <c r="ES255" s="238"/>
      <c r="ET255" s="238"/>
      <c r="EU255" s="238"/>
      <c r="EV255" s="238"/>
      <c r="EW255" s="238"/>
      <c r="EX255" s="238"/>
      <c r="EY255" s="238"/>
      <c r="EZ255" s="238"/>
      <c r="FA255" s="238"/>
      <c r="FB255" s="238"/>
      <c r="FC255" s="238"/>
      <c r="FD255" s="238"/>
      <c r="FE255" s="238"/>
      <c r="FF255" s="238"/>
      <c r="FG255" s="238"/>
      <c r="FH255" s="238"/>
      <c r="FI255" s="238"/>
      <c r="FJ255" s="238"/>
      <c r="FK255" s="238"/>
      <c r="FL255" s="238"/>
      <c r="FM255" s="238"/>
      <c r="FN255" s="238"/>
      <c r="FO255" s="238"/>
      <c r="FP255" s="238"/>
      <c r="FQ255" s="238"/>
      <c r="FR255" s="238"/>
      <c r="FS255" s="238"/>
      <c r="FT255" s="238"/>
      <c r="FU255" s="238"/>
      <c r="FV255" s="238"/>
      <c r="FW255" s="238"/>
    </row>
    <row r="256" spans="1:179" s="40" customFormat="1" ht="32.25" customHeight="1">
      <c r="A256" s="270" t="s">
        <v>893</v>
      </c>
      <c r="B256" s="391"/>
      <c r="C256" s="259">
        <v>981</v>
      </c>
      <c r="D256" s="310" t="s">
        <v>1370</v>
      </c>
      <c r="E256" s="571">
        <f>SUM(E257:E279)</f>
        <v>0</v>
      </c>
      <c r="F256" s="249">
        <f>SUM(F257:F279)</f>
        <v>580600</v>
      </c>
      <c r="G256" s="249">
        <f>SUM(G257:G279)</f>
        <v>580600</v>
      </c>
      <c r="H256" s="252">
        <f>SUM(H257:H279)</f>
        <v>0</v>
      </c>
      <c r="I256" s="518">
        <f t="shared" ref="I256:AB256" si="123">SUM(I257:I279)</f>
        <v>0</v>
      </c>
      <c r="J256" s="1342">
        <f t="shared" si="107"/>
        <v>580600</v>
      </c>
      <c r="K256" s="1333">
        <f t="shared" si="108"/>
        <v>0</v>
      </c>
      <c r="L256" s="1333">
        <f t="shared" si="123"/>
        <v>0</v>
      </c>
      <c r="M256" s="246">
        <f t="shared" si="123"/>
        <v>0</v>
      </c>
      <c r="N256" s="45">
        <f t="shared" si="123"/>
        <v>0</v>
      </c>
      <c r="O256" s="45">
        <f t="shared" si="123"/>
        <v>0</v>
      </c>
      <c r="P256" s="45">
        <f t="shared" si="123"/>
        <v>0</v>
      </c>
      <c r="Q256" s="45">
        <f>SUM(Q257:Q279)</f>
        <v>0</v>
      </c>
      <c r="R256" s="45">
        <f t="shared" si="123"/>
        <v>0</v>
      </c>
      <c r="S256" s="45">
        <f t="shared" si="123"/>
        <v>0</v>
      </c>
      <c r="T256" s="45">
        <f t="shared" si="123"/>
        <v>0</v>
      </c>
      <c r="U256" s="45">
        <f t="shared" si="123"/>
        <v>0</v>
      </c>
      <c r="V256" s="45">
        <f t="shared" si="123"/>
        <v>0</v>
      </c>
      <c r="W256" s="45">
        <f t="shared" si="123"/>
        <v>0</v>
      </c>
      <c r="X256" s="45">
        <f t="shared" si="123"/>
        <v>0</v>
      </c>
      <c r="Y256" s="45">
        <f t="shared" si="123"/>
        <v>0</v>
      </c>
      <c r="Z256" s="45">
        <f t="shared" si="123"/>
        <v>0</v>
      </c>
      <c r="AA256" s="45">
        <f t="shared" si="123"/>
        <v>0</v>
      </c>
      <c r="AB256" s="1311">
        <f t="shared" si="123"/>
        <v>0</v>
      </c>
      <c r="AC256" s="41"/>
      <c r="AD256" s="744" t="s">
        <v>893</v>
      </c>
      <c r="AE256" s="391"/>
      <c r="AF256" s="259">
        <v>981</v>
      </c>
      <c r="AG256" s="722">
        <f>SUM(AG257:AG279)</f>
        <v>580600</v>
      </c>
      <c r="AH256" s="45">
        <f>SUM(AH257:AH279)</f>
        <v>0</v>
      </c>
      <c r="AI256" s="45">
        <f>SUM(AI257:AI279)</f>
        <v>0</v>
      </c>
      <c r="AJ256" s="45">
        <f>SUM(AJ257:AJ279)</f>
        <v>0</v>
      </c>
      <c r="AK256" s="45">
        <f>SUM(AK257:AK279)</f>
        <v>334100</v>
      </c>
      <c r="AL256" s="45">
        <f t="shared" ref="AL256:AQ256" si="124">SUM(AL257:AL279)</f>
        <v>0</v>
      </c>
      <c r="AM256" s="45">
        <f t="shared" si="124"/>
        <v>0</v>
      </c>
      <c r="AN256" s="45">
        <f t="shared" si="124"/>
        <v>210000</v>
      </c>
      <c r="AO256" s="45">
        <f t="shared" si="124"/>
        <v>0</v>
      </c>
      <c r="AP256" s="45">
        <f t="shared" si="124"/>
        <v>0</v>
      </c>
      <c r="AQ256" s="45">
        <f t="shared" si="124"/>
        <v>36500</v>
      </c>
      <c r="AR256" s="45">
        <f>SUM(AR257:AR279)</f>
        <v>0</v>
      </c>
      <c r="AS256" s="722">
        <f t="shared" si="101"/>
        <v>0</v>
      </c>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row>
    <row r="257" spans="1:179" s="40" customFormat="1" ht="19.5" customHeight="1">
      <c r="A257" s="276" t="s">
        <v>1070</v>
      </c>
      <c r="B257" s="277"/>
      <c r="C257" s="294"/>
      <c r="D257" s="291"/>
      <c r="E257" s="570"/>
      <c r="F257" s="279">
        <f>'340.981 расходники'!E23*1000</f>
        <v>0</v>
      </c>
      <c r="G257" s="279">
        <f>F257</f>
        <v>0</v>
      </c>
      <c r="H257" s="307"/>
      <c r="I257" s="576"/>
      <c r="J257" s="1343">
        <f t="shared" si="107"/>
        <v>0</v>
      </c>
      <c r="K257" s="581">
        <f t="shared" si="108"/>
        <v>0</v>
      </c>
      <c r="L257" s="1332"/>
      <c r="M257" s="438"/>
      <c r="N257" s="308"/>
      <c r="O257" s="308"/>
      <c r="P257" s="306">
        <f t="shared" ref="P257:P294" si="125">SUM(M257:O257)</f>
        <v>0</v>
      </c>
      <c r="Q257" s="308"/>
      <c r="R257" s="308"/>
      <c r="S257" s="308"/>
      <c r="T257" s="306">
        <f t="shared" ref="T257:T294" si="126">SUM(Q257:S257)</f>
        <v>0</v>
      </c>
      <c r="U257" s="308"/>
      <c r="V257" s="308"/>
      <c r="W257" s="308"/>
      <c r="X257" s="306">
        <f t="shared" ref="X257:X294" si="127">SUM(U257:W257)</f>
        <v>0</v>
      </c>
      <c r="Y257" s="308"/>
      <c r="Z257" s="308"/>
      <c r="AA257" s="308"/>
      <c r="AB257" s="1312">
        <f t="shared" ref="AB257:AB294" si="128">SUM(Y257:AA257)</f>
        <v>0</v>
      </c>
      <c r="AC257" s="41"/>
      <c r="AD257" s="757" t="s">
        <v>1070</v>
      </c>
      <c r="AE257" s="756"/>
      <c r="AF257" s="850"/>
      <c r="AG257" s="675">
        <v>0</v>
      </c>
      <c r="AH257" s="675"/>
      <c r="AI257" s="675"/>
      <c r="AJ257" s="675"/>
      <c r="AK257" s="675"/>
      <c r="AL257" s="675"/>
      <c r="AM257" s="675"/>
      <c r="AN257" s="675"/>
      <c r="AO257" s="675"/>
      <c r="AP257" s="675"/>
      <c r="AQ257" s="675"/>
      <c r="AR257" s="675"/>
      <c r="AS257" s="728">
        <f t="shared" si="101"/>
        <v>0</v>
      </c>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row>
    <row r="258" spans="1:179" s="40" customFormat="1" ht="19.5" customHeight="1">
      <c r="A258" s="276" t="s">
        <v>1072</v>
      </c>
      <c r="B258" s="277"/>
      <c r="C258" s="294"/>
      <c r="D258" s="291"/>
      <c r="E258" s="570"/>
      <c r="F258" s="279">
        <f>'340.981 расходники'!E42*1000</f>
        <v>0</v>
      </c>
      <c r="G258" s="279">
        <f t="shared" ref="G258:G279" si="129">F258</f>
        <v>0</v>
      </c>
      <c r="H258" s="307"/>
      <c r="I258" s="576"/>
      <c r="J258" s="1343">
        <f t="shared" si="107"/>
        <v>0</v>
      </c>
      <c r="K258" s="581">
        <f t="shared" si="108"/>
        <v>0</v>
      </c>
      <c r="L258" s="1332"/>
      <c r="M258" s="438"/>
      <c r="N258" s="308"/>
      <c r="O258" s="308"/>
      <c r="P258" s="306">
        <f t="shared" si="125"/>
        <v>0</v>
      </c>
      <c r="Q258" s="308"/>
      <c r="R258" s="308"/>
      <c r="S258" s="308"/>
      <c r="T258" s="306">
        <f t="shared" si="126"/>
        <v>0</v>
      </c>
      <c r="U258" s="308"/>
      <c r="V258" s="308"/>
      <c r="W258" s="308"/>
      <c r="X258" s="306">
        <f t="shared" si="127"/>
        <v>0</v>
      </c>
      <c r="Y258" s="308"/>
      <c r="Z258" s="308"/>
      <c r="AA258" s="308"/>
      <c r="AB258" s="1312">
        <f t="shared" si="128"/>
        <v>0</v>
      </c>
      <c r="AC258" s="41"/>
      <c r="AD258" s="757" t="s">
        <v>1072</v>
      </c>
      <c r="AE258" s="756"/>
      <c r="AF258" s="850"/>
      <c r="AG258" s="675">
        <v>0</v>
      </c>
      <c r="AH258" s="675"/>
      <c r="AI258" s="675"/>
      <c r="AJ258" s="675"/>
      <c r="AK258" s="675"/>
      <c r="AL258" s="675"/>
      <c r="AM258" s="675"/>
      <c r="AN258" s="675"/>
      <c r="AO258" s="675"/>
      <c r="AP258" s="675"/>
      <c r="AQ258" s="675"/>
      <c r="AR258" s="675"/>
      <c r="AS258" s="728">
        <f t="shared" si="101"/>
        <v>0</v>
      </c>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row>
    <row r="259" spans="1:179" s="40" customFormat="1" ht="19.5" customHeight="1">
      <c r="A259" s="276" t="s">
        <v>1341</v>
      </c>
      <c r="B259" s="277"/>
      <c r="C259" s="294"/>
      <c r="D259" s="291"/>
      <c r="E259" s="570"/>
      <c r="F259" s="279">
        <f>'340.981 расходники'!E52*1000</f>
        <v>0</v>
      </c>
      <c r="G259" s="279">
        <f t="shared" si="129"/>
        <v>0</v>
      </c>
      <c r="H259" s="307"/>
      <c r="I259" s="576"/>
      <c r="J259" s="1343">
        <f t="shared" si="107"/>
        <v>0</v>
      </c>
      <c r="K259" s="581">
        <f t="shared" si="108"/>
        <v>0</v>
      </c>
      <c r="L259" s="1332"/>
      <c r="M259" s="438"/>
      <c r="N259" s="308"/>
      <c r="O259" s="308"/>
      <c r="P259" s="306">
        <f t="shared" si="125"/>
        <v>0</v>
      </c>
      <c r="Q259" s="308"/>
      <c r="R259" s="308"/>
      <c r="S259" s="308"/>
      <c r="T259" s="306">
        <f t="shared" si="126"/>
        <v>0</v>
      </c>
      <c r="U259" s="308"/>
      <c r="V259" s="308"/>
      <c r="W259" s="308"/>
      <c r="X259" s="306">
        <f t="shared" si="127"/>
        <v>0</v>
      </c>
      <c r="Y259" s="308"/>
      <c r="Z259" s="308"/>
      <c r="AA259" s="308"/>
      <c r="AB259" s="1312">
        <f t="shared" si="128"/>
        <v>0</v>
      </c>
      <c r="AC259" s="41"/>
      <c r="AD259" s="757" t="s">
        <v>1341</v>
      </c>
      <c r="AE259" s="756"/>
      <c r="AF259" s="850"/>
      <c r="AG259" s="675">
        <v>0</v>
      </c>
      <c r="AH259" s="675"/>
      <c r="AI259" s="675"/>
      <c r="AJ259" s="675"/>
      <c r="AK259" s="675"/>
      <c r="AL259" s="675"/>
      <c r="AM259" s="675"/>
      <c r="AN259" s="675"/>
      <c r="AO259" s="675"/>
      <c r="AP259" s="675"/>
      <c r="AQ259" s="675"/>
      <c r="AR259" s="675"/>
      <c r="AS259" s="728">
        <f t="shared" si="101"/>
        <v>0</v>
      </c>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row>
    <row r="260" spans="1:179" s="40" customFormat="1" ht="19.5" customHeight="1">
      <c r="A260" s="276" t="s">
        <v>1076</v>
      </c>
      <c r="B260" s="277"/>
      <c r="C260" s="294"/>
      <c r="D260" s="291"/>
      <c r="E260" s="570"/>
      <c r="F260" s="279">
        <f>'340.981 расходники'!E72*1000</f>
        <v>0</v>
      </c>
      <c r="G260" s="279">
        <f t="shared" si="129"/>
        <v>0</v>
      </c>
      <c r="H260" s="307"/>
      <c r="I260" s="576"/>
      <c r="J260" s="1343">
        <f t="shared" si="107"/>
        <v>0</v>
      </c>
      <c r="K260" s="581">
        <f t="shared" si="108"/>
        <v>0</v>
      </c>
      <c r="L260" s="1332"/>
      <c r="M260" s="438"/>
      <c r="N260" s="308"/>
      <c r="O260" s="308"/>
      <c r="P260" s="306">
        <f t="shared" si="125"/>
        <v>0</v>
      </c>
      <c r="Q260" s="308"/>
      <c r="R260" s="308"/>
      <c r="S260" s="308"/>
      <c r="T260" s="306">
        <f t="shared" si="126"/>
        <v>0</v>
      </c>
      <c r="U260" s="308"/>
      <c r="V260" s="308"/>
      <c r="W260" s="308"/>
      <c r="X260" s="306">
        <f t="shared" si="127"/>
        <v>0</v>
      </c>
      <c r="Y260" s="308"/>
      <c r="Z260" s="308"/>
      <c r="AA260" s="308"/>
      <c r="AB260" s="1312">
        <f t="shared" si="128"/>
        <v>0</v>
      </c>
      <c r="AC260" s="41"/>
      <c r="AD260" s="757" t="s">
        <v>1076</v>
      </c>
      <c r="AE260" s="756"/>
      <c r="AF260" s="850"/>
      <c r="AG260" s="675">
        <v>0</v>
      </c>
      <c r="AH260" s="675"/>
      <c r="AI260" s="675"/>
      <c r="AJ260" s="675"/>
      <c r="AK260" s="675"/>
      <c r="AL260" s="675"/>
      <c r="AM260" s="675"/>
      <c r="AN260" s="675"/>
      <c r="AO260" s="675"/>
      <c r="AP260" s="675"/>
      <c r="AQ260" s="675"/>
      <c r="AR260" s="675"/>
      <c r="AS260" s="728">
        <f t="shared" si="101"/>
        <v>0</v>
      </c>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row>
    <row r="261" spans="1:179" s="40" customFormat="1" ht="19.5" customHeight="1">
      <c r="A261" s="276" t="s">
        <v>1078</v>
      </c>
      <c r="B261" s="277"/>
      <c r="C261" s="294"/>
      <c r="D261" s="291"/>
      <c r="E261" s="570"/>
      <c r="F261" s="279">
        <f>'340.981 расходники'!E102*1000</f>
        <v>50000</v>
      </c>
      <c r="G261" s="279">
        <f t="shared" si="129"/>
        <v>50000</v>
      </c>
      <c r="H261" s="307"/>
      <c r="I261" s="576"/>
      <c r="J261" s="1343">
        <f t="shared" si="107"/>
        <v>50000</v>
      </c>
      <c r="K261" s="581">
        <f t="shared" si="108"/>
        <v>0</v>
      </c>
      <c r="L261" s="1332"/>
      <c r="M261" s="438"/>
      <c r="N261" s="308"/>
      <c r="O261" s="308"/>
      <c r="P261" s="306">
        <f t="shared" si="125"/>
        <v>0</v>
      </c>
      <c r="Q261" s="308"/>
      <c r="R261" s="308"/>
      <c r="S261" s="308"/>
      <c r="T261" s="306">
        <f t="shared" si="126"/>
        <v>0</v>
      </c>
      <c r="U261" s="308"/>
      <c r="V261" s="308"/>
      <c r="W261" s="308"/>
      <c r="X261" s="306">
        <f t="shared" si="127"/>
        <v>0</v>
      </c>
      <c r="Y261" s="308"/>
      <c r="Z261" s="308"/>
      <c r="AA261" s="308"/>
      <c r="AB261" s="1312">
        <f t="shared" si="128"/>
        <v>0</v>
      </c>
      <c r="AC261" s="41"/>
      <c r="AD261" s="757" t="s">
        <v>1078</v>
      </c>
      <c r="AE261" s="756"/>
      <c r="AF261" s="850"/>
      <c r="AG261" s="675">
        <v>50000</v>
      </c>
      <c r="AH261" s="675"/>
      <c r="AI261" s="675"/>
      <c r="AJ261" s="675"/>
      <c r="AK261" s="675">
        <f>AG261</f>
        <v>50000</v>
      </c>
      <c r="AL261" s="675"/>
      <c r="AM261" s="675"/>
      <c r="AN261" s="675"/>
      <c r="AO261" s="675"/>
      <c r="AP261" s="675"/>
      <c r="AQ261" s="675"/>
      <c r="AR261" s="675"/>
      <c r="AS261" s="728">
        <f t="shared" si="101"/>
        <v>0</v>
      </c>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row>
    <row r="262" spans="1:179" s="40" customFormat="1" ht="49.5" customHeight="1">
      <c r="A262" s="276" t="s">
        <v>1263</v>
      </c>
      <c r="B262" s="277"/>
      <c r="C262" s="294"/>
      <c r="D262" s="291"/>
      <c r="E262" s="570"/>
      <c r="F262" s="279">
        <f>'340.981 расходники'!E122*1000</f>
        <v>113000</v>
      </c>
      <c r="G262" s="279">
        <f t="shared" si="129"/>
        <v>113000</v>
      </c>
      <c r="H262" s="307"/>
      <c r="I262" s="576"/>
      <c r="J262" s="1343">
        <f t="shared" si="107"/>
        <v>113000</v>
      </c>
      <c r="K262" s="581">
        <f t="shared" si="108"/>
        <v>0</v>
      </c>
      <c r="L262" s="1332"/>
      <c r="M262" s="438"/>
      <c r="N262" s="308"/>
      <c r="O262" s="308"/>
      <c r="P262" s="306">
        <f t="shared" si="125"/>
        <v>0</v>
      </c>
      <c r="Q262" s="308"/>
      <c r="R262" s="308"/>
      <c r="S262" s="308"/>
      <c r="T262" s="306">
        <f t="shared" si="126"/>
        <v>0</v>
      </c>
      <c r="U262" s="308"/>
      <c r="V262" s="308"/>
      <c r="W262" s="308"/>
      <c r="X262" s="306">
        <f t="shared" si="127"/>
        <v>0</v>
      </c>
      <c r="Y262" s="308"/>
      <c r="Z262" s="308"/>
      <c r="AA262" s="308"/>
      <c r="AB262" s="1312">
        <f t="shared" si="128"/>
        <v>0</v>
      </c>
      <c r="AC262" s="41"/>
      <c r="AD262" s="757" t="s">
        <v>1080</v>
      </c>
      <c r="AE262" s="756"/>
      <c r="AF262" s="850"/>
      <c r="AG262" s="675">
        <v>113000</v>
      </c>
      <c r="AH262" s="675"/>
      <c r="AI262" s="675"/>
      <c r="AJ262" s="675"/>
      <c r="AK262" s="675">
        <f>AG262</f>
        <v>113000</v>
      </c>
      <c r="AL262" s="675"/>
      <c r="AM262" s="675"/>
      <c r="AN262" s="675"/>
      <c r="AO262" s="675"/>
      <c r="AP262" s="675"/>
      <c r="AQ262" s="675"/>
      <c r="AR262" s="675"/>
      <c r="AS262" s="728">
        <f>AG262-AH262-AI262-AJ262-AK262-AL262-AM262-AN262-AO262-AP262-AQ262-AR262</f>
        <v>0</v>
      </c>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row>
    <row r="263" spans="1:179" s="40" customFormat="1" ht="21" customHeight="1">
      <c r="A263" s="276" t="s">
        <v>1082</v>
      </c>
      <c r="B263" s="277"/>
      <c r="C263" s="294"/>
      <c r="D263" s="291"/>
      <c r="E263" s="570"/>
      <c r="F263" s="279">
        <f>'340.981 расходники'!E142*1000</f>
        <v>120000</v>
      </c>
      <c r="G263" s="279">
        <f t="shared" si="129"/>
        <v>120000</v>
      </c>
      <c r="H263" s="307"/>
      <c r="I263" s="576"/>
      <c r="J263" s="1343">
        <f t="shared" si="107"/>
        <v>120000</v>
      </c>
      <c r="K263" s="581">
        <f t="shared" si="108"/>
        <v>0</v>
      </c>
      <c r="L263" s="1332"/>
      <c r="M263" s="438"/>
      <c r="N263" s="308"/>
      <c r="O263" s="308"/>
      <c r="P263" s="306">
        <f t="shared" si="125"/>
        <v>0</v>
      </c>
      <c r="Q263" s="308"/>
      <c r="R263" s="308"/>
      <c r="S263" s="308"/>
      <c r="T263" s="306">
        <f t="shared" si="126"/>
        <v>0</v>
      </c>
      <c r="U263" s="308"/>
      <c r="V263" s="308"/>
      <c r="W263" s="308"/>
      <c r="X263" s="306">
        <f t="shared" si="127"/>
        <v>0</v>
      </c>
      <c r="Y263" s="308"/>
      <c r="Z263" s="308"/>
      <c r="AA263" s="308"/>
      <c r="AB263" s="1312">
        <f t="shared" si="128"/>
        <v>0</v>
      </c>
      <c r="AC263" s="41"/>
      <c r="AD263" s="757" t="s">
        <v>1082</v>
      </c>
      <c r="AE263" s="756"/>
      <c r="AF263" s="850"/>
      <c r="AG263" s="675">
        <v>120000</v>
      </c>
      <c r="AH263" s="675"/>
      <c r="AI263" s="675"/>
      <c r="AJ263" s="675"/>
      <c r="AK263" s="675">
        <f>AG263</f>
        <v>120000</v>
      </c>
      <c r="AL263" s="675"/>
      <c r="AM263" s="675"/>
      <c r="AN263" s="675"/>
      <c r="AO263" s="675"/>
      <c r="AP263" s="675"/>
      <c r="AQ263" s="675"/>
      <c r="AR263" s="675"/>
      <c r="AS263" s="728">
        <f>AG263-AH263-AI263-AJ263-AK263-AL263-AM263-AN263-AO263-AP263-AQ263-AR263</f>
        <v>0</v>
      </c>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row>
    <row r="264" spans="1:179" s="40" customFormat="1" ht="21" customHeight="1">
      <c r="A264" s="276" t="s">
        <v>1260</v>
      </c>
      <c r="B264" s="277"/>
      <c r="C264" s="294"/>
      <c r="D264" s="291"/>
      <c r="E264" s="570"/>
      <c r="F264" s="279">
        <f>'340.981 расходники'!E162*1000</f>
        <v>51100</v>
      </c>
      <c r="G264" s="279">
        <f t="shared" si="129"/>
        <v>51100</v>
      </c>
      <c r="H264" s="307"/>
      <c r="I264" s="576"/>
      <c r="J264" s="1343">
        <f t="shared" si="107"/>
        <v>51100</v>
      </c>
      <c r="K264" s="581">
        <f t="shared" si="108"/>
        <v>0</v>
      </c>
      <c r="L264" s="1332"/>
      <c r="M264" s="438"/>
      <c r="N264" s="308"/>
      <c r="O264" s="308"/>
      <c r="P264" s="306">
        <f t="shared" si="125"/>
        <v>0</v>
      </c>
      <c r="Q264" s="308"/>
      <c r="R264" s="308"/>
      <c r="S264" s="308"/>
      <c r="T264" s="306">
        <f t="shared" si="126"/>
        <v>0</v>
      </c>
      <c r="U264" s="308"/>
      <c r="V264" s="308"/>
      <c r="W264" s="308"/>
      <c r="X264" s="306">
        <f t="shared" si="127"/>
        <v>0</v>
      </c>
      <c r="Y264" s="308"/>
      <c r="Z264" s="308"/>
      <c r="AA264" s="308"/>
      <c r="AB264" s="1312">
        <f t="shared" si="128"/>
        <v>0</v>
      </c>
      <c r="AC264" s="41"/>
      <c r="AD264" s="757" t="s">
        <v>1260</v>
      </c>
      <c r="AE264" s="756"/>
      <c r="AF264" s="850"/>
      <c r="AG264" s="675">
        <v>51100</v>
      </c>
      <c r="AH264" s="675"/>
      <c r="AI264" s="675"/>
      <c r="AJ264" s="675"/>
      <c r="AK264" s="675">
        <f>AG264</f>
        <v>51100</v>
      </c>
      <c r="AL264" s="675"/>
      <c r="AM264" s="675"/>
      <c r="AN264" s="675"/>
      <c r="AO264" s="675"/>
      <c r="AP264" s="675"/>
      <c r="AQ264" s="675"/>
      <c r="AR264" s="675"/>
      <c r="AS264" s="728">
        <f>AG264-AH264-AI264-AJ264-AK264-AL264-AM264-AN264-AO264-AP264-AQ264-AR264</f>
        <v>0</v>
      </c>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row>
    <row r="265" spans="1:179" s="40" customFormat="1" ht="21.75" customHeight="1">
      <c r="A265" s="276" t="s">
        <v>1087</v>
      </c>
      <c r="B265" s="277"/>
      <c r="C265" s="294"/>
      <c r="D265" s="291"/>
      <c r="E265" s="570"/>
      <c r="F265" s="279">
        <f>'340.981 расходники'!E182*1000</f>
        <v>36500</v>
      </c>
      <c r="G265" s="279">
        <f t="shared" si="129"/>
        <v>36500</v>
      </c>
      <c r="H265" s="307"/>
      <c r="I265" s="576"/>
      <c r="J265" s="1343">
        <f t="shared" si="107"/>
        <v>36500</v>
      </c>
      <c r="K265" s="581">
        <f t="shared" si="108"/>
        <v>0</v>
      </c>
      <c r="L265" s="1332"/>
      <c r="M265" s="438"/>
      <c r="N265" s="308"/>
      <c r="O265" s="308"/>
      <c r="P265" s="306">
        <f t="shared" si="125"/>
        <v>0</v>
      </c>
      <c r="Q265" s="308"/>
      <c r="R265" s="308"/>
      <c r="S265" s="308"/>
      <c r="T265" s="306">
        <f t="shared" si="126"/>
        <v>0</v>
      </c>
      <c r="U265" s="308"/>
      <c r="V265" s="308"/>
      <c r="W265" s="308"/>
      <c r="X265" s="306">
        <f t="shared" si="127"/>
        <v>0</v>
      </c>
      <c r="Y265" s="308"/>
      <c r="Z265" s="308"/>
      <c r="AA265" s="308"/>
      <c r="AB265" s="1312">
        <f t="shared" si="128"/>
        <v>0</v>
      </c>
      <c r="AC265" s="41"/>
      <c r="AD265" s="757" t="s">
        <v>1087</v>
      </c>
      <c r="AE265" s="756"/>
      <c r="AF265" s="850"/>
      <c r="AG265" s="675">
        <v>36500</v>
      </c>
      <c r="AH265" s="675"/>
      <c r="AI265" s="675"/>
      <c r="AJ265" s="675"/>
      <c r="AK265" s="675"/>
      <c r="AL265" s="675"/>
      <c r="AM265" s="675"/>
      <c r="AN265" s="675"/>
      <c r="AO265" s="675"/>
      <c r="AP265" s="675"/>
      <c r="AQ265" s="675">
        <v>36500</v>
      </c>
      <c r="AR265" s="675"/>
      <c r="AS265" s="728">
        <f>AG265-AH265-AI265-AJ265-AK265-AL265-AM265-AN265-AO265-AP265-AQ265-AR265</f>
        <v>0</v>
      </c>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row>
    <row r="266" spans="1:179" s="40" customFormat="1" ht="47.25">
      <c r="A266" s="671" t="s">
        <v>1469</v>
      </c>
      <c r="B266" s="277"/>
      <c r="C266" s="294"/>
      <c r="D266" s="291"/>
      <c r="E266" s="570"/>
      <c r="F266" s="279">
        <f>'340.981 расходники'!E203*1000</f>
        <v>0</v>
      </c>
      <c r="G266" s="279">
        <f t="shared" si="129"/>
        <v>0</v>
      </c>
      <c r="H266" s="307"/>
      <c r="I266" s="576"/>
      <c r="J266" s="1343">
        <f t="shared" si="107"/>
        <v>0</v>
      </c>
      <c r="K266" s="581">
        <f t="shared" si="108"/>
        <v>0</v>
      </c>
      <c r="L266" s="1332"/>
      <c r="M266" s="438"/>
      <c r="N266" s="308"/>
      <c r="O266" s="308"/>
      <c r="P266" s="306">
        <f t="shared" si="125"/>
        <v>0</v>
      </c>
      <c r="Q266" s="308"/>
      <c r="R266" s="308"/>
      <c r="S266" s="308"/>
      <c r="T266" s="306">
        <f t="shared" si="126"/>
        <v>0</v>
      </c>
      <c r="U266" s="308"/>
      <c r="V266" s="308"/>
      <c r="W266" s="308"/>
      <c r="X266" s="306">
        <f t="shared" si="127"/>
        <v>0</v>
      </c>
      <c r="Y266" s="308"/>
      <c r="Z266" s="308"/>
      <c r="AA266" s="308"/>
      <c r="AB266" s="1312">
        <f t="shared" si="128"/>
        <v>0</v>
      </c>
      <c r="AC266" s="41"/>
      <c r="AD266" s="747"/>
      <c r="AE266" s="277"/>
      <c r="AF266" s="294"/>
      <c r="AG266" s="675">
        <f>F266</f>
        <v>0</v>
      </c>
      <c r="AH266" s="675"/>
      <c r="AI266" s="675"/>
      <c r="AJ266" s="675"/>
      <c r="AK266" s="675"/>
      <c r="AL266" s="675"/>
      <c r="AM266" s="675"/>
      <c r="AN266" s="675"/>
      <c r="AO266" s="675"/>
      <c r="AP266" s="675"/>
      <c r="AQ266" s="675"/>
      <c r="AR266" s="675"/>
      <c r="AS266" s="722"/>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row>
    <row r="267" spans="1:179" s="40" customFormat="1" ht="47.25">
      <c r="A267" s="276" t="s">
        <v>1470</v>
      </c>
      <c r="B267" s="277"/>
      <c r="C267" s="294"/>
      <c r="D267" s="291"/>
      <c r="E267" s="570"/>
      <c r="F267" s="279">
        <f>'340.981 расходники'!E204*1000</f>
        <v>0</v>
      </c>
      <c r="G267" s="279">
        <f t="shared" si="129"/>
        <v>0</v>
      </c>
      <c r="H267" s="307"/>
      <c r="I267" s="576"/>
      <c r="J267" s="1343">
        <f t="shared" si="107"/>
        <v>0</v>
      </c>
      <c r="K267" s="581">
        <f t="shared" si="108"/>
        <v>0</v>
      </c>
      <c r="L267" s="1332"/>
      <c r="M267" s="438"/>
      <c r="N267" s="308"/>
      <c r="O267" s="308"/>
      <c r="P267" s="306">
        <f t="shared" si="125"/>
        <v>0</v>
      </c>
      <c r="Q267" s="308"/>
      <c r="R267" s="308"/>
      <c r="S267" s="308"/>
      <c r="T267" s="306">
        <f t="shared" si="126"/>
        <v>0</v>
      </c>
      <c r="U267" s="308"/>
      <c r="V267" s="308"/>
      <c r="W267" s="308"/>
      <c r="X267" s="306">
        <f t="shared" si="127"/>
        <v>0</v>
      </c>
      <c r="Y267" s="308"/>
      <c r="Z267" s="308"/>
      <c r="AA267" s="308"/>
      <c r="AB267" s="1312">
        <f t="shared" si="128"/>
        <v>0</v>
      </c>
      <c r="AC267" s="41"/>
      <c r="AD267" s="675"/>
      <c r="AE267" s="277"/>
      <c r="AF267" s="294"/>
      <c r="AG267" s="721">
        <f>F267</f>
        <v>0</v>
      </c>
      <c r="AH267" s="281"/>
      <c r="AI267" s="281"/>
      <c r="AJ267" s="281"/>
      <c r="AK267" s="281"/>
      <c r="AL267" s="281"/>
      <c r="AM267" s="281"/>
      <c r="AN267" s="281"/>
      <c r="AO267" s="281"/>
      <c r="AP267" s="281"/>
      <c r="AQ267" s="281"/>
      <c r="AR267" s="281"/>
      <c r="AS267" s="722"/>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row>
    <row r="268" spans="1:179" s="40" customFormat="1" ht="78.75">
      <c r="A268" s="276" t="s">
        <v>1471</v>
      </c>
      <c r="B268" s="277"/>
      <c r="C268" s="294"/>
      <c r="D268" s="291"/>
      <c r="E268" s="570"/>
      <c r="F268" s="279">
        <f>'340.981 расходники'!E205*1000</f>
        <v>0</v>
      </c>
      <c r="G268" s="279">
        <f t="shared" si="129"/>
        <v>0</v>
      </c>
      <c r="H268" s="307"/>
      <c r="I268" s="576"/>
      <c r="J268" s="1343">
        <f t="shared" si="107"/>
        <v>0</v>
      </c>
      <c r="K268" s="581">
        <f t="shared" si="108"/>
        <v>0</v>
      </c>
      <c r="L268" s="1332"/>
      <c r="M268" s="438"/>
      <c r="N268" s="308"/>
      <c r="O268" s="308"/>
      <c r="P268" s="306">
        <f t="shared" si="125"/>
        <v>0</v>
      </c>
      <c r="Q268" s="308"/>
      <c r="R268" s="308"/>
      <c r="S268" s="308"/>
      <c r="T268" s="306">
        <f t="shared" si="126"/>
        <v>0</v>
      </c>
      <c r="U268" s="308"/>
      <c r="V268" s="308"/>
      <c r="W268" s="308"/>
      <c r="X268" s="306">
        <f t="shared" si="127"/>
        <v>0</v>
      </c>
      <c r="Y268" s="308"/>
      <c r="Z268" s="308"/>
      <c r="AA268" s="308"/>
      <c r="AB268" s="1312">
        <f t="shared" si="128"/>
        <v>0</v>
      </c>
      <c r="AC268" s="41"/>
      <c r="AD268" s="675"/>
      <c r="AE268" s="277"/>
      <c r="AF268" s="294"/>
      <c r="AG268" s="721">
        <f>F268</f>
        <v>0</v>
      </c>
      <c r="AH268" s="281"/>
      <c r="AI268" s="281"/>
      <c r="AJ268" s="281"/>
      <c r="AK268" s="281"/>
      <c r="AL268" s="281"/>
      <c r="AM268" s="281"/>
      <c r="AN268" s="281"/>
      <c r="AO268" s="281"/>
      <c r="AP268" s="281"/>
      <c r="AQ268" s="281"/>
      <c r="AR268" s="281"/>
      <c r="AS268" s="722"/>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row>
    <row r="269" spans="1:179" s="40" customFormat="1" ht="47.25">
      <c r="A269" s="276" t="s">
        <v>1472</v>
      </c>
      <c r="B269" s="277"/>
      <c r="C269" s="294"/>
      <c r="D269" s="291"/>
      <c r="E269" s="570"/>
      <c r="F269" s="279">
        <f>'340.981 расходники'!E206*1000</f>
        <v>0</v>
      </c>
      <c r="G269" s="279">
        <f t="shared" si="129"/>
        <v>0</v>
      </c>
      <c r="H269" s="307"/>
      <c r="I269" s="576"/>
      <c r="J269" s="1343">
        <f t="shared" si="107"/>
        <v>0</v>
      </c>
      <c r="K269" s="581">
        <f t="shared" si="108"/>
        <v>0</v>
      </c>
      <c r="L269" s="1332"/>
      <c r="M269" s="438"/>
      <c r="N269" s="308"/>
      <c r="O269" s="308"/>
      <c r="P269" s="306">
        <f t="shared" si="125"/>
        <v>0</v>
      </c>
      <c r="Q269" s="308"/>
      <c r="R269" s="308"/>
      <c r="S269" s="308"/>
      <c r="T269" s="306">
        <f t="shared" si="126"/>
        <v>0</v>
      </c>
      <c r="U269" s="308"/>
      <c r="V269" s="308"/>
      <c r="W269" s="308"/>
      <c r="X269" s="306">
        <f t="shared" si="127"/>
        <v>0</v>
      </c>
      <c r="Y269" s="308"/>
      <c r="Z269" s="308"/>
      <c r="AA269" s="308"/>
      <c r="AB269" s="1312">
        <f t="shared" si="128"/>
        <v>0</v>
      </c>
      <c r="AC269" s="41"/>
      <c r="AD269" s="675"/>
      <c r="AE269" s="277"/>
      <c r="AF269" s="294"/>
      <c r="AG269" s="721">
        <f>F269</f>
        <v>0</v>
      </c>
      <c r="AH269" s="281"/>
      <c r="AI269" s="281"/>
      <c r="AJ269" s="281"/>
      <c r="AK269" s="281"/>
      <c r="AL269" s="281"/>
      <c r="AM269" s="281"/>
      <c r="AN269" s="281"/>
      <c r="AO269" s="281"/>
      <c r="AP269" s="281"/>
      <c r="AQ269" s="281"/>
      <c r="AR269" s="281"/>
      <c r="AS269" s="722"/>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row>
    <row r="270" spans="1:179" s="40" customFormat="1" ht="31.5">
      <c r="A270" s="276" t="s">
        <v>1774</v>
      </c>
      <c r="B270" s="277"/>
      <c r="C270" s="294"/>
      <c r="D270" s="291"/>
      <c r="E270" s="570"/>
      <c r="F270" s="279">
        <f>'340.981 расходники'!E207*1000</f>
        <v>210000</v>
      </c>
      <c r="G270" s="279">
        <f t="shared" si="129"/>
        <v>210000</v>
      </c>
      <c r="H270" s="307"/>
      <c r="I270" s="576"/>
      <c r="J270" s="1343">
        <f t="shared" si="107"/>
        <v>210000</v>
      </c>
      <c r="K270" s="581">
        <f t="shared" si="108"/>
        <v>0</v>
      </c>
      <c r="L270" s="1332"/>
      <c r="M270" s="438"/>
      <c r="N270" s="308"/>
      <c r="O270" s="308"/>
      <c r="P270" s="306">
        <f t="shared" si="125"/>
        <v>0</v>
      </c>
      <c r="Q270" s="308"/>
      <c r="R270" s="308"/>
      <c r="S270" s="308"/>
      <c r="T270" s="306">
        <f t="shared" si="126"/>
        <v>0</v>
      </c>
      <c r="U270" s="308"/>
      <c r="V270" s="308"/>
      <c r="W270" s="308"/>
      <c r="X270" s="306">
        <f t="shared" si="127"/>
        <v>0</v>
      </c>
      <c r="Y270" s="308"/>
      <c r="Z270" s="308"/>
      <c r="AA270" s="308"/>
      <c r="AB270" s="1312">
        <f t="shared" si="128"/>
        <v>0</v>
      </c>
      <c r="AC270" s="41"/>
      <c r="AD270" s="675"/>
      <c r="AE270" s="277"/>
      <c r="AF270" s="294"/>
      <c r="AG270" s="721">
        <f>F270</f>
        <v>210000</v>
      </c>
      <c r="AH270" s="281"/>
      <c r="AI270" s="281"/>
      <c r="AJ270" s="281"/>
      <c r="AK270" s="281"/>
      <c r="AL270" s="281"/>
      <c r="AM270" s="281"/>
      <c r="AN270" s="281">
        <f>AG270</f>
        <v>210000</v>
      </c>
      <c r="AO270" s="281"/>
      <c r="AP270" s="281"/>
      <c r="AQ270" s="281"/>
      <c r="AR270" s="281"/>
      <c r="AS270" s="722"/>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row>
    <row r="271" spans="1:179" s="40" customFormat="1" ht="18" customHeight="1">
      <c r="A271" s="276"/>
      <c r="B271" s="277"/>
      <c r="C271" s="294"/>
      <c r="D271" s="291"/>
      <c r="E271" s="570"/>
      <c r="F271" s="279"/>
      <c r="G271" s="279">
        <f t="shared" si="129"/>
        <v>0</v>
      </c>
      <c r="H271" s="307"/>
      <c r="I271" s="576"/>
      <c r="J271" s="1343">
        <f t="shared" si="107"/>
        <v>0</v>
      </c>
      <c r="K271" s="581">
        <f t="shared" si="108"/>
        <v>0</v>
      </c>
      <c r="L271" s="1332"/>
      <c r="M271" s="438"/>
      <c r="N271" s="308"/>
      <c r="O271" s="308"/>
      <c r="P271" s="306">
        <f t="shared" si="125"/>
        <v>0</v>
      </c>
      <c r="Q271" s="308"/>
      <c r="R271" s="308"/>
      <c r="S271" s="308"/>
      <c r="T271" s="306">
        <f t="shared" si="126"/>
        <v>0</v>
      </c>
      <c r="U271" s="308"/>
      <c r="V271" s="308"/>
      <c r="W271" s="308"/>
      <c r="X271" s="306">
        <f t="shared" si="127"/>
        <v>0</v>
      </c>
      <c r="Y271" s="308"/>
      <c r="Z271" s="308"/>
      <c r="AA271" s="308"/>
      <c r="AB271" s="1312">
        <f t="shared" si="128"/>
        <v>0</v>
      </c>
      <c r="AC271" s="41"/>
      <c r="AD271" s="675"/>
      <c r="AE271" s="277"/>
      <c r="AF271" s="294"/>
      <c r="AG271" s="721"/>
      <c r="AH271" s="281"/>
      <c r="AI271" s="281"/>
      <c r="AJ271" s="281"/>
      <c r="AK271" s="281"/>
      <c r="AL271" s="281"/>
      <c r="AM271" s="281"/>
      <c r="AN271" s="281"/>
      <c r="AO271" s="281"/>
      <c r="AP271" s="281"/>
      <c r="AQ271" s="281"/>
      <c r="AR271" s="281"/>
      <c r="AS271" s="722"/>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row>
    <row r="272" spans="1:179" s="40" customFormat="1" ht="18" customHeight="1">
      <c r="A272" s="276"/>
      <c r="B272" s="277"/>
      <c r="C272" s="294"/>
      <c r="D272" s="291"/>
      <c r="E272" s="570"/>
      <c r="F272" s="279"/>
      <c r="G272" s="279">
        <f t="shared" si="129"/>
        <v>0</v>
      </c>
      <c r="H272" s="307"/>
      <c r="I272" s="576"/>
      <c r="J272" s="1343">
        <f t="shared" si="107"/>
        <v>0</v>
      </c>
      <c r="K272" s="581">
        <f t="shared" si="108"/>
        <v>0</v>
      </c>
      <c r="L272" s="1332"/>
      <c r="M272" s="438"/>
      <c r="N272" s="308"/>
      <c r="O272" s="308"/>
      <c r="P272" s="306">
        <f t="shared" si="125"/>
        <v>0</v>
      </c>
      <c r="Q272" s="308"/>
      <c r="R272" s="308"/>
      <c r="S272" s="308"/>
      <c r="T272" s="306">
        <f t="shared" si="126"/>
        <v>0</v>
      </c>
      <c r="U272" s="308"/>
      <c r="V272" s="308"/>
      <c r="W272" s="308"/>
      <c r="X272" s="306">
        <f t="shared" si="127"/>
        <v>0</v>
      </c>
      <c r="Y272" s="308"/>
      <c r="Z272" s="308"/>
      <c r="AA272" s="308"/>
      <c r="AB272" s="1312">
        <f t="shared" si="128"/>
        <v>0</v>
      </c>
      <c r="AC272" s="41"/>
      <c r="AD272" s="675"/>
      <c r="AE272" s="277"/>
      <c r="AF272" s="294"/>
      <c r="AG272" s="721"/>
      <c r="AH272" s="281"/>
      <c r="AI272" s="281"/>
      <c r="AJ272" s="281"/>
      <c r="AK272" s="281"/>
      <c r="AL272" s="281"/>
      <c r="AM272" s="281"/>
      <c r="AN272" s="281"/>
      <c r="AO272" s="281"/>
      <c r="AP272" s="281"/>
      <c r="AQ272" s="281"/>
      <c r="AR272" s="281"/>
      <c r="AS272" s="722"/>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row>
    <row r="273" spans="1:179" s="40" customFormat="1" ht="18" customHeight="1">
      <c r="A273" s="276"/>
      <c r="B273" s="277"/>
      <c r="C273" s="294"/>
      <c r="D273" s="291"/>
      <c r="E273" s="570"/>
      <c r="F273" s="279"/>
      <c r="G273" s="279">
        <f t="shared" si="129"/>
        <v>0</v>
      </c>
      <c r="H273" s="307"/>
      <c r="I273" s="576"/>
      <c r="J273" s="1343">
        <f t="shared" si="107"/>
        <v>0</v>
      </c>
      <c r="K273" s="581">
        <f t="shared" si="108"/>
        <v>0</v>
      </c>
      <c r="L273" s="1332"/>
      <c r="M273" s="438"/>
      <c r="N273" s="308"/>
      <c r="O273" s="308"/>
      <c r="P273" s="306">
        <f t="shared" si="125"/>
        <v>0</v>
      </c>
      <c r="Q273" s="308"/>
      <c r="R273" s="308"/>
      <c r="S273" s="308"/>
      <c r="T273" s="306">
        <f t="shared" si="126"/>
        <v>0</v>
      </c>
      <c r="U273" s="308"/>
      <c r="V273" s="308"/>
      <c r="W273" s="308"/>
      <c r="X273" s="306">
        <f t="shared" si="127"/>
        <v>0</v>
      </c>
      <c r="Y273" s="308"/>
      <c r="Z273" s="308"/>
      <c r="AA273" s="308"/>
      <c r="AB273" s="1312">
        <f t="shared" si="128"/>
        <v>0</v>
      </c>
      <c r="AC273" s="41"/>
      <c r="AD273" s="675"/>
      <c r="AE273" s="277"/>
      <c r="AF273" s="294"/>
      <c r="AG273" s="721"/>
      <c r="AH273" s="281"/>
      <c r="AI273" s="281"/>
      <c r="AJ273" s="281"/>
      <c r="AK273" s="281"/>
      <c r="AL273" s="281"/>
      <c r="AM273" s="281"/>
      <c r="AN273" s="281"/>
      <c r="AO273" s="281"/>
      <c r="AP273" s="281"/>
      <c r="AQ273" s="281"/>
      <c r="AR273" s="281"/>
      <c r="AS273" s="722"/>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row>
    <row r="274" spans="1:179" s="40" customFormat="1" ht="18" customHeight="1">
      <c r="A274" s="276"/>
      <c r="B274" s="277"/>
      <c r="C274" s="294"/>
      <c r="D274" s="291"/>
      <c r="E274" s="570"/>
      <c r="F274" s="279"/>
      <c r="G274" s="279">
        <f t="shared" si="129"/>
        <v>0</v>
      </c>
      <c r="H274" s="307"/>
      <c r="I274" s="576"/>
      <c r="J274" s="1343">
        <f t="shared" si="107"/>
        <v>0</v>
      </c>
      <c r="K274" s="581">
        <f t="shared" si="108"/>
        <v>0</v>
      </c>
      <c r="L274" s="1332"/>
      <c r="M274" s="438"/>
      <c r="N274" s="308"/>
      <c r="O274" s="308"/>
      <c r="P274" s="306">
        <f t="shared" si="125"/>
        <v>0</v>
      </c>
      <c r="Q274" s="308"/>
      <c r="R274" s="308"/>
      <c r="S274" s="308"/>
      <c r="T274" s="306">
        <f t="shared" si="126"/>
        <v>0</v>
      </c>
      <c r="U274" s="308"/>
      <c r="V274" s="308"/>
      <c r="W274" s="308"/>
      <c r="X274" s="306">
        <f t="shared" si="127"/>
        <v>0</v>
      </c>
      <c r="Y274" s="308"/>
      <c r="Z274" s="308"/>
      <c r="AA274" s="308"/>
      <c r="AB274" s="1312">
        <f t="shared" si="128"/>
        <v>0</v>
      </c>
      <c r="AC274" s="41"/>
      <c r="AD274" s="675"/>
      <c r="AE274" s="277"/>
      <c r="AF274" s="294"/>
      <c r="AG274" s="721"/>
      <c r="AH274" s="281"/>
      <c r="AI274" s="281"/>
      <c r="AJ274" s="281"/>
      <c r="AK274" s="281"/>
      <c r="AL274" s="281"/>
      <c r="AM274" s="281"/>
      <c r="AN274" s="281"/>
      <c r="AO274" s="281"/>
      <c r="AP274" s="281"/>
      <c r="AQ274" s="281"/>
      <c r="AR274" s="281"/>
      <c r="AS274" s="722"/>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row>
    <row r="275" spans="1:179" s="40" customFormat="1" ht="18" customHeight="1">
      <c r="A275" s="276"/>
      <c r="B275" s="277"/>
      <c r="C275" s="294"/>
      <c r="D275" s="291"/>
      <c r="E275" s="570"/>
      <c r="F275" s="279"/>
      <c r="G275" s="279">
        <f t="shared" si="129"/>
        <v>0</v>
      </c>
      <c r="H275" s="307"/>
      <c r="I275" s="576"/>
      <c r="J275" s="1343">
        <f t="shared" si="107"/>
        <v>0</v>
      </c>
      <c r="K275" s="581">
        <f t="shared" si="108"/>
        <v>0</v>
      </c>
      <c r="L275" s="1332"/>
      <c r="M275" s="438"/>
      <c r="N275" s="308"/>
      <c r="O275" s="308"/>
      <c r="P275" s="306">
        <f t="shared" si="125"/>
        <v>0</v>
      </c>
      <c r="Q275" s="308"/>
      <c r="R275" s="308"/>
      <c r="S275" s="308"/>
      <c r="T275" s="306">
        <f t="shared" si="126"/>
        <v>0</v>
      </c>
      <c r="U275" s="308"/>
      <c r="V275" s="308"/>
      <c r="W275" s="308"/>
      <c r="X275" s="306">
        <f t="shared" si="127"/>
        <v>0</v>
      </c>
      <c r="Y275" s="308"/>
      <c r="Z275" s="308"/>
      <c r="AA275" s="308"/>
      <c r="AB275" s="1312">
        <f t="shared" si="128"/>
        <v>0</v>
      </c>
      <c r="AC275" s="41"/>
      <c r="AD275" s="675"/>
      <c r="AE275" s="277"/>
      <c r="AF275" s="294"/>
      <c r="AG275" s="721"/>
      <c r="AH275" s="281"/>
      <c r="AI275" s="281"/>
      <c r="AJ275" s="281"/>
      <c r="AK275" s="281"/>
      <c r="AL275" s="281"/>
      <c r="AM275" s="281"/>
      <c r="AN275" s="281"/>
      <c r="AO275" s="281"/>
      <c r="AP275" s="281"/>
      <c r="AQ275" s="281"/>
      <c r="AR275" s="281"/>
      <c r="AS275" s="722"/>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c r="FA275" s="41"/>
      <c r="FB275" s="41"/>
      <c r="FC275" s="41"/>
      <c r="FD275" s="41"/>
      <c r="FE275" s="41"/>
      <c r="FF275" s="41"/>
      <c r="FG275" s="41"/>
      <c r="FH275" s="41"/>
      <c r="FI275" s="41"/>
      <c r="FJ275" s="41"/>
      <c r="FK275" s="41"/>
      <c r="FL275" s="41"/>
      <c r="FM275" s="41"/>
      <c r="FN275" s="41"/>
      <c r="FO275" s="41"/>
      <c r="FP275" s="41"/>
      <c r="FQ275" s="41"/>
      <c r="FR275" s="41"/>
      <c r="FS275" s="41"/>
      <c r="FT275" s="41"/>
      <c r="FU275" s="41"/>
      <c r="FV275" s="41"/>
      <c r="FW275" s="41"/>
    </row>
    <row r="276" spans="1:179" s="40" customFormat="1" ht="18" customHeight="1">
      <c r="A276" s="676"/>
      <c r="B276" s="277"/>
      <c r="C276" s="294"/>
      <c r="D276" s="291"/>
      <c r="E276" s="570"/>
      <c r="F276" s="279"/>
      <c r="G276" s="279">
        <f t="shared" si="129"/>
        <v>0</v>
      </c>
      <c r="H276" s="307"/>
      <c r="I276" s="576"/>
      <c r="J276" s="1343">
        <f t="shared" si="107"/>
        <v>0</v>
      </c>
      <c r="K276" s="581">
        <f t="shared" si="108"/>
        <v>0</v>
      </c>
      <c r="L276" s="1332"/>
      <c r="M276" s="438"/>
      <c r="N276" s="308"/>
      <c r="O276" s="308"/>
      <c r="P276" s="306">
        <f t="shared" si="125"/>
        <v>0</v>
      </c>
      <c r="Q276" s="308"/>
      <c r="R276" s="308"/>
      <c r="S276" s="308"/>
      <c r="T276" s="306">
        <f t="shared" si="126"/>
        <v>0</v>
      </c>
      <c r="U276" s="308"/>
      <c r="V276" s="308"/>
      <c r="W276" s="308"/>
      <c r="X276" s="306">
        <f t="shared" si="127"/>
        <v>0</v>
      </c>
      <c r="Y276" s="308"/>
      <c r="Z276" s="308"/>
      <c r="AA276" s="308"/>
      <c r="AB276" s="1312">
        <f t="shared" si="128"/>
        <v>0</v>
      </c>
      <c r="AC276" s="41"/>
      <c r="AD276" s="745"/>
      <c r="AE276" s="277"/>
      <c r="AF276" s="294"/>
      <c r="AG276" s="721"/>
      <c r="AH276" s="281"/>
      <c r="AI276" s="281"/>
      <c r="AJ276" s="281"/>
      <c r="AK276" s="281"/>
      <c r="AL276" s="281"/>
      <c r="AM276" s="281"/>
      <c r="AN276" s="281"/>
      <c r="AO276" s="281"/>
      <c r="AP276" s="281"/>
      <c r="AQ276" s="281"/>
      <c r="AR276" s="281"/>
      <c r="AS276" s="722"/>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row>
    <row r="277" spans="1:179" s="40" customFormat="1" ht="18" customHeight="1">
      <c r="A277" s="676"/>
      <c r="B277" s="277"/>
      <c r="C277" s="294"/>
      <c r="D277" s="291"/>
      <c r="E277" s="570"/>
      <c r="F277" s="279"/>
      <c r="G277" s="279">
        <f t="shared" si="129"/>
        <v>0</v>
      </c>
      <c r="H277" s="307"/>
      <c r="I277" s="576"/>
      <c r="J277" s="1343">
        <f t="shared" si="107"/>
        <v>0</v>
      </c>
      <c r="K277" s="581">
        <f t="shared" si="108"/>
        <v>0</v>
      </c>
      <c r="L277" s="1332"/>
      <c r="M277" s="438"/>
      <c r="N277" s="308"/>
      <c r="O277" s="308"/>
      <c r="P277" s="306">
        <f t="shared" si="125"/>
        <v>0</v>
      </c>
      <c r="Q277" s="308"/>
      <c r="R277" s="308"/>
      <c r="S277" s="308"/>
      <c r="T277" s="306">
        <f t="shared" si="126"/>
        <v>0</v>
      </c>
      <c r="U277" s="308"/>
      <c r="V277" s="308"/>
      <c r="W277" s="308"/>
      <c r="X277" s="306">
        <f t="shared" si="127"/>
        <v>0</v>
      </c>
      <c r="Y277" s="308"/>
      <c r="Z277" s="308"/>
      <c r="AA277" s="308"/>
      <c r="AB277" s="1312">
        <f t="shared" si="128"/>
        <v>0</v>
      </c>
      <c r="AC277" s="41"/>
      <c r="AD277" s="745"/>
      <c r="AE277" s="277"/>
      <c r="AF277" s="294"/>
      <c r="AG277" s="721"/>
      <c r="AH277" s="281"/>
      <c r="AI277" s="281"/>
      <c r="AJ277" s="281"/>
      <c r="AK277" s="281"/>
      <c r="AL277" s="281"/>
      <c r="AM277" s="281"/>
      <c r="AN277" s="281"/>
      <c r="AO277" s="281"/>
      <c r="AP277" s="281"/>
      <c r="AQ277" s="281"/>
      <c r="AR277" s="281"/>
      <c r="AS277" s="722"/>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row>
    <row r="278" spans="1:179" s="40" customFormat="1" ht="18" customHeight="1">
      <c r="A278" s="676"/>
      <c r="B278" s="277"/>
      <c r="C278" s="294"/>
      <c r="D278" s="291"/>
      <c r="E278" s="570"/>
      <c r="F278" s="279"/>
      <c r="G278" s="279">
        <f t="shared" si="129"/>
        <v>0</v>
      </c>
      <c r="H278" s="307"/>
      <c r="I278" s="576"/>
      <c r="J278" s="1343">
        <f t="shared" si="107"/>
        <v>0</v>
      </c>
      <c r="K278" s="581">
        <f t="shared" si="108"/>
        <v>0</v>
      </c>
      <c r="L278" s="1332"/>
      <c r="M278" s="438"/>
      <c r="N278" s="308"/>
      <c r="O278" s="308"/>
      <c r="P278" s="306">
        <f t="shared" si="125"/>
        <v>0</v>
      </c>
      <c r="Q278" s="308"/>
      <c r="R278" s="308"/>
      <c r="S278" s="308"/>
      <c r="T278" s="306">
        <f t="shared" si="126"/>
        <v>0</v>
      </c>
      <c r="U278" s="308"/>
      <c r="V278" s="308"/>
      <c r="W278" s="308"/>
      <c r="X278" s="306">
        <f t="shared" si="127"/>
        <v>0</v>
      </c>
      <c r="Y278" s="308"/>
      <c r="Z278" s="308"/>
      <c r="AA278" s="308"/>
      <c r="AB278" s="1312">
        <f t="shared" si="128"/>
        <v>0</v>
      </c>
      <c r="AC278" s="41"/>
      <c r="AD278" s="745"/>
      <c r="AE278" s="277"/>
      <c r="AF278" s="294"/>
      <c r="AG278" s="721"/>
      <c r="AH278" s="281"/>
      <c r="AI278" s="281"/>
      <c r="AJ278" s="281"/>
      <c r="AK278" s="281"/>
      <c r="AL278" s="281"/>
      <c r="AM278" s="281"/>
      <c r="AN278" s="281"/>
      <c r="AO278" s="281"/>
      <c r="AP278" s="281"/>
      <c r="AQ278" s="281"/>
      <c r="AR278" s="281"/>
      <c r="AS278" s="722"/>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row>
    <row r="279" spans="1:179" s="40" customFormat="1" ht="18" customHeight="1">
      <c r="A279" s="676"/>
      <c r="B279" s="277"/>
      <c r="C279" s="294"/>
      <c r="D279" s="291"/>
      <c r="E279" s="570"/>
      <c r="F279" s="279"/>
      <c r="G279" s="279">
        <f t="shared" si="129"/>
        <v>0</v>
      </c>
      <c r="H279" s="307"/>
      <c r="I279" s="576"/>
      <c r="J279" s="1343">
        <f t="shared" si="107"/>
        <v>0</v>
      </c>
      <c r="K279" s="581">
        <f t="shared" si="108"/>
        <v>0</v>
      </c>
      <c r="L279" s="1332"/>
      <c r="M279" s="438"/>
      <c r="N279" s="308"/>
      <c r="O279" s="308"/>
      <c r="P279" s="306">
        <f t="shared" si="125"/>
        <v>0</v>
      </c>
      <c r="Q279" s="308"/>
      <c r="R279" s="308"/>
      <c r="S279" s="308"/>
      <c r="T279" s="306">
        <f t="shared" si="126"/>
        <v>0</v>
      </c>
      <c r="U279" s="308"/>
      <c r="V279" s="308"/>
      <c r="W279" s="308"/>
      <c r="X279" s="306">
        <f t="shared" si="127"/>
        <v>0</v>
      </c>
      <c r="Y279" s="308"/>
      <c r="Z279" s="308"/>
      <c r="AA279" s="308"/>
      <c r="AB279" s="1312">
        <f t="shared" si="128"/>
        <v>0</v>
      </c>
      <c r="AC279" s="41"/>
      <c r="AD279" s="745"/>
      <c r="AE279" s="277"/>
      <c r="AF279" s="294"/>
      <c r="AG279" s="721"/>
      <c r="AH279" s="281"/>
      <c r="AI279" s="281"/>
      <c r="AJ279" s="281"/>
      <c r="AK279" s="281"/>
      <c r="AL279" s="281"/>
      <c r="AM279" s="281"/>
      <c r="AN279" s="281"/>
      <c r="AO279" s="281"/>
      <c r="AP279" s="281"/>
      <c r="AQ279" s="281"/>
      <c r="AR279" s="281"/>
      <c r="AS279" s="722"/>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row>
    <row r="280" spans="1:179" s="40" customFormat="1" ht="32.25" customHeight="1">
      <c r="A280" s="270" t="s">
        <v>101</v>
      </c>
      <c r="B280" s="391"/>
      <c r="C280" s="259">
        <v>982</v>
      </c>
      <c r="D280" s="310" t="s">
        <v>1370</v>
      </c>
      <c r="E280" s="570"/>
      <c r="F280" s="249"/>
      <c r="G280" s="249">
        <f>F280</f>
        <v>0</v>
      </c>
      <c r="H280" s="252"/>
      <c r="I280" s="518"/>
      <c r="J280" s="1342">
        <f t="shared" si="107"/>
        <v>0</v>
      </c>
      <c r="K280" s="582">
        <f t="shared" si="108"/>
        <v>0</v>
      </c>
      <c r="L280" s="1333"/>
      <c r="M280" s="246"/>
      <c r="N280" s="45"/>
      <c r="O280" s="45"/>
      <c r="P280" s="45">
        <f t="shared" si="125"/>
        <v>0</v>
      </c>
      <c r="Q280" s="45"/>
      <c r="R280" s="45"/>
      <c r="S280" s="45"/>
      <c r="T280" s="45">
        <f t="shared" si="126"/>
        <v>0</v>
      </c>
      <c r="U280" s="45"/>
      <c r="V280" s="45"/>
      <c r="W280" s="45"/>
      <c r="X280" s="45">
        <f t="shared" si="127"/>
        <v>0</v>
      </c>
      <c r="Y280" s="45"/>
      <c r="Z280" s="45"/>
      <c r="AA280" s="45"/>
      <c r="AB280" s="1311">
        <f t="shared" si="128"/>
        <v>0</v>
      </c>
      <c r="AC280" s="41"/>
      <c r="AD280" s="744" t="s">
        <v>101</v>
      </c>
      <c r="AE280" s="391"/>
      <c r="AF280" s="259">
        <v>982</v>
      </c>
      <c r="AG280" s="722"/>
      <c r="AH280" s="45"/>
      <c r="AI280" s="45"/>
      <c r="AJ280" s="45"/>
      <c r="AK280" s="45"/>
      <c r="AL280" s="45"/>
      <c r="AM280" s="45"/>
      <c r="AN280" s="45"/>
      <c r="AO280" s="45"/>
      <c r="AP280" s="45"/>
      <c r="AQ280" s="45"/>
      <c r="AR280" s="45"/>
      <c r="AS280" s="722"/>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row>
    <row r="281" spans="1:179" s="40" customFormat="1" ht="65.25" customHeight="1">
      <c r="A281" s="270" t="s">
        <v>18</v>
      </c>
      <c r="B281" s="391"/>
      <c r="C281" s="259">
        <v>983</v>
      </c>
      <c r="D281" s="310" t="s">
        <v>1370</v>
      </c>
      <c r="E281" s="570"/>
      <c r="F281" s="249">
        <f>'340.983 продукты питания'!I4</f>
        <v>1456800</v>
      </c>
      <c r="G281" s="249">
        <f>F281</f>
        <v>1456800</v>
      </c>
      <c r="H281" s="252"/>
      <c r="I281" s="518"/>
      <c r="J281" s="1342">
        <f t="shared" si="107"/>
        <v>1456800</v>
      </c>
      <c r="K281" s="582">
        <f t="shared" si="108"/>
        <v>0</v>
      </c>
      <c r="L281" s="1333"/>
      <c r="M281" s="246"/>
      <c r="N281" s="45"/>
      <c r="O281" s="45"/>
      <c r="P281" s="45">
        <f t="shared" si="125"/>
        <v>0</v>
      </c>
      <c r="Q281" s="45"/>
      <c r="R281" s="45"/>
      <c r="S281" s="45"/>
      <c r="T281" s="45">
        <f t="shared" si="126"/>
        <v>0</v>
      </c>
      <c r="U281" s="45"/>
      <c r="V281" s="45"/>
      <c r="W281" s="45"/>
      <c r="X281" s="45">
        <f t="shared" si="127"/>
        <v>0</v>
      </c>
      <c r="Y281" s="45"/>
      <c r="Z281" s="45"/>
      <c r="AA281" s="45"/>
      <c r="AB281" s="1311">
        <f t="shared" si="128"/>
        <v>0</v>
      </c>
      <c r="AC281" s="41"/>
      <c r="AD281" s="744" t="s">
        <v>18</v>
      </c>
      <c r="AE281" s="391"/>
      <c r="AF281" s="259">
        <v>983</v>
      </c>
      <c r="AG281" s="722"/>
      <c r="AH281" s="45"/>
      <c r="AI281" s="45"/>
      <c r="AJ281" s="45"/>
      <c r="AK281" s="45"/>
      <c r="AL281" s="45"/>
      <c r="AM281" s="45"/>
      <c r="AN281" s="45"/>
      <c r="AO281" s="45"/>
      <c r="AP281" s="45"/>
      <c r="AQ281" s="45"/>
      <c r="AR281" s="45"/>
      <c r="AS281" s="722"/>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row>
    <row r="282" spans="1:179" s="40" customFormat="1" ht="24" customHeight="1">
      <c r="A282" s="270" t="s">
        <v>900</v>
      </c>
      <c r="B282" s="391"/>
      <c r="C282" s="259">
        <v>985</v>
      </c>
      <c r="D282" s="310" t="s">
        <v>1370</v>
      </c>
      <c r="E282" s="571">
        <f>SUM(E283:E294)</f>
        <v>0</v>
      </c>
      <c r="F282" s="249">
        <f>SUM(F283:F294)</f>
        <v>79500</v>
      </c>
      <c r="G282" s="249">
        <f>SUM(G283:G294)</f>
        <v>79500</v>
      </c>
      <c r="H282" s="541">
        <f>SUM(H283:H294)</f>
        <v>0</v>
      </c>
      <c r="I282" s="578">
        <f t="shared" ref="I282:AB282" si="130">SUM(I283:I294)</f>
        <v>0</v>
      </c>
      <c r="J282" s="1345">
        <f t="shared" si="107"/>
        <v>79500</v>
      </c>
      <c r="K282" s="1335">
        <f t="shared" si="108"/>
        <v>0</v>
      </c>
      <c r="L282" s="1335">
        <f t="shared" si="130"/>
        <v>0</v>
      </c>
      <c r="M282" s="573">
        <f t="shared" si="130"/>
        <v>0</v>
      </c>
      <c r="N282" s="540">
        <f t="shared" si="130"/>
        <v>0</v>
      </c>
      <c r="O282" s="540">
        <f t="shared" si="130"/>
        <v>0</v>
      </c>
      <c r="P282" s="540">
        <f t="shared" si="130"/>
        <v>0</v>
      </c>
      <c r="Q282" s="540">
        <f t="shared" si="130"/>
        <v>0</v>
      </c>
      <c r="R282" s="540">
        <f t="shared" si="130"/>
        <v>0</v>
      </c>
      <c r="S282" s="540">
        <f>SUM(S283:S294)</f>
        <v>0</v>
      </c>
      <c r="T282" s="540">
        <f t="shared" si="130"/>
        <v>0</v>
      </c>
      <c r="U282" s="540">
        <f t="shared" si="130"/>
        <v>0</v>
      </c>
      <c r="V282" s="540">
        <f t="shared" si="130"/>
        <v>0</v>
      </c>
      <c r="W282" s="540">
        <f t="shared" si="130"/>
        <v>0</v>
      </c>
      <c r="X282" s="540">
        <f t="shared" si="130"/>
        <v>0</v>
      </c>
      <c r="Y282" s="540">
        <f t="shared" si="130"/>
        <v>0</v>
      </c>
      <c r="Z282" s="540">
        <f t="shared" si="130"/>
        <v>0</v>
      </c>
      <c r="AA282" s="540">
        <f t="shared" si="130"/>
        <v>0</v>
      </c>
      <c r="AB282" s="1314">
        <f t="shared" si="130"/>
        <v>0</v>
      </c>
      <c r="AC282" s="41"/>
      <c r="AD282" s="744" t="s">
        <v>900</v>
      </c>
      <c r="AE282" s="391"/>
      <c r="AF282" s="259">
        <v>985</v>
      </c>
      <c r="AG282" s="722">
        <f t="shared" ref="AG282:AL282" si="131">SUM(AG283:AG294)</f>
        <v>79500</v>
      </c>
      <c r="AH282" s="45">
        <f t="shared" si="131"/>
        <v>0</v>
      </c>
      <c r="AI282" s="45">
        <f t="shared" si="131"/>
        <v>39800</v>
      </c>
      <c r="AJ282" s="45">
        <f t="shared" si="131"/>
        <v>0</v>
      </c>
      <c r="AK282" s="45">
        <f t="shared" si="131"/>
        <v>0</v>
      </c>
      <c r="AL282" s="45">
        <f t="shared" si="131"/>
        <v>0</v>
      </c>
      <c r="AM282" s="45">
        <f t="shared" ref="AM282:AR282" si="132">SUM(AM283:AM294)</f>
        <v>0</v>
      </c>
      <c r="AN282" s="45">
        <f t="shared" si="132"/>
        <v>0</v>
      </c>
      <c r="AO282" s="45">
        <f t="shared" si="132"/>
        <v>0</v>
      </c>
      <c r="AP282" s="45">
        <f t="shared" si="132"/>
        <v>39700</v>
      </c>
      <c r="AQ282" s="45">
        <f t="shared" si="132"/>
        <v>0</v>
      </c>
      <c r="AR282" s="45">
        <f t="shared" si="132"/>
        <v>0</v>
      </c>
      <c r="AS282" s="722">
        <f t="shared" si="101"/>
        <v>0</v>
      </c>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row>
    <row r="283" spans="1:179" s="40" customFormat="1" ht="18.75" customHeight="1">
      <c r="A283" s="276" t="s">
        <v>1115</v>
      </c>
      <c r="B283" s="277"/>
      <c r="C283" s="294"/>
      <c r="D283" s="291"/>
      <c r="E283" s="601"/>
      <c r="F283" s="279">
        <f>MROUND('340.985 мягкий инвентарь'!E22*1000,100)</f>
        <v>0</v>
      </c>
      <c r="G283" s="279">
        <f>F283</f>
        <v>0</v>
      </c>
      <c r="H283" s="605"/>
      <c r="I283" s="606"/>
      <c r="J283" s="1346">
        <f t="shared" si="107"/>
        <v>0</v>
      </c>
      <c r="K283" s="607">
        <f t="shared" si="108"/>
        <v>0</v>
      </c>
      <c r="L283" s="1336"/>
      <c r="M283" s="608"/>
      <c r="N283" s="593"/>
      <c r="O283" s="593"/>
      <c r="P283" s="589">
        <f t="shared" si="125"/>
        <v>0</v>
      </c>
      <c r="Q283" s="593"/>
      <c r="R283" s="593"/>
      <c r="S283" s="593"/>
      <c r="T283" s="589">
        <f t="shared" si="126"/>
        <v>0</v>
      </c>
      <c r="U283" s="593"/>
      <c r="V283" s="593"/>
      <c r="W283" s="593"/>
      <c r="X283" s="589">
        <f t="shared" si="127"/>
        <v>0</v>
      </c>
      <c r="Y283" s="593"/>
      <c r="Z283" s="593"/>
      <c r="AA283" s="593"/>
      <c r="AB283" s="1315">
        <f t="shared" si="128"/>
        <v>0</v>
      </c>
      <c r="AC283" s="41"/>
      <c r="AD283" s="757" t="s">
        <v>1115</v>
      </c>
      <c r="AE283" s="757"/>
      <c r="AF283" s="757"/>
      <c r="AG283" s="1903">
        <f>F283</f>
        <v>0</v>
      </c>
      <c r="AH283" s="675"/>
      <c r="AI283" s="675">
        <f>AG283</f>
        <v>0</v>
      </c>
      <c r="AJ283" s="675"/>
      <c r="AK283" s="675"/>
      <c r="AL283" s="675"/>
      <c r="AM283" s="675"/>
      <c r="AN283" s="675"/>
      <c r="AO283" s="675"/>
      <c r="AP283" s="675"/>
      <c r="AQ283" s="675"/>
      <c r="AR283" s="675"/>
      <c r="AS283" s="728">
        <f t="shared" si="101"/>
        <v>0</v>
      </c>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row>
    <row r="284" spans="1:179" s="40" customFormat="1" ht="18.75" customHeight="1">
      <c r="A284" s="276" t="s">
        <v>1116</v>
      </c>
      <c r="B284" s="277"/>
      <c r="C284" s="294"/>
      <c r="D284" s="291"/>
      <c r="E284" s="601"/>
      <c r="F284" s="279">
        <f>MROUND('340.985 мягкий инвентарь'!E52*1000,100)</f>
        <v>79500</v>
      </c>
      <c r="G284" s="279">
        <f t="shared" ref="G284:G294" si="133">F284</f>
        <v>79500</v>
      </c>
      <c r="H284" s="605"/>
      <c r="I284" s="606"/>
      <c r="J284" s="1346">
        <f t="shared" si="107"/>
        <v>79500</v>
      </c>
      <c r="K284" s="607">
        <f t="shared" si="108"/>
        <v>0</v>
      </c>
      <c r="L284" s="1336"/>
      <c r="M284" s="608"/>
      <c r="N284" s="593"/>
      <c r="O284" s="593"/>
      <c r="P284" s="589">
        <f t="shared" si="125"/>
        <v>0</v>
      </c>
      <c r="Q284" s="593"/>
      <c r="R284" s="593"/>
      <c r="S284" s="593"/>
      <c r="T284" s="589">
        <f t="shared" si="126"/>
        <v>0</v>
      </c>
      <c r="U284" s="593"/>
      <c r="V284" s="593"/>
      <c r="W284" s="593"/>
      <c r="X284" s="589">
        <f t="shared" si="127"/>
        <v>0</v>
      </c>
      <c r="Y284" s="593"/>
      <c r="Z284" s="593"/>
      <c r="AA284" s="593"/>
      <c r="AB284" s="1315">
        <f t="shared" si="128"/>
        <v>0</v>
      </c>
      <c r="AC284" s="41"/>
      <c r="AD284" s="757" t="s">
        <v>1116</v>
      </c>
      <c r="AE284" s="756"/>
      <c r="AF284" s="850"/>
      <c r="AG284" s="1903">
        <f>F284</f>
        <v>79500</v>
      </c>
      <c r="AH284" s="675"/>
      <c r="AI284" s="675">
        <v>39800</v>
      </c>
      <c r="AJ284" s="675"/>
      <c r="AK284" s="675"/>
      <c r="AL284" s="675"/>
      <c r="AM284" s="675"/>
      <c r="AN284" s="675"/>
      <c r="AO284" s="675"/>
      <c r="AP284" s="675">
        <v>39700</v>
      </c>
      <c r="AQ284" s="675"/>
      <c r="AR284" s="675"/>
      <c r="AS284" s="728">
        <f t="shared" si="101"/>
        <v>0</v>
      </c>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row>
    <row r="285" spans="1:179" s="40" customFormat="1" ht="18.75" customHeight="1">
      <c r="A285" s="759" t="s">
        <v>1118</v>
      </c>
      <c r="B285" s="545"/>
      <c r="C285" s="546"/>
      <c r="D285" s="547"/>
      <c r="E285" s="602"/>
      <c r="F285" s="279">
        <f>MROUND('340.985 мягкий инвентарь'!E100*1000,100)</f>
        <v>0</v>
      </c>
      <c r="G285" s="279">
        <f t="shared" si="133"/>
        <v>0</v>
      </c>
      <c r="H285" s="605"/>
      <c r="I285" s="606"/>
      <c r="J285" s="1346">
        <f t="shared" si="107"/>
        <v>0</v>
      </c>
      <c r="K285" s="607">
        <f t="shared" si="108"/>
        <v>0</v>
      </c>
      <c r="L285" s="1336"/>
      <c r="M285" s="608"/>
      <c r="N285" s="593"/>
      <c r="O285" s="593"/>
      <c r="P285" s="589">
        <f t="shared" si="125"/>
        <v>0</v>
      </c>
      <c r="Q285" s="593"/>
      <c r="R285" s="593"/>
      <c r="S285" s="593"/>
      <c r="T285" s="589">
        <f t="shared" si="126"/>
        <v>0</v>
      </c>
      <c r="U285" s="593"/>
      <c r="V285" s="593"/>
      <c r="W285" s="593"/>
      <c r="X285" s="589">
        <f t="shared" si="127"/>
        <v>0</v>
      </c>
      <c r="Y285" s="593"/>
      <c r="Z285" s="593"/>
      <c r="AA285" s="593"/>
      <c r="AB285" s="1315">
        <f t="shared" si="128"/>
        <v>0</v>
      </c>
      <c r="AC285" s="41"/>
      <c r="AD285" s="757" t="s">
        <v>1118</v>
      </c>
      <c r="AE285" s="757"/>
      <c r="AF285" s="757"/>
      <c r="AG285" s="1903">
        <f>F285</f>
        <v>0</v>
      </c>
      <c r="AH285" s="675"/>
      <c r="AI285" s="675">
        <f>AG285</f>
        <v>0</v>
      </c>
      <c r="AJ285" s="675"/>
      <c r="AK285" s="675"/>
      <c r="AL285" s="675"/>
      <c r="AM285" s="675"/>
      <c r="AN285" s="675"/>
      <c r="AO285" s="675"/>
      <c r="AP285" s="675"/>
      <c r="AQ285" s="675"/>
      <c r="AR285" s="675"/>
      <c r="AS285" s="728">
        <f t="shared" si="101"/>
        <v>0</v>
      </c>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row>
    <row r="286" spans="1:179" s="40" customFormat="1" ht="18.75" customHeight="1">
      <c r="A286" s="276" t="s">
        <v>1087</v>
      </c>
      <c r="B286" s="277"/>
      <c r="C286" s="294"/>
      <c r="D286" s="291"/>
      <c r="E286" s="601"/>
      <c r="F286" s="279">
        <f>MROUND('340.985 мягкий инвентарь'!E150*1000,100)</f>
        <v>0</v>
      </c>
      <c r="G286" s="279">
        <f t="shared" si="133"/>
        <v>0</v>
      </c>
      <c r="H286" s="605"/>
      <c r="I286" s="606"/>
      <c r="J286" s="1346">
        <f t="shared" si="107"/>
        <v>0</v>
      </c>
      <c r="K286" s="607">
        <f t="shared" si="108"/>
        <v>0</v>
      </c>
      <c r="L286" s="1336"/>
      <c r="M286" s="608"/>
      <c r="N286" s="593"/>
      <c r="O286" s="593"/>
      <c r="P286" s="589">
        <f t="shared" si="125"/>
        <v>0</v>
      </c>
      <c r="Q286" s="593"/>
      <c r="R286" s="593"/>
      <c r="S286" s="593"/>
      <c r="T286" s="589">
        <f t="shared" si="126"/>
        <v>0</v>
      </c>
      <c r="U286" s="593"/>
      <c r="V286" s="593"/>
      <c r="W286" s="593"/>
      <c r="X286" s="589">
        <f t="shared" si="127"/>
        <v>0</v>
      </c>
      <c r="Y286" s="593"/>
      <c r="Z286" s="593"/>
      <c r="AA286" s="593"/>
      <c r="AB286" s="1315">
        <f t="shared" si="128"/>
        <v>0</v>
      </c>
      <c r="AC286" s="41"/>
      <c r="AD286" s="757" t="s">
        <v>1087</v>
      </c>
      <c r="AE286" s="757"/>
      <c r="AF286" s="757"/>
      <c r="AG286" s="1903">
        <f>F286</f>
        <v>0</v>
      </c>
      <c r="AH286" s="675"/>
      <c r="AI286" s="675">
        <f>AG286</f>
        <v>0</v>
      </c>
      <c r="AJ286" s="675"/>
      <c r="AK286" s="675"/>
      <c r="AL286" s="675"/>
      <c r="AM286" s="675"/>
      <c r="AN286" s="675"/>
      <c r="AO286" s="675"/>
      <c r="AP286" s="675"/>
      <c r="AQ286" s="675"/>
      <c r="AR286" s="675"/>
      <c r="AS286" s="728">
        <f t="shared" si="101"/>
        <v>0</v>
      </c>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1"/>
      <c r="FT286" s="41"/>
      <c r="FU286" s="41"/>
      <c r="FV286" s="41"/>
      <c r="FW286" s="41"/>
    </row>
    <row r="287" spans="1:179" s="40" customFormat="1" ht="17.25" customHeight="1">
      <c r="A287" s="276"/>
      <c r="B287" s="277"/>
      <c r="C287" s="294"/>
      <c r="D287" s="291"/>
      <c r="E287" s="601"/>
      <c r="F287" s="279"/>
      <c r="G287" s="279">
        <f t="shared" si="133"/>
        <v>0</v>
      </c>
      <c r="H287" s="605"/>
      <c r="I287" s="606"/>
      <c r="J287" s="1346">
        <f t="shared" si="107"/>
        <v>0</v>
      </c>
      <c r="K287" s="607">
        <f t="shared" si="108"/>
        <v>0</v>
      </c>
      <c r="L287" s="1336"/>
      <c r="M287" s="608"/>
      <c r="N287" s="593"/>
      <c r="O287" s="593"/>
      <c r="P287" s="589">
        <f>SUM(M287:O287)</f>
        <v>0</v>
      </c>
      <c r="Q287" s="593"/>
      <c r="R287" s="593"/>
      <c r="S287" s="593"/>
      <c r="T287" s="589">
        <f>SUM(Q287:S287)</f>
        <v>0</v>
      </c>
      <c r="U287" s="593"/>
      <c r="V287" s="593"/>
      <c r="W287" s="593"/>
      <c r="X287" s="589">
        <f>SUM(U287:W287)</f>
        <v>0</v>
      </c>
      <c r="Y287" s="593"/>
      <c r="Z287" s="593"/>
      <c r="AA287" s="593"/>
      <c r="AB287" s="1315">
        <f>SUM(Y287:AA287)</f>
        <v>0</v>
      </c>
      <c r="AC287" s="41"/>
      <c r="AD287" s="675"/>
      <c r="AE287" s="675"/>
      <c r="AF287" s="675"/>
      <c r="AG287" s="1903">
        <f t="shared" ref="AG287:AG294" si="134">F287</f>
        <v>0</v>
      </c>
      <c r="AH287" s="1258"/>
      <c r="AI287" s="1258"/>
      <c r="AJ287" s="1258"/>
      <c r="AK287" s="1258"/>
      <c r="AL287" s="1258"/>
      <c r="AM287" s="1258"/>
      <c r="AN287" s="1258"/>
      <c r="AO287" s="1258"/>
      <c r="AP287" s="1258"/>
      <c r="AQ287" s="1258"/>
      <c r="AR287" s="1258"/>
      <c r="AS287" s="72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1"/>
      <c r="FT287" s="41"/>
      <c r="FU287" s="41"/>
      <c r="FV287" s="41"/>
      <c r="FW287" s="41"/>
    </row>
    <row r="288" spans="1:179" s="40" customFormat="1" ht="17.25" customHeight="1">
      <c r="A288" s="759"/>
      <c r="B288" s="545"/>
      <c r="C288" s="546"/>
      <c r="D288" s="547"/>
      <c r="E288" s="602"/>
      <c r="F288" s="591"/>
      <c r="G288" s="279">
        <f t="shared" si="133"/>
        <v>0</v>
      </c>
      <c r="H288" s="605"/>
      <c r="I288" s="606"/>
      <c r="J288" s="1346">
        <f t="shared" ref="J288:J294" si="135">G288-K288</f>
        <v>0</v>
      </c>
      <c r="K288" s="607">
        <f t="shared" ref="K288:K294" si="136">L288+P288+T288+X288+AB288</f>
        <v>0</v>
      </c>
      <c r="L288" s="1336"/>
      <c r="M288" s="608"/>
      <c r="N288" s="593"/>
      <c r="O288" s="593"/>
      <c r="P288" s="589">
        <f t="shared" si="125"/>
        <v>0</v>
      </c>
      <c r="Q288" s="593"/>
      <c r="R288" s="593"/>
      <c r="S288" s="593"/>
      <c r="T288" s="589">
        <f t="shared" si="126"/>
        <v>0</v>
      </c>
      <c r="U288" s="593"/>
      <c r="V288" s="593"/>
      <c r="W288" s="593"/>
      <c r="X288" s="589">
        <f t="shared" si="127"/>
        <v>0</v>
      </c>
      <c r="Y288" s="593"/>
      <c r="Z288" s="593"/>
      <c r="AA288" s="593"/>
      <c r="AB288" s="1315">
        <f t="shared" si="128"/>
        <v>0</v>
      </c>
      <c r="AC288" s="41"/>
      <c r="AD288" s="675"/>
      <c r="AE288" s="675"/>
      <c r="AF288" s="675"/>
      <c r="AG288" s="1903">
        <f t="shared" si="134"/>
        <v>0</v>
      </c>
      <c r="AH288" s="1258"/>
      <c r="AI288" s="1258"/>
      <c r="AJ288" s="1258"/>
      <c r="AK288" s="1258"/>
      <c r="AL288" s="1258"/>
      <c r="AM288" s="1258"/>
      <c r="AN288" s="1258"/>
      <c r="AO288" s="1258"/>
      <c r="AP288" s="1258"/>
      <c r="AQ288" s="1258"/>
      <c r="AR288" s="1258"/>
      <c r="AS288" s="72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1"/>
      <c r="FT288" s="41"/>
      <c r="FU288" s="41"/>
      <c r="FV288" s="41"/>
      <c r="FW288" s="41"/>
    </row>
    <row r="289" spans="1:179" s="40" customFormat="1" ht="17.25" customHeight="1">
      <c r="A289" s="677"/>
      <c r="B289" s="536"/>
      <c r="C289" s="537"/>
      <c r="D289" s="538"/>
      <c r="E289" s="603"/>
      <c r="F289" s="592"/>
      <c r="G289" s="279">
        <f t="shared" si="133"/>
        <v>0</v>
      </c>
      <c r="H289" s="605"/>
      <c r="I289" s="606"/>
      <c r="J289" s="1346">
        <f t="shared" si="135"/>
        <v>0</v>
      </c>
      <c r="K289" s="607">
        <f t="shared" si="136"/>
        <v>0</v>
      </c>
      <c r="L289" s="1336"/>
      <c r="M289" s="608"/>
      <c r="N289" s="593"/>
      <c r="O289" s="593"/>
      <c r="P289" s="589">
        <f t="shared" si="125"/>
        <v>0</v>
      </c>
      <c r="Q289" s="593"/>
      <c r="R289" s="593"/>
      <c r="S289" s="593"/>
      <c r="T289" s="589">
        <f t="shared" si="126"/>
        <v>0</v>
      </c>
      <c r="U289" s="593"/>
      <c r="V289" s="593"/>
      <c r="W289" s="593"/>
      <c r="X289" s="589">
        <f t="shared" si="127"/>
        <v>0</v>
      </c>
      <c r="Y289" s="593"/>
      <c r="Z289" s="593"/>
      <c r="AA289" s="593"/>
      <c r="AB289" s="1315">
        <f t="shared" si="128"/>
        <v>0</v>
      </c>
      <c r="AC289" s="41"/>
      <c r="AD289" s="675"/>
      <c r="AE289" s="675"/>
      <c r="AF289" s="675"/>
      <c r="AG289" s="1903">
        <f t="shared" si="134"/>
        <v>0</v>
      </c>
      <c r="AH289" s="1258"/>
      <c r="AI289" s="1258"/>
      <c r="AJ289" s="1258"/>
      <c r="AK289" s="1258"/>
      <c r="AL289" s="1258"/>
      <c r="AM289" s="1258"/>
      <c r="AN289" s="1258"/>
      <c r="AO289" s="1258"/>
      <c r="AP289" s="1258"/>
      <c r="AQ289" s="1258"/>
      <c r="AR289" s="1258"/>
      <c r="AS289" s="72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s="41"/>
      <c r="FF289" s="41"/>
      <c r="FG289" s="41"/>
      <c r="FH289" s="41"/>
      <c r="FI289" s="41"/>
      <c r="FJ289" s="41"/>
      <c r="FK289" s="41"/>
      <c r="FL289" s="41"/>
      <c r="FM289" s="41"/>
      <c r="FN289" s="41"/>
      <c r="FO289" s="41"/>
      <c r="FP289" s="41"/>
      <c r="FQ289" s="41"/>
      <c r="FR289" s="41"/>
      <c r="FS289" s="41"/>
      <c r="FT289" s="41"/>
      <c r="FU289" s="41"/>
      <c r="FV289" s="41"/>
      <c r="FW289" s="41"/>
    </row>
    <row r="290" spans="1:179" s="40" customFormat="1" ht="17.25" customHeight="1">
      <c r="A290" s="677"/>
      <c r="B290" s="536"/>
      <c r="C290" s="537"/>
      <c r="D290" s="538"/>
      <c r="E290" s="603"/>
      <c r="F290" s="592"/>
      <c r="G290" s="279">
        <f t="shared" si="133"/>
        <v>0</v>
      </c>
      <c r="H290" s="605"/>
      <c r="I290" s="606"/>
      <c r="J290" s="1346">
        <f t="shared" si="135"/>
        <v>0</v>
      </c>
      <c r="K290" s="607">
        <f t="shared" si="136"/>
        <v>0</v>
      </c>
      <c r="L290" s="1336"/>
      <c r="M290" s="608"/>
      <c r="N290" s="593"/>
      <c r="O290" s="593"/>
      <c r="P290" s="589">
        <f t="shared" si="125"/>
        <v>0</v>
      </c>
      <c r="Q290" s="593"/>
      <c r="R290" s="593"/>
      <c r="S290" s="593"/>
      <c r="T290" s="589">
        <f t="shared" si="126"/>
        <v>0</v>
      </c>
      <c r="U290" s="593"/>
      <c r="V290" s="593"/>
      <c r="W290" s="593"/>
      <c r="X290" s="589">
        <f t="shared" si="127"/>
        <v>0</v>
      </c>
      <c r="Y290" s="593"/>
      <c r="Z290" s="593"/>
      <c r="AA290" s="593"/>
      <c r="AB290" s="1315">
        <f t="shared" si="128"/>
        <v>0</v>
      </c>
      <c r="AC290" s="41"/>
      <c r="AD290" s="675"/>
      <c r="AE290" s="675"/>
      <c r="AF290" s="675"/>
      <c r="AG290" s="1903">
        <f t="shared" si="134"/>
        <v>0</v>
      </c>
      <c r="AH290" s="1258"/>
      <c r="AI290" s="1258"/>
      <c r="AJ290" s="1258"/>
      <c r="AK290" s="1258"/>
      <c r="AL290" s="1258"/>
      <c r="AM290" s="1258"/>
      <c r="AN290" s="1258"/>
      <c r="AO290" s="1258"/>
      <c r="AP290" s="1258"/>
      <c r="AQ290" s="1258"/>
      <c r="AR290" s="1258"/>
      <c r="AS290" s="72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s="41"/>
      <c r="FF290" s="41"/>
      <c r="FG290" s="41"/>
      <c r="FH290" s="41"/>
      <c r="FI290" s="41"/>
      <c r="FJ290" s="41"/>
      <c r="FK290" s="41"/>
      <c r="FL290" s="41"/>
      <c r="FM290" s="41"/>
      <c r="FN290" s="41"/>
      <c r="FO290" s="41"/>
      <c r="FP290" s="41"/>
      <c r="FQ290" s="41"/>
      <c r="FR290" s="41"/>
      <c r="FS290" s="41"/>
      <c r="FT290" s="41"/>
      <c r="FU290" s="41"/>
      <c r="FV290" s="41"/>
      <c r="FW290" s="41"/>
    </row>
    <row r="291" spans="1:179" s="40" customFormat="1" ht="17.25" customHeight="1">
      <c r="A291" s="677"/>
      <c r="B291" s="536"/>
      <c r="C291" s="537"/>
      <c r="D291" s="538"/>
      <c r="E291" s="603"/>
      <c r="F291" s="592"/>
      <c r="G291" s="279">
        <f t="shared" si="133"/>
        <v>0</v>
      </c>
      <c r="H291" s="605"/>
      <c r="I291" s="606"/>
      <c r="J291" s="1346">
        <f t="shared" si="135"/>
        <v>0</v>
      </c>
      <c r="K291" s="607">
        <f t="shared" si="136"/>
        <v>0</v>
      </c>
      <c r="L291" s="1336"/>
      <c r="M291" s="608"/>
      <c r="N291" s="593"/>
      <c r="O291" s="593"/>
      <c r="P291" s="589">
        <f t="shared" si="125"/>
        <v>0</v>
      </c>
      <c r="Q291" s="593"/>
      <c r="R291" s="593"/>
      <c r="S291" s="593"/>
      <c r="T291" s="589">
        <f t="shared" si="126"/>
        <v>0</v>
      </c>
      <c r="U291" s="593"/>
      <c r="V291" s="593"/>
      <c r="W291" s="593"/>
      <c r="X291" s="589">
        <f t="shared" si="127"/>
        <v>0</v>
      </c>
      <c r="Y291" s="593"/>
      <c r="Z291" s="593"/>
      <c r="AA291" s="593"/>
      <c r="AB291" s="1315">
        <f t="shared" si="128"/>
        <v>0</v>
      </c>
      <c r="AC291" s="41"/>
      <c r="AD291" s="675"/>
      <c r="AE291" s="675"/>
      <c r="AF291" s="675"/>
      <c r="AG291" s="1903">
        <f t="shared" si="134"/>
        <v>0</v>
      </c>
      <c r="AH291" s="1258"/>
      <c r="AI291" s="1258"/>
      <c r="AJ291" s="1258"/>
      <c r="AK291" s="1258"/>
      <c r="AL291" s="1258"/>
      <c r="AM291" s="1258"/>
      <c r="AN291" s="1258"/>
      <c r="AO291" s="1258"/>
      <c r="AP291" s="1258"/>
      <c r="AQ291" s="1258"/>
      <c r="AR291" s="1258"/>
      <c r="AS291" s="72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row>
    <row r="292" spans="1:179" s="40" customFormat="1" ht="17.25" customHeight="1">
      <c r="A292" s="677"/>
      <c r="B292" s="536"/>
      <c r="C292" s="537"/>
      <c r="D292" s="538"/>
      <c r="E292" s="603"/>
      <c r="F292" s="592"/>
      <c r="G292" s="279">
        <f t="shared" si="133"/>
        <v>0</v>
      </c>
      <c r="H292" s="605"/>
      <c r="I292" s="606"/>
      <c r="J292" s="1346">
        <f t="shared" si="135"/>
        <v>0</v>
      </c>
      <c r="K292" s="607">
        <f t="shared" si="136"/>
        <v>0</v>
      </c>
      <c r="L292" s="1336"/>
      <c r="M292" s="608"/>
      <c r="N292" s="593"/>
      <c r="O292" s="593"/>
      <c r="P292" s="589">
        <f t="shared" si="125"/>
        <v>0</v>
      </c>
      <c r="Q292" s="593"/>
      <c r="R292" s="593"/>
      <c r="S292" s="593"/>
      <c r="T292" s="589">
        <f t="shared" si="126"/>
        <v>0</v>
      </c>
      <c r="U292" s="593"/>
      <c r="V292" s="593"/>
      <c r="W292" s="593"/>
      <c r="X292" s="589">
        <f t="shared" si="127"/>
        <v>0</v>
      </c>
      <c r="Y292" s="593"/>
      <c r="Z292" s="593"/>
      <c r="AA292" s="593"/>
      <c r="AB292" s="1315">
        <f t="shared" si="128"/>
        <v>0</v>
      </c>
      <c r="AC292" s="41"/>
      <c r="AD292" s="675"/>
      <c r="AE292" s="675"/>
      <c r="AF292" s="675"/>
      <c r="AG292" s="1903">
        <f t="shared" si="134"/>
        <v>0</v>
      </c>
      <c r="AH292" s="1258"/>
      <c r="AI292" s="1258"/>
      <c r="AJ292" s="1258"/>
      <c r="AK292" s="1258"/>
      <c r="AL292" s="1258"/>
      <c r="AM292" s="1258"/>
      <c r="AN292" s="1258"/>
      <c r="AO292" s="1258"/>
      <c r="AP292" s="1258"/>
      <c r="AQ292" s="1258"/>
      <c r="AR292" s="1258"/>
      <c r="AS292" s="72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c r="FS292" s="41"/>
      <c r="FT292" s="41"/>
      <c r="FU292" s="41"/>
      <c r="FV292" s="41"/>
      <c r="FW292" s="41"/>
    </row>
    <row r="293" spans="1:179" s="40" customFormat="1" ht="17.25" customHeight="1">
      <c r="A293" s="677"/>
      <c r="B293" s="536"/>
      <c r="C293" s="537"/>
      <c r="D293" s="538"/>
      <c r="E293" s="603"/>
      <c r="F293" s="592"/>
      <c r="G293" s="279">
        <f t="shared" si="133"/>
        <v>0</v>
      </c>
      <c r="H293" s="605"/>
      <c r="I293" s="606"/>
      <c r="J293" s="1346">
        <f t="shared" si="135"/>
        <v>0</v>
      </c>
      <c r="K293" s="607">
        <f t="shared" si="136"/>
        <v>0</v>
      </c>
      <c r="L293" s="1336"/>
      <c r="M293" s="608"/>
      <c r="N293" s="593"/>
      <c r="O293" s="593"/>
      <c r="P293" s="589">
        <f t="shared" si="125"/>
        <v>0</v>
      </c>
      <c r="Q293" s="593"/>
      <c r="R293" s="593"/>
      <c r="S293" s="593"/>
      <c r="T293" s="589">
        <f t="shared" si="126"/>
        <v>0</v>
      </c>
      <c r="U293" s="593"/>
      <c r="V293" s="593"/>
      <c r="W293" s="593"/>
      <c r="X293" s="589">
        <f t="shared" si="127"/>
        <v>0</v>
      </c>
      <c r="Y293" s="593"/>
      <c r="Z293" s="593"/>
      <c r="AA293" s="593"/>
      <c r="AB293" s="1315">
        <f t="shared" si="128"/>
        <v>0</v>
      </c>
      <c r="AC293" s="41"/>
      <c r="AD293" s="675"/>
      <c r="AE293" s="675"/>
      <c r="AF293" s="675"/>
      <c r="AG293" s="1903">
        <f t="shared" si="134"/>
        <v>0</v>
      </c>
      <c r="AH293" s="1258"/>
      <c r="AI293" s="1258"/>
      <c r="AJ293" s="1258"/>
      <c r="AK293" s="1258"/>
      <c r="AL293" s="1258"/>
      <c r="AM293" s="1258"/>
      <c r="AN293" s="1258"/>
      <c r="AO293" s="1258"/>
      <c r="AP293" s="1258"/>
      <c r="AQ293" s="1258"/>
      <c r="AR293" s="1258"/>
      <c r="AS293" s="72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s="41"/>
      <c r="FF293" s="41"/>
      <c r="FG293" s="41"/>
      <c r="FH293" s="41"/>
      <c r="FI293" s="41"/>
      <c r="FJ293" s="41"/>
      <c r="FK293" s="41"/>
      <c r="FL293" s="41"/>
      <c r="FM293" s="41"/>
      <c r="FN293" s="41"/>
      <c r="FO293" s="41"/>
      <c r="FP293" s="41"/>
      <c r="FQ293" s="41"/>
      <c r="FR293" s="41"/>
      <c r="FS293" s="41"/>
      <c r="FT293" s="41"/>
      <c r="FU293" s="41"/>
      <c r="FV293" s="41"/>
      <c r="FW293" s="41"/>
    </row>
    <row r="294" spans="1:179" s="40" customFormat="1" ht="17.25" customHeight="1" thickBot="1">
      <c r="A294" s="678"/>
      <c r="B294" s="289"/>
      <c r="C294" s="315"/>
      <c r="D294" s="316"/>
      <c r="E294" s="604"/>
      <c r="F294" s="548"/>
      <c r="G294" s="548">
        <f t="shared" si="133"/>
        <v>0</v>
      </c>
      <c r="H294" s="609"/>
      <c r="I294" s="610"/>
      <c r="J294" s="1347">
        <f t="shared" si="135"/>
        <v>0</v>
      </c>
      <c r="K294" s="1339">
        <f t="shared" si="136"/>
        <v>0</v>
      </c>
      <c r="L294" s="611"/>
      <c r="M294" s="611"/>
      <c r="N294" s="594"/>
      <c r="O294" s="594"/>
      <c r="P294" s="590">
        <f t="shared" si="125"/>
        <v>0</v>
      </c>
      <c r="Q294" s="594"/>
      <c r="R294" s="594"/>
      <c r="S294" s="594"/>
      <c r="T294" s="590">
        <f t="shared" si="126"/>
        <v>0</v>
      </c>
      <c r="U294" s="594"/>
      <c r="V294" s="594"/>
      <c r="W294" s="594"/>
      <c r="X294" s="590">
        <f t="shared" si="127"/>
        <v>0</v>
      </c>
      <c r="Y294" s="594"/>
      <c r="Z294" s="594"/>
      <c r="AA294" s="594"/>
      <c r="AB294" s="1316">
        <f t="shared" si="128"/>
        <v>0</v>
      </c>
      <c r="AC294" s="41"/>
      <c r="AD294" s="675"/>
      <c r="AE294" s="675"/>
      <c r="AF294" s="675"/>
      <c r="AG294" s="1903">
        <f t="shared" si="134"/>
        <v>0</v>
      </c>
      <c r="AH294" s="1258"/>
      <c r="AI294" s="1258"/>
      <c r="AJ294" s="1258"/>
      <c r="AK294" s="1258"/>
      <c r="AL294" s="1258"/>
      <c r="AM294" s="1258"/>
      <c r="AN294" s="1258"/>
      <c r="AO294" s="1258"/>
      <c r="AP294" s="1258"/>
      <c r="AQ294" s="1258"/>
      <c r="AR294" s="1258"/>
      <c r="AS294" s="72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s="41"/>
      <c r="FF294" s="41"/>
      <c r="FG294" s="41"/>
      <c r="FH294" s="41"/>
      <c r="FI294" s="41"/>
      <c r="FJ294" s="41"/>
      <c r="FK294" s="41"/>
      <c r="FL294" s="41"/>
      <c r="FM294" s="41"/>
      <c r="FN294" s="41"/>
      <c r="FO294" s="41"/>
      <c r="FP294" s="41"/>
      <c r="FQ294" s="41"/>
      <c r="FR294" s="41"/>
      <c r="FS294" s="41"/>
      <c r="FT294" s="41"/>
      <c r="FU294" s="41"/>
      <c r="FV294" s="41"/>
      <c r="FW294" s="41"/>
    </row>
    <row r="295" spans="1:179" s="10" customFormat="1" ht="69.75" customHeight="1" thickBot="1">
      <c r="A295" s="1953" t="s">
        <v>1373</v>
      </c>
      <c r="B295" s="1954"/>
      <c r="C295" s="1954"/>
      <c r="D295" s="1299" t="s">
        <v>952</v>
      </c>
      <c r="E295" s="778"/>
      <c r="F295" s="779">
        <f>E295-E299</f>
        <v>0</v>
      </c>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row>
    <row r="296" spans="1:179" s="29" customFormat="1" ht="30" customHeight="1" thickBot="1">
      <c r="A296" s="1951" t="s">
        <v>64</v>
      </c>
      <c r="B296" s="2045" t="s">
        <v>41</v>
      </c>
      <c r="C296" s="2045" t="s">
        <v>35</v>
      </c>
      <c r="D296" s="2043" t="s">
        <v>77</v>
      </c>
      <c r="E296" s="2049" t="s">
        <v>954</v>
      </c>
      <c r="F296" s="1961" t="s">
        <v>1374</v>
      </c>
      <c r="G296" s="1961" t="s">
        <v>1375</v>
      </c>
      <c r="H296" s="1987" t="s">
        <v>136</v>
      </c>
      <c r="I296" s="2006" t="s">
        <v>910</v>
      </c>
      <c r="J296" s="1983" t="s">
        <v>1327</v>
      </c>
      <c r="K296" s="1978" t="s">
        <v>911</v>
      </c>
      <c r="L296" s="1979"/>
      <c r="M296" s="1979"/>
      <c r="N296" s="1979"/>
      <c r="O296" s="1979"/>
      <c r="P296" s="1979"/>
      <c r="Q296" s="1979"/>
      <c r="R296" s="1979"/>
      <c r="S296" s="1979"/>
      <c r="T296" s="1979"/>
      <c r="U296" s="1979"/>
      <c r="V296" s="1979"/>
      <c r="W296" s="1979"/>
      <c r="X296" s="1979"/>
      <c r="Y296" s="1979"/>
      <c r="Z296" s="1979"/>
      <c r="AA296" s="1979"/>
      <c r="AB296" s="1980"/>
      <c r="AD296" s="2058" t="s">
        <v>64</v>
      </c>
      <c r="AE296" s="2054" t="s">
        <v>41</v>
      </c>
      <c r="AF296" s="2054" t="s">
        <v>35</v>
      </c>
      <c r="AG296" s="2051" t="s">
        <v>939</v>
      </c>
      <c r="AH296" s="2051"/>
      <c r="AI296" s="2051"/>
      <c r="AJ296" s="2051"/>
      <c r="AK296" s="2051"/>
      <c r="AL296" s="2051"/>
      <c r="AM296" s="2051"/>
      <c r="AN296" s="2051"/>
      <c r="AO296" s="2051"/>
      <c r="AP296" s="2051"/>
      <c r="AQ296" s="2051"/>
      <c r="AR296" s="2051"/>
      <c r="AS296" s="2051"/>
    </row>
    <row r="297" spans="1:179" s="29" customFormat="1" ht="197.25" customHeight="1">
      <c r="A297" s="1952"/>
      <c r="B297" s="2046"/>
      <c r="C297" s="2046"/>
      <c r="D297" s="2044"/>
      <c r="E297" s="2050"/>
      <c r="F297" s="1962"/>
      <c r="G297" s="1962"/>
      <c r="H297" s="1988"/>
      <c r="I297" s="2007"/>
      <c r="J297" s="1984"/>
      <c r="K297" s="1350" t="s">
        <v>1360</v>
      </c>
      <c r="L297" s="1351" t="s">
        <v>909</v>
      </c>
      <c r="M297" s="633" t="s">
        <v>105</v>
      </c>
      <c r="N297" s="634" t="s">
        <v>106</v>
      </c>
      <c r="O297" s="634" t="s">
        <v>107</v>
      </c>
      <c r="P297" s="635" t="s">
        <v>507</v>
      </c>
      <c r="Q297" s="634" t="s">
        <v>108</v>
      </c>
      <c r="R297" s="634" t="s">
        <v>109</v>
      </c>
      <c r="S297" s="634" t="s">
        <v>110</v>
      </c>
      <c r="T297" s="635" t="s">
        <v>508</v>
      </c>
      <c r="U297" s="634" t="s">
        <v>111</v>
      </c>
      <c r="V297" s="634" t="s">
        <v>112</v>
      </c>
      <c r="W297" s="634" t="s">
        <v>113</v>
      </c>
      <c r="X297" s="635" t="s">
        <v>509</v>
      </c>
      <c r="Y297" s="634" t="s">
        <v>114</v>
      </c>
      <c r="Z297" s="634" t="s">
        <v>115</v>
      </c>
      <c r="AA297" s="634" t="s">
        <v>116</v>
      </c>
      <c r="AB297" s="1300" t="s">
        <v>510</v>
      </c>
      <c r="AD297" s="2058"/>
      <c r="AE297" s="2054"/>
      <c r="AF297" s="2054"/>
      <c r="AG297" s="730" t="s">
        <v>938</v>
      </c>
      <c r="AH297" s="884" t="s">
        <v>106</v>
      </c>
      <c r="AI297" s="884" t="s">
        <v>107</v>
      </c>
      <c r="AJ297" s="884" t="s">
        <v>108</v>
      </c>
      <c r="AK297" s="884" t="s">
        <v>109</v>
      </c>
      <c r="AL297" s="884" t="s">
        <v>110</v>
      </c>
      <c r="AM297" s="884" t="s">
        <v>111</v>
      </c>
      <c r="AN297" s="884" t="s">
        <v>112</v>
      </c>
      <c r="AO297" s="884" t="s">
        <v>113</v>
      </c>
      <c r="AP297" s="884" t="s">
        <v>114</v>
      </c>
      <c r="AQ297" s="884" t="s">
        <v>115</v>
      </c>
      <c r="AR297" s="884" t="s">
        <v>116</v>
      </c>
      <c r="AS297" s="731" t="s">
        <v>940</v>
      </c>
    </row>
    <row r="298" spans="1:179" s="29" customFormat="1" ht="19.5" customHeight="1">
      <c r="A298" s="298">
        <v>1</v>
      </c>
      <c r="B298" s="299">
        <v>2</v>
      </c>
      <c r="C298" s="299">
        <v>3</v>
      </c>
      <c r="D298" s="300">
        <v>4</v>
      </c>
      <c r="E298" s="612">
        <v>5</v>
      </c>
      <c r="F298" s="301">
        <v>6</v>
      </c>
      <c r="G298" s="320">
        <v>7</v>
      </c>
      <c r="H298" s="624">
        <v>8</v>
      </c>
      <c r="I298" s="574">
        <v>9</v>
      </c>
      <c r="J298" s="1352">
        <v>10</v>
      </c>
      <c r="K298" s="298">
        <v>11</v>
      </c>
      <c r="L298" s="572">
        <v>12</v>
      </c>
      <c r="M298" s="531">
        <v>13</v>
      </c>
      <c r="N298" s="283">
        <v>14</v>
      </c>
      <c r="O298" s="299">
        <v>15</v>
      </c>
      <c r="P298" s="614">
        <v>16</v>
      </c>
      <c r="Q298" s="299">
        <v>17</v>
      </c>
      <c r="R298" s="283">
        <v>18</v>
      </c>
      <c r="S298" s="299">
        <v>19</v>
      </c>
      <c r="T298" s="615">
        <v>20</v>
      </c>
      <c r="U298" s="299">
        <v>21</v>
      </c>
      <c r="V298" s="283">
        <v>22</v>
      </c>
      <c r="W298" s="299">
        <v>23</v>
      </c>
      <c r="X298" s="615">
        <v>24</v>
      </c>
      <c r="Y298" s="299">
        <v>25</v>
      </c>
      <c r="Z298" s="283">
        <v>26</v>
      </c>
      <c r="AA298" s="299">
        <v>27</v>
      </c>
      <c r="AB298" s="1301">
        <v>28</v>
      </c>
      <c r="AD298" s="299">
        <v>1</v>
      </c>
      <c r="AE298" s="299">
        <v>2</v>
      </c>
      <c r="AF298" s="299">
        <v>3</v>
      </c>
      <c r="AG298" s="299">
        <v>4</v>
      </c>
      <c r="AH298" s="299">
        <v>5</v>
      </c>
      <c r="AI298" s="299">
        <v>6</v>
      </c>
      <c r="AJ298" s="299">
        <v>7</v>
      </c>
      <c r="AK298" s="299">
        <v>8</v>
      </c>
      <c r="AL298" s="299">
        <v>9</v>
      </c>
      <c r="AM298" s="299">
        <v>10</v>
      </c>
      <c r="AN298" s="299">
        <v>11</v>
      </c>
      <c r="AO298" s="299">
        <v>12</v>
      </c>
      <c r="AP298" s="299">
        <v>13</v>
      </c>
      <c r="AQ298" s="299">
        <v>14</v>
      </c>
      <c r="AR298" s="299">
        <v>15</v>
      </c>
      <c r="AS298" s="614">
        <v>16</v>
      </c>
    </row>
    <row r="299" spans="1:179" s="22" customFormat="1" ht="20.25" customHeight="1">
      <c r="A299" s="322" t="s">
        <v>78</v>
      </c>
      <c r="B299" s="323"/>
      <c r="C299" s="323"/>
      <c r="D299" s="324"/>
      <c r="E299" s="618">
        <f t="shared" ref="E299:AB299" si="137">E301+E383</f>
        <v>0</v>
      </c>
      <c r="F299" s="325">
        <f t="shared" si="137"/>
        <v>692900</v>
      </c>
      <c r="G299" s="325">
        <f t="shared" si="137"/>
        <v>692900</v>
      </c>
      <c r="H299" s="329">
        <f t="shared" si="137"/>
        <v>0</v>
      </c>
      <c r="I299" s="621">
        <f t="shared" si="137"/>
        <v>0</v>
      </c>
      <c r="J299" s="1353">
        <f t="shared" si="137"/>
        <v>692900</v>
      </c>
      <c r="K299" s="1348">
        <f t="shared" si="137"/>
        <v>0</v>
      </c>
      <c r="L299" s="337">
        <f t="shared" si="137"/>
        <v>0</v>
      </c>
      <c r="M299" s="337">
        <f t="shared" si="137"/>
        <v>0</v>
      </c>
      <c r="N299" s="331">
        <f t="shared" si="137"/>
        <v>0</v>
      </c>
      <c r="O299" s="331">
        <f t="shared" si="137"/>
        <v>0</v>
      </c>
      <c r="P299" s="331">
        <f t="shared" si="137"/>
        <v>0</v>
      </c>
      <c r="Q299" s="331">
        <f t="shared" si="137"/>
        <v>0</v>
      </c>
      <c r="R299" s="331">
        <f t="shared" si="137"/>
        <v>0</v>
      </c>
      <c r="S299" s="331">
        <f t="shared" si="137"/>
        <v>0</v>
      </c>
      <c r="T299" s="331">
        <f t="shared" si="137"/>
        <v>0</v>
      </c>
      <c r="U299" s="331">
        <f t="shared" si="137"/>
        <v>0</v>
      </c>
      <c r="V299" s="331">
        <f t="shared" si="137"/>
        <v>0</v>
      </c>
      <c r="W299" s="331">
        <f t="shared" si="137"/>
        <v>0</v>
      </c>
      <c r="X299" s="331">
        <f t="shared" si="137"/>
        <v>0</v>
      </c>
      <c r="Y299" s="331">
        <f t="shared" si="137"/>
        <v>0</v>
      </c>
      <c r="Z299" s="331">
        <f t="shared" si="137"/>
        <v>0</v>
      </c>
      <c r="AA299" s="331">
        <f t="shared" si="137"/>
        <v>0</v>
      </c>
      <c r="AB299" s="330">
        <f t="shared" si="137"/>
        <v>0</v>
      </c>
      <c r="AD299" s="736" t="s">
        <v>78</v>
      </c>
      <c r="AE299" s="323"/>
      <c r="AF299" s="323"/>
      <c r="AG299" s="331">
        <f t="shared" ref="AG299:AR299" si="138">AG301+AG383</f>
        <v>640400</v>
      </c>
      <c r="AH299" s="331">
        <f t="shared" si="138"/>
        <v>64900</v>
      </c>
      <c r="AI299" s="331">
        <f t="shared" si="138"/>
        <v>6700</v>
      </c>
      <c r="AJ299" s="331">
        <f t="shared" si="138"/>
        <v>33200</v>
      </c>
      <c r="AK299" s="331">
        <f t="shared" si="138"/>
        <v>215300</v>
      </c>
      <c r="AL299" s="331">
        <f t="shared" si="138"/>
        <v>2200</v>
      </c>
      <c r="AM299" s="331">
        <f t="shared" si="138"/>
        <v>6700</v>
      </c>
      <c r="AN299" s="331">
        <f t="shared" si="138"/>
        <v>108000</v>
      </c>
      <c r="AO299" s="331">
        <f t="shared" si="138"/>
        <v>2200</v>
      </c>
      <c r="AP299" s="331">
        <f t="shared" si="138"/>
        <v>157600</v>
      </c>
      <c r="AQ299" s="331">
        <f t="shared" si="138"/>
        <v>39000</v>
      </c>
      <c r="AR299" s="331">
        <f t="shared" si="138"/>
        <v>4600</v>
      </c>
      <c r="AS299" s="750">
        <f t="shared" ref="AS299:AS362" si="139">AG299-AH299-AI299-AJ299-AK299-AL299-AM299-AN299-AO299-AP299-AQ299-AR299</f>
        <v>0</v>
      </c>
    </row>
    <row r="300" spans="1:179" s="22" customFormat="1" ht="21" customHeight="1">
      <c r="A300" s="322" t="s">
        <v>693</v>
      </c>
      <c r="B300" s="323"/>
      <c r="C300" s="323"/>
      <c r="D300" s="324"/>
      <c r="E300" s="618">
        <f t="shared" ref="E300:AB300" si="140">E309+E326+E335+E338+E356+E357+E375+E377+E384+E400+E374</f>
        <v>0</v>
      </c>
      <c r="F300" s="325">
        <f t="shared" si="140"/>
        <v>602200</v>
      </c>
      <c r="G300" s="325">
        <f t="shared" si="140"/>
        <v>602200</v>
      </c>
      <c r="H300" s="329">
        <f t="shared" si="140"/>
        <v>0</v>
      </c>
      <c r="I300" s="621">
        <f t="shared" si="140"/>
        <v>0</v>
      </c>
      <c r="J300" s="1353">
        <f t="shared" si="140"/>
        <v>602200</v>
      </c>
      <c r="K300" s="1348">
        <f t="shared" si="140"/>
        <v>0</v>
      </c>
      <c r="L300" s="337">
        <f t="shared" si="140"/>
        <v>0</v>
      </c>
      <c r="M300" s="337">
        <f t="shared" si="140"/>
        <v>0</v>
      </c>
      <c r="N300" s="331">
        <f t="shared" si="140"/>
        <v>0</v>
      </c>
      <c r="O300" s="331">
        <f t="shared" si="140"/>
        <v>0</v>
      </c>
      <c r="P300" s="331">
        <f t="shared" si="140"/>
        <v>0</v>
      </c>
      <c r="Q300" s="331">
        <f t="shared" si="140"/>
        <v>0</v>
      </c>
      <c r="R300" s="331">
        <f t="shared" si="140"/>
        <v>0</v>
      </c>
      <c r="S300" s="331">
        <f t="shared" si="140"/>
        <v>0</v>
      </c>
      <c r="T300" s="331">
        <f t="shared" si="140"/>
        <v>0</v>
      </c>
      <c r="U300" s="331">
        <f t="shared" si="140"/>
        <v>0</v>
      </c>
      <c r="V300" s="331">
        <f t="shared" si="140"/>
        <v>0</v>
      </c>
      <c r="W300" s="331">
        <f t="shared" si="140"/>
        <v>0</v>
      </c>
      <c r="X300" s="331">
        <f t="shared" si="140"/>
        <v>0</v>
      </c>
      <c r="Y300" s="331">
        <f t="shared" si="140"/>
        <v>0</v>
      </c>
      <c r="Z300" s="331">
        <f t="shared" si="140"/>
        <v>0</v>
      </c>
      <c r="AA300" s="331">
        <f t="shared" si="140"/>
        <v>0</v>
      </c>
      <c r="AB300" s="330">
        <f t="shared" si="140"/>
        <v>0</v>
      </c>
      <c r="AD300" s="736" t="s">
        <v>693</v>
      </c>
      <c r="AE300" s="323"/>
      <c r="AF300" s="323"/>
      <c r="AG300" s="331">
        <f t="shared" ref="AG300:AR300" si="141">AG309+AG326+AG335+AG338+AG356+AG357+AG375+AG377+AG384+AG400+AG374</f>
        <v>569700</v>
      </c>
      <c r="AH300" s="331">
        <f t="shared" si="141"/>
        <v>64900</v>
      </c>
      <c r="AI300" s="331">
        <f t="shared" si="141"/>
        <v>6700</v>
      </c>
      <c r="AJ300" s="331">
        <f t="shared" si="141"/>
        <v>33200</v>
      </c>
      <c r="AK300" s="331">
        <f t="shared" si="141"/>
        <v>215300</v>
      </c>
      <c r="AL300" s="331">
        <f t="shared" si="141"/>
        <v>2200</v>
      </c>
      <c r="AM300" s="331">
        <f t="shared" si="141"/>
        <v>6700</v>
      </c>
      <c r="AN300" s="331">
        <f t="shared" si="141"/>
        <v>108000</v>
      </c>
      <c r="AO300" s="331">
        <f t="shared" si="141"/>
        <v>2200</v>
      </c>
      <c r="AP300" s="331">
        <f t="shared" si="141"/>
        <v>86900</v>
      </c>
      <c r="AQ300" s="331">
        <f t="shared" si="141"/>
        <v>39000</v>
      </c>
      <c r="AR300" s="331">
        <f t="shared" si="141"/>
        <v>4600</v>
      </c>
      <c r="AS300" s="750">
        <f t="shared" si="139"/>
        <v>0</v>
      </c>
    </row>
    <row r="301" spans="1:179" s="22" customFormat="1" ht="20.25" customHeight="1">
      <c r="A301" s="317"/>
      <c r="B301" s="318">
        <v>200</v>
      </c>
      <c r="C301" s="318"/>
      <c r="D301" s="321"/>
      <c r="E301" s="618">
        <f>E302+E381</f>
        <v>0</v>
      </c>
      <c r="F301" s="319">
        <f>F302+F381</f>
        <v>410400</v>
      </c>
      <c r="G301" s="319">
        <f>G302+G381</f>
        <v>410400</v>
      </c>
      <c r="H301" s="303">
        <f t="shared" ref="H301:AB301" si="142">H302+H381</f>
        <v>0</v>
      </c>
      <c r="I301" s="585">
        <f t="shared" si="142"/>
        <v>0</v>
      </c>
      <c r="J301" s="1353">
        <f>J302+J381</f>
        <v>410400</v>
      </c>
      <c r="K301" s="1338">
        <f>K302+K381</f>
        <v>0</v>
      </c>
      <c r="L301" s="436">
        <f t="shared" si="142"/>
        <v>0</v>
      </c>
      <c r="M301" s="436">
        <f t="shared" si="142"/>
        <v>0</v>
      </c>
      <c r="N301" s="305">
        <f t="shared" si="142"/>
        <v>0</v>
      </c>
      <c r="O301" s="305">
        <f t="shared" si="142"/>
        <v>0</v>
      </c>
      <c r="P301" s="331">
        <f t="shared" si="142"/>
        <v>0</v>
      </c>
      <c r="Q301" s="305">
        <f t="shared" si="142"/>
        <v>0</v>
      </c>
      <c r="R301" s="305">
        <f t="shared" si="142"/>
        <v>0</v>
      </c>
      <c r="S301" s="305">
        <f t="shared" si="142"/>
        <v>0</v>
      </c>
      <c r="T301" s="253">
        <f t="shared" si="142"/>
        <v>0</v>
      </c>
      <c r="U301" s="305">
        <f t="shared" si="142"/>
        <v>0</v>
      </c>
      <c r="V301" s="305">
        <f t="shared" si="142"/>
        <v>0</v>
      </c>
      <c r="W301" s="305">
        <f t="shared" si="142"/>
        <v>0</v>
      </c>
      <c r="X301" s="253">
        <f t="shared" si="142"/>
        <v>0</v>
      </c>
      <c r="Y301" s="305">
        <f t="shared" si="142"/>
        <v>0</v>
      </c>
      <c r="Z301" s="305">
        <f t="shared" si="142"/>
        <v>0</v>
      </c>
      <c r="AA301" s="305">
        <f t="shared" si="142"/>
        <v>0</v>
      </c>
      <c r="AB301" s="1302">
        <f t="shared" si="142"/>
        <v>0</v>
      </c>
      <c r="AD301" s="737"/>
      <c r="AE301" s="318">
        <v>200</v>
      </c>
      <c r="AF301" s="318"/>
      <c r="AG301" s="305">
        <f>AG302+AG381</f>
        <v>390400</v>
      </c>
      <c r="AH301" s="305">
        <f t="shared" ref="AH301:AR301" si="143">AH302+AH381</f>
        <v>14900</v>
      </c>
      <c r="AI301" s="305">
        <f t="shared" si="143"/>
        <v>6700</v>
      </c>
      <c r="AJ301" s="305">
        <f t="shared" si="143"/>
        <v>33200</v>
      </c>
      <c r="AK301" s="305">
        <f t="shared" si="143"/>
        <v>95300</v>
      </c>
      <c r="AL301" s="305">
        <f t="shared" si="143"/>
        <v>2200</v>
      </c>
      <c r="AM301" s="305">
        <f t="shared" si="143"/>
        <v>6700</v>
      </c>
      <c r="AN301" s="305">
        <f t="shared" si="143"/>
        <v>28000</v>
      </c>
      <c r="AO301" s="305">
        <f t="shared" si="143"/>
        <v>2200</v>
      </c>
      <c r="AP301" s="305">
        <f t="shared" si="143"/>
        <v>157600</v>
      </c>
      <c r="AQ301" s="305">
        <f t="shared" si="143"/>
        <v>39000</v>
      </c>
      <c r="AR301" s="305">
        <f t="shared" si="143"/>
        <v>4600</v>
      </c>
      <c r="AS301" s="750">
        <f t="shared" si="139"/>
        <v>0</v>
      </c>
    </row>
    <row r="302" spans="1:179" s="22" customFormat="1" ht="21" customHeight="1">
      <c r="A302" s="322" t="s">
        <v>717</v>
      </c>
      <c r="B302" s="323">
        <v>220</v>
      </c>
      <c r="C302" s="323"/>
      <c r="D302" s="324"/>
      <c r="E302" s="618">
        <f>E303+E309+E326+E335+E338+E355</f>
        <v>0</v>
      </c>
      <c r="F302" s="325">
        <f t="shared" ref="F302:AB302" si="144">F303+F309+F326+F335+F338+F355</f>
        <v>390400</v>
      </c>
      <c r="G302" s="325">
        <f t="shared" si="144"/>
        <v>390400</v>
      </c>
      <c r="H302" s="329">
        <f t="shared" si="144"/>
        <v>0</v>
      </c>
      <c r="I302" s="621">
        <f t="shared" si="144"/>
        <v>0</v>
      </c>
      <c r="J302" s="1353">
        <f t="shared" ref="J302:J365" si="145">G302-K302</f>
        <v>390400</v>
      </c>
      <c r="K302" s="337">
        <f t="shared" ref="K302:K365" si="146">L302+P302+T302+X302+AB302</f>
        <v>0</v>
      </c>
      <c r="L302" s="337">
        <f t="shared" si="144"/>
        <v>0</v>
      </c>
      <c r="M302" s="337">
        <f t="shared" si="144"/>
        <v>0</v>
      </c>
      <c r="N302" s="331">
        <f t="shared" si="144"/>
        <v>0</v>
      </c>
      <c r="O302" s="331">
        <f t="shared" si="144"/>
        <v>0</v>
      </c>
      <c r="P302" s="331">
        <f t="shared" si="144"/>
        <v>0</v>
      </c>
      <c r="Q302" s="331">
        <f t="shared" si="144"/>
        <v>0</v>
      </c>
      <c r="R302" s="331">
        <f t="shared" si="144"/>
        <v>0</v>
      </c>
      <c r="S302" s="331">
        <f t="shared" si="144"/>
        <v>0</v>
      </c>
      <c r="T302" s="331">
        <f t="shared" si="144"/>
        <v>0</v>
      </c>
      <c r="U302" s="331">
        <f t="shared" si="144"/>
        <v>0</v>
      </c>
      <c r="V302" s="331">
        <f t="shared" si="144"/>
        <v>0</v>
      </c>
      <c r="W302" s="331">
        <f t="shared" si="144"/>
        <v>0</v>
      </c>
      <c r="X302" s="331">
        <f t="shared" si="144"/>
        <v>0</v>
      </c>
      <c r="Y302" s="331">
        <f t="shared" si="144"/>
        <v>0</v>
      </c>
      <c r="Z302" s="331">
        <f t="shared" si="144"/>
        <v>0</v>
      </c>
      <c r="AA302" s="331">
        <f t="shared" si="144"/>
        <v>0</v>
      </c>
      <c r="AB302" s="330">
        <f t="shared" si="144"/>
        <v>0</v>
      </c>
      <c r="AD302" s="736" t="s">
        <v>717</v>
      </c>
      <c r="AE302" s="323">
        <v>220</v>
      </c>
      <c r="AF302" s="323"/>
      <c r="AG302" s="331">
        <f t="shared" ref="AG302:AR302" si="147">AG303+AG309+AG326+AG335+AG338+AG355</f>
        <v>390400</v>
      </c>
      <c r="AH302" s="331">
        <f t="shared" si="147"/>
        <v>14900</v>
      </c>
      <c r="AI302" s="331">
        <f t="shared" si="147"/>
        <v>6700</v>
      </c>
      <c r="AJ302" s="331">
        <f t="shared" si="147"/>
        <v>33200</v>
      </c>
      <c r="AK302" s="331">
        <f t="shared" si="147"/>
        <v>95300</v>
      </c>
      <c r="AL302" s="331">
        <f t="shared" si="147"/>
        <v>2200</v>
      </c>
      <c r="AM302" s="331">
        <f t="shared" si="147"/>
        <v>6700</v>
      </c>
      <c r="AN302" s="331">
        <f t="shared" si="147"/>
        <v>28000</v>
      </c>
      <c r="AO302" s="331">
        <f t="shared" si="147"/>
        <v>2200</v>
      </c>
      <c r="AP302" s="331">
        <f t="shared" si="147"/>
        <v>157600</v>
      </c>
      <c r="AQ302" s="331">
        <f t="shared" si="147"/>
        <v>39000</v>
      </c>
      <c r="AR302" s="331">
        <f t="shared" si="147"/>
        <v>4600</v>
      </c>
      <c r="AS302" s="750">
        <f t="shared" si="139"/>
        <v>0</v>
      </c>
    </row>
    <row r="303" spans="1:179" s="42" customFormat="1" ht="21.75" customHeight="1">
      <c r="A303" s="322" t="s">
        <v>718</v>
      </c>
      <c r="B303" s="323">
        <v>212</v>
      </c>
      <c r="C303" s="323"/>
      <c r="D303" s="324"/>
      <c r="E303" s="618">
        <f>SUM(E304:E308)</f>
        <v>0</v>
      </c>
      <c r="F303" s="325">
        <f>SUM(F304:F308)</f>
        <v>70700</v>
      </c>
      <c r="G303" s="325">
        <f>SUM(G304:G308)</f>
        <v>70700</v>
      </c>
      <c r="H303" s="329">
        <f>SUM(H304:H308)</f>
        <v>0</v>
      </c>
      <c r="I303" s="621">
        <f t="shared" ref="I303:AB303" si="148">SUM(I304:I308)</f>
        <v>0</v>
      </c>
      <c r="J303" s="1353">
        <f t="shared" si="145"/>
        <v>70700</v>
      </c>
      <c r="K303" s="337">
        <f t="shared" si="146"/>
        <v>0</v>
      </c>
      <c r="L303" s="337">
        <f t="shared" si="148"/>
        <v>0</v>
      </c>
      <c r="M303" s="337">
        <f t="shared" si="148"/>
        <v>0</v>
      </c>
      <c r="N303" s="331">
        <f t="shared" si="148"/>
        <v>0</v>
      </c>
      <c r="O303" s="331">
        <f t="shared" si="148"/>
        <v>0</v>
      </c>
      <c r="P303" s="331">
        <f t="shared" si="148"/>
        <v>0</v>
      </c>
      <c r="Q303" s="331">
        <f t="shared" si="148"/>
        <v>0</v>
      </c>
      <c r="R303" s="331">
        <f t="shared" si="148"/>
        <v>0</v>
      </c>
      <c r="S303" s="331">
        <f t="shared" si="148"/>
        <v>0</v>
      </c>
      <c r="T303" s="331">
        <f t="shared" si="148"/>
        <v>0</v>
      </c>
      <c r="U303" s="331">
        <f t="shared" si="148"/>
        <v>0</v>
      </c>
      <c r="V303" s="331">
        <f t="shared" si="148"/>
        <v>0</v>
      </c>
      <c r="W303" s="331">
        <f t="shared" si="148"/>
        <v>0</v>
      </c>
      <c r="X303" s="331">
        <f t="shared" si="148"/>
        <v>0</v>
      </c>
      <c r="Y303" s="331">
        <f t="shared" si="148"/>
        <v>0</v>
      </c>
      <c r="Z303" s="331">
        <f t="shared" si="148"/>
        <v>0</v>
      </c>
      <c r="AA303" s="331">
        <f t="shared" si="148"/>
        <v>0</v>
      </c>
      <c r="AB303" s="330">
        <f t="shared" si="148"/>
        <v>0</v>
      </c>
      <c r="AC303" s="238"/>
      <c r="AD303" s="736" t="s">
        <v>718</v>
      </c>
      <c r="AE303" s="323">
        <v>212</v>
      </c>
      <c r="AF303" s="323"/>
      <c r="AG303" s="331">
        <f>SUM(AG304:AG308)</f>
        <v>70700</v>
      </c>
      <c r="AH303" s="331">
        <f t="shared" ref="AH303:AR303" si="149">SUM(AH304:AH308)</f>
        <v>0</v>
      </c>
      <c r="AI303" s="331">
        <f t="shared" si="149"/>
        <v>0</v>
      </c>
      <c r="AJ303" s="331">
        <f t="shared" si="149"/>
        <v>0</v>
      </c>
      <c r="AK303" s="331">
        <f t="shared" si="149"/>
        <v>0</v>
      </c>
      <c r="AL303" s="331">
        <f t="shared" si="149"/>
        <v>0</v>
      </c>
      <c r="AM303" s="331">
        <f t="shared" si="149"/>
        <v>0</v>
      </c>
      <c r="AN303" s="331">
        <f t="shared" si="149"/>
        <v>0</v>
      </c>
      <c r="AO303" s="331">
        <f t="shared" si="149"/>
        <v>0</v>
      </c>
      <c r="AP303" s="331">
        <f t="shared" si="149"/>
        <v>70700</v>
      </c>
      <c r="AQ303" s="331">
        <f t="shared" si="149"/>
        <v>0</v>
      </c>
      <c r="AR303" s="331">
        <f t="shared" si="149"/>
        <v>0</v>
      </c>
      <c r="AS303" s="751">
        <f t="shared" si="139"/>
        <v>0</v>
      </c>
      <c r="AT303" s="238"/>
      <c r="AU303" s="238"/>
      <c r="AV303" s="238"/>
      <c r="AW303" s="238"/>
      <c r="AX303" s="238"/>
      <c r="AY303" s="238"/>
      <c r="AZ303" s="238"/>
      <c r="BA303" s="238"/>
      <c r="BB303" s="238"/>
      <c r="BC303" s="238"/>
      <c r="BD303" s="238"/>
      <c r="BE303" s="238"/>
      <c r="BF303" s="238"/>
      <c r="BG303" s="238"/>
      <c r="BH303" s="238"/>
      <c r="BI303" s="238"/>
      <c r="BJ303" s="238"/>
      <c r="BK303" s="238"/>
      <c r="BL303" s="238"/>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38"/>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38"/>
      <c r="FP303" s="238"/>
      <c r="FQ303" s="238"/>
      <c r="FR303" s="238"/>
      <c r="FS303" s="238"/>
      <c r="FT303" s="238"/>
      <c r="FU303" s="238"/>
      <c r="FV303" s="238"/>
      <c r="FW303" s="238"/>
    </row>
    <row r="304" spans="1:179" s="40" customFormat="1" ht="65.25" customHeight="1">
      <c r="A304" s="676" t="s">
        <v>125</v>
      </c>
      <c r="B304" s="277"/>
      <c r="C304" s="294">
        <v>912</v>
      </c>
      <c r="D304" s="291" t="s">
        <v>1376</v>
      </c>
      <c r="E304" s="616"/>
      <c r="F304" s="278">
        <f>'212 командировки'!F15</f>
        <v>6000</v>
      </c>
      <c r="G304" s="278">
        <f>F304</f>
        <v>6000</v>
      </c>
      <c r="H304" s="280"/>
      <c r="I304" s="622"/>
      <c r="J304" s="1354">
        <f t="shared" si="145"/>
        <v>6000</v>
      </c>
      <c r="K304" s="580">
        <f t="shared" si="146"/>
        <v>0</v>
      </c>
      <c r="L304" s="586"/>
      <c r="M304" s="586"/>
      <c r="N304" s="326"/>
      <c r="O304" s="326"/>
      <c r="P304" s="256">
        <f>SUM(M304:O304)</f>
        <v>0</v>
      </c>
      <c r="Q304" s="281"/>
      <c r="R304" s="281"/>
      <c r="S304" s="281"/>
      <c r="T304" s="254">
        <f>SUM(Q304:S304)</f>
        <v>0</v>
      </c>
      <c r="U304" s="281"/>
      <c r="V304" s="281"/>
      <c r="W304" s="281"/>
      <c r="X304" s="254">
        <f>SUM(U304:W304)</f>
        <v>0</v>
      </c>
      <c r="Y304" s="281"/>
      <c r="Z304" s="281"/>
      <c r="AA304" s="281"/>
      <c r="AB304" s="1303">
        <f>SUM(Y304:AA304)</f>
        <v>0</v>
      </c>
      <c r="AC304" s="41"/>
      <c r="AD304" s="1283" t="s">
        <v>125</v>
      </c>
      <c r="AE304" s="756"/>
      <c r="AF304" s="850">
        <v>912</v>
      </c>
      <c r="AG304" s="725">
        <f>F304</f>
        <v>6000</v>
      </c>
      <c r="AH304" s="725"/>
      <c r="AI304" s="725"/>
      <c r="AJ304" s="725"/>
      <c r="AK304" s="725"/>
      <c r="AL304" s="725"/>
      <c r="AM304" s="725"/>
      <c r="AN304" s="725"/>
      <c r="AO304" s="725"/>
      <c r="AP304" s="725">
        <v>6000</v>
      </c>
      <c r="AQ304" s="725"/>
      <c r="AR304" s="725"/>
      <c r="AS304" s="728">
        <f t="shared" si="139"/>
        <v>0</v>
      </c>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c r="FS304" s="41"/>
      <c r="FT304" s="41"/>
      <c r="FU304" s="41"/>
      <c r="FV304" s="41"/>
      <c r="FW304" s="41"/>
    </row>
    <row r="305" spans="1:179" s="40" customFormat="1" ht="80.25" customHeight="1">
      <c r="A305" s="676" t="s">
        <v>131</v>
      </c>
      <c r="B305" s="277"/>
      <c r="C305" s="294">
        <v>921</v>
      </c>
      <c r="D305" s="291" t="s">
        <v>1376</v>
      </c>
      <c r="E305" s="616"/>
      <c r="F305" s="278">
        <f>'212 командировки'!H15</f>
        <v>46200</v>
      </c>
      <c r="G305" s="278">
        <f>F305</f>
        <v>46200</v>
      </c>
      <c r="H305" s="280"/>
      <c r="I305" s="622"/>
      <c r="J305" s="1354">
        <f t="shared" si="145"/>
        <v>46200</v>
      </c>
      <c r="K305" s="580">
        <f t="shared" si="146"/>
        <v>0</v>
      </c>
      <c r="L305" s="586"/>
      <c r="M305" s="586"/>
      <c r="N305" s="326"/>
      <c r="O305" s="326"/>
      <c r="P305" s="256">
        <f>SUM(M305:O305)</f>
        <v>0</v>
      </c>
      <c r="Q305" s="281"/>
      <c r="R305" s="281"/>
      <c r="S305" s="281"/>
      <c r="T305" s="254">
        <f>SUM(Q305:S305)</f>
        <v>0</v>
      </c>
      <c r="U305" s="281"/>
      <c r="V305" s="281"/>
      <c r="W305" s="281"/>
      <c r="X305" s="254">
        <f>SUM(U305:W305)</f>
        <v>0</v>
      </c>
      <c r="Y305" s="281"/>
      <c r="Z305" s="281"/>
      <c r="AA305" s="281"/>
      <c r="AB305" s="1303">
        <f>SUM(Y305:AA305)</f>
        <v>0</v>
      </c>
      <c r="AC305" s="41"/>
      <c r="AD305" s="1283" t="s">
        <v>131</v>
      </c>
      <c r="AE305" s="756"/>
      <c r="AF305" s="850">
        <v>921</v>
      </c>
      <c r="AG305" s="725">
        <f>F305</f>
        <v>46200</v>
      </c>
      <c r="AH305" s="725"/>
      <c r="AI305" s="725"/>
      <c r="AJ305" s="725"/>
      <c r="AK305" s="725"/>
      <c r="AL305" s="725"/>
      <c r="AM305" s="725"/>
      <c r="AN305" s="725"/>
      <c r="AO305" s="725"/>
      <c r="AP305" s="725">
        <v>46200</v>
      </c>
      <c r="AQ305" s="725"/>
      <c r="AR305" s="725"/>
      <c r="AS305" s="728">
        <f t="shared" si="139"/>
        <v>0</v>
      </c>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s="41"/>
      <c r="FF305" s="41"/>
      <c r="FG305" s="41"/>
      <c r="FH305" s="41"/>
      <c r="FI305" s="41"/>
      <c r="FJ305" s="41"/>
      <c r="FK305" s="41"/>
      <c r="FL305" s="41"/>
      <c r="FM305" s="41"/>
      <c r="FN305" s="41"/>
      <c r="FO305" s="41"/>
      <c r="FP305" s="41"/>
      <c r="FQ305" s="41"/>
      <c r="FR305" s="41"/>
      <c r="FS305" s="41"/>
      <c r="FT305" s="41"/>
      <c r="FU305" s="41"/>
      <c r="FV305" s="41"/>
      <c r="FW305" s="41"/>
    </row>
    <row r="306" spans="1:179" s="40" customFormat="1" ht="63" customHeight="1">
      <c r="A306" s="676" t="s">
        <v>882</v>
      </c>
      <c r="B306" s="277"/>
      <c r="C306" s="294">
        <v>923</v>
      </c>
      <c r="D306" s="291" t="s">
        <v>1376</v>
      </c>
      <c r="E306" s="616"/>
      <c r="F306" s="278"/>
      <c r="G306" s="278">
        <f>F306</f>
        <v>0</v>
      </c>
      <c r="H306" s="280"/>
      <c r="I306" s="622"/>
      <c r="J306" s="1354">
        <f t="shared" si="145"/>
        <v>0</v>
      </c>
      <c r="K306" s="580">
        <f t="shared" si="146"/>
        <v>0</v>
      </c>
      <c r="L306" s="586"/>
      <c r="M306" s="586"/>
      <c r="N306" s="326"/>
      <c r="O306" s="326"/>
      <c r="P306" s="256">
        <f>SUM(M306:O306)</f>
        <v>0</v>
      </c>
      <c r="Q306" s="281"/>
      <c r="R306" s="281"/>
      <c r="S306" s="281"/>
      <c r="T306" s="254">
        <f>SUM(Q306:S306)</f>
        <v>0</v>
      </c>
      <c r="U306" s="281"/>
      <c r="V306" s="281"/>
      <c r="W306" s="281"/>
      <c r="X306" s="254">
        <f>SUM(U306:W306)</f>
        <v>0</v>
      </c>
      <c r="Y306" s="281"/>
      <c r="Z306" s="281"/>
      <c r="AA306" s="281"/>
      <c r="AB306" s="1303">
        <f>SUM(Y306:AA306)</f>
        <v>0</v>
      </c>
      <c r="AC306" s="41"/>
      <c r="AD306" s="1283" t="s">
        <v>882</v>
      </c>
      <c r="AE306" s="757"/>
      <c r="AF306" s="756">
        <v>923</v>
      </c>
      <c r="AG306" s="725">
        <f>F306</f>
        <v>0</v>
      </c>
      <c r="AH306" s="728"/>
      <c r="AI306" s="727"/>
      <c r="AJ306" s="727"/>
      <c r="AK306" s="727"/>
      <c r="AL306" s="727"/>
      <c r="AM306" s="727"/>
      <c r="AN306" s="727"/>
      <c r="AO306" s="727"/>
      <c r="AP306" s="727"/>
      <c r="AQ306" s="727"/>
      <c r="AR306" s="727"/>
      <c r="AS306" s="725">
        <f t="shared" si="139"/>
        <v>0</v>
      </c>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c r="FA306" s="41"/>
      <c r="FB306" s="41"/>
      <c r="FC306" s="41"/>
      <c r="FD306" s="41"/>
      <c r="FE306" s="41"/>
      <c r="FF306" s="41"/>
      <c r="FG306" s="41"/>
      <c r="FH306" s="41"/>
      <c r="FI306" s="41"/>
      <c r="FJ306" s="41"/>
      <c r="FK306" s="41"/>
      <c r="FL306" s="41"/>
      <c r="FM306" s="41"/>
      <c r="FN306" s="41"/>
      <c r="FO306" s="41"/>
      <c r="FP306" s="41"/>
      <c r="FQ306" s="41"/>
      <c r="FR306" s="41"/>
      <c r="FS306" s="41"/>
      <c r="FT306" s="41"/>
      <c r="FU306" s="41"/>
      <c r="FV306" s="41"/>
      <c r="FW306" s="41"/>
    </row>
    <row r="307" spans="1:179" s="40" customFormat="1" ht="80.25" customHeight="1">
      <c r="A307" s="676" t="s">
        <v>881</v>
      </c>
      <c r="B307" s="277"/>
      <c r="C307" s="294">
        <v>924</v>
      </c>
      <c r="D307" s="291" t="s">
        <v>1376</v>
      </c>
      <c r="E307" s="616"/>
      <c r="F307" s="278"/>
      <c r="G307" s="278">
        <f>F307</f>
        <v>0</v>
      </c>
      <c r="H307" s="280"/>
      <c r="I307" s="622"/>
      <c r="J307" s="1354">
        <f t="shared" si="145"/>
        <v>0</v>
      </c>
      <c r="K307" s="580">
        <f t="shared" si="146"/>
        <v>0</v>
      </c>
      <c r="L307" s="586"/>
      <c r="M307" s="586"/>
      <c r="N307" s="326"/>
      <c r="O307" s="326"/>
      <c r="P307" s="256">
        <f>SUM(M307:O307)</f>
        <v>0</v>
      </c>
      <c r="Q307" s="281"/>
      <c r="R307" s="281"/>
      <c r="S307" s="281"/>
      <c r="T307" s="254">
        <f>SUM(Q307:S307)</f>
        <v>0</v>
      </c>
      <c r="U307" s="281"/>
      <c r="V307" s="281"/>
      <c r="W307" s="281"/>
      <c r="X307" s="254">
        <f>SUM(U307:W307)</f>
        <v>0</v>
      </c>
      <c r="Y307" s="281"/>
      <c r="Z307" s="281"/>
      <c r="AA307" s="281"/>
      <c r="AB307" s="1303">
        <f>SUM(Y307:AA307)</f>
        <v>0</v>
      </c>
      <c r="AC307" s="41"/>
      <c r="AD307" s="1283" t="s">
        <v>881</v>
      </c>
      <c r="AE307" s="757"/>
      <c r="AF307" s="756">
        <v>924</v>
      </c>
      <c r="AG307" s="725">
        <f>F307</f>
        <v>0</v>
      </c>
      <c r="AH307" s="728"/>
      <c r="AI307" s="727"/>
      <c r="AJ307" s="727"/>
      <c r="AK307" s="727"/>
      <c r="AL307" s="727"/>
      <c r="AM307" s="727"/>
      <c r="AN307" s="727"/>
      <c r="AO307" s="727"/>
      <c r="AP307" s="727"/>
      <c r="AQ307" s="727"/>
      <c r="AR307" s="727"/>
      <c r="AS307" s="725">
        <f t="shared" si="139"/>
        <v>0</v>
      </c>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row>
    <row r="308" spans="1:179" s="40" customFormat="1" ht="48" customHeight="1">
      <c r="A308" s="676" t="s">
        <v>880</v>
      </c>
      <c r="B308" s="294"/>
      <c r="C308" s="294">
        <v>952</v>
      </c>
      <c r="D308" s="291" t="s">
        <v>1376</v>
      </c>
      <c r="E308" s="616"/>
      <c r="F308" s="278">
        <f>'212 командировки'!K15</f>
        <v>18500</v>
      </c>
      <c r="G308" s="278">
        <f>F308</f>
        <v>18500</v>
      </c>
      <c r="H308" s="280"/>
      <c r="I308" s="575"/>
      <c r="J308" s="1354">
        <f t="shared" si="145"/>
        <v>18500</v>
      </c>
      <c r="K308" s="580">
        <f t="shared" si="146"/>
        <v>0</v>
      </c>
      <c r="L308" s="335"/>
      <c r="M308" s="335"/>
      <c r="N308" s="281"/>
      <c r="O308" s="281"/>
      <c r="P308" s="256">
        <f>SUM(M308:O308)</f>
        <v>0</v>
      </c>
      <c r="Q308" s="281"/>
      <c r="R308" s="281"/>
      <c r="S308" s="281"/>
      <c r="T308" s="256">
        <f>SUM(Q308:S308)</f>
        <v>0</v>
      </c>
      <c r="U308" s="281"/>
      <c r="V308" s="281"/>
      <c r="W308" s="281"/>
      <c r="X308" s="256">
        <f>SUM(U308:W308)</f>
        <v>0</v>
      </c>
      <c r="Y308" s="281"/>
      <c r="Z308" s="281"/>
      <c r="AA308" s="281"/>
      <c r="AB308" s="1304">
        <f>SUM(Y308:AA308)</f>
        <v>0</v>
      </c>
      <c r="AC308" s="41"/>
      <c r="AD308" s="1283" t="s">
        <v>880</v>
      </c>
      <c r="AE308" s="850"/>
      <c r="AF308" s="850">
        <v>952</v>
      </c>
      <c r="AG308" s="725">
        <f>F308</f>
        <v>18500</v>
      </c>
      <c r="AH308" s="725"/>
      <c r="AI308" s="725"/>
      <c r="AJ308" s="725"/>
      <c r="AK308" s="725"/>
      <c r="AL308" s="725"/>
      <c r="AM308" s="725"/>
      <c r="AN308" s="725"/>
      <c r="AO308" s="725"/>
      <c r="AP308" s="725">
        <v>18500</v>
      </c>
      <c r="AQ308" s="725"/>
      <c r="AR308" s="725"/>
      <c r="AS308" s="728">
        <f t="shared" si="139"/>
        <v>0</v>
      </c>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s="41"/>
      <c r="FO308" s="41"/>
      <c r="FP308" s="41"/>
      <c r="FQ308" s="41"/>
      <c r="FR308" s="41"/>
      <c r="FS308" s="41"/>
      <c r="FT308" s="41"/>
      <c r="FU308" s="41"/>
      <c r="FV308" s="41"/>
      <c r="FW308" s="41"/>
    </row>
    <row r="309" spans="1:179" s="22" customFormat="1" ht="21" customHeight="1">
      <c r="A309" s="322" t="s">
        <v>79</v>
      </c>
      <c r="B309" s="323">
        <v>221</v>
      </c>
      <c r="C309" s="323"/>
      <c r="D309" s="324"/>
      <c r="E309" s="618">
        <f>E310</f>
        <v>0</v>
      </c>
      <c r="F309" s="325">
        <f>F310</f>
        <v>40000</v>
      </c>
      <c r="G309" s="325">
        <f>G310</f>
        <v>40000</v>
      </c>
      <c r="H309" s="329">
        <f t="shared" ref="H309:AB309" si="150">H310</f>
        <v>0</v>
      </c>
      <c r="I309" s="621">
        <f t="shared" si="150"/>
        <v>0</v>
      </c>
      <c r="J309" s="1353">
        <f t="shared" si="145"/>
        <v>40000</v>
      </c>
      <c r="K309" s="1348">
        <f t="shared" si="146"/>
        <v>0</v>
      </c>
      <c r="L309" s="337">
        <f t="shared" si="150"/>
        <v>0</v>
      </c>
      <c r="M309" s="337">
        <f t="shared" si="150"/>
        <v>0</v>
      </c>
      <c r="N309" s="331">
        <f t="shared" si="150"/>
        <v>0</v>
      </c>
      <c r="O309" s="331">
        <f t="shared" si="150"/>
        <v>0</v>
      </c>
      <c r="P309" s="331">
        <f t="shared" si="150"/>
        <v>0</v>
      </c>
      <c r="Q309" s="331">
        <f t="shared" si="150"/>
        <v>0</v>
      </c>
      <c r="R309" s="331">
        <f t="shared" si="150"/>
        <v>0</v>
      </c>
      <c r="S309" s="331">
        <f t="shared" si="150"/>
        <v>0</v>
      </c>
      <c r="T309" s="331">
        <f t="shared" si="150"/>
        <v>0</v>
      </c>
      <c r="U309" s="331">
        <f t="shared" si="150"/>
        <v>0</v>
      </c>
      <c r="V309" s="331">
        <f t="shared" si="150"/>
        <v>0</v>
      </c>
      <c r="W309" s="331">
        <f t="shared" si="150"/>
        <v>0</v>
      </c>
      <c r="X309" s="331">
        <f t="shared" si="150"/>
        <v>0</v>
      </c>
      <c r="Y309" s="331">
        <f t="shared" si="150"/>
        <v>0</v>
      </c>
      <c r="Z309" s="331">
        <f t="shared" si="150"/>
        <v>0</v>
      </c>
      <c r="AA309" s="331">
        <f t="shared" si="150"/>
        <v>0</v>
      </c>
      <c r="AB309" s="330">
        <f t="shared" si="150"/>
        <v>0</v>
      </c>
      <c r="AD309" s="736" t="s">
        <v>79</v>
      </c>
      <c r="AE309" s="323">
        <v>221</v>
      </c>
      <c r="AF309" s="323"/>
      <c r="AG309" s="331">
        <f>AG310</f>
        <v>40000</v>
      </c>
      <c r="AH309" s="331">
        <f t="shared" ref="AH309:AR309" si="151">AH310</f>
        <v>2200</v>
      </c>
      <c r="AI309" s="331">
        <f t="shared" si="151"/>
        <v>2200</v>
      </c>
      <c r="AJ309" s="331">
        <f t="shared" si="151"/>
        <v>2200</v>
      </c>
      <c r="AK309" s="331">
        <f t="shared" si="151"/>
        <v>2200</v>
      </c>
      <c r="AL309" s="331">
        <f t="shared" si="151"/>
        <v>2200</v>
      </c>
      <c r="AM309" s="331">
        <f t="shared" si="151"/>
        <v>2200</v>
      </c>
      <c r="AN309" s="331">
        <f t="shared" si="151"/>
        <v>2200</v>
      </c>
      <c r="AO309" s="331">
        <f t="shared" si="151"/>
        <v>2200</v>
      </c>
      <c r="AP309" s="331">
        <f t="shared" si="151"/>
        <v>2200</v>
      </c>
      <c r="AQ309" s="331">
        <f t="shared" si="151"/>
        <v>15600</v>
      </c>
      <c r="AR309" s="331">
        <f t="shared" si="151"/>
        <v>4600</v>
      </c>
      <c r="AS309" s="750">
        <f t="shared" si="139"/>
        <v>0</v>
      </c>
    </row>
    <row r="310" spans="1:179" s="41" customFormat="1" ht="18.75" customHeight="1">
      <c r="A310" s="332" t="s">
        <v>79</v>
      </c>
      <c r="B310" s="397"/>
      <c r="C310" s="393">
        <v>925</v>
      </c>
      <c r="D310" s="394" t="s">
        <v>1377</v>
      </c>
      <c r="E310" s="619">
        <f>SUM(E311:E325)</f>
        <v>0</v>
      </c>
      <c r="F310" s="257">
        <f>CEILING(SUM(F311:F325),100)</f>
        <v>40000</v>
      </c>
      <c r="G310" s="257">
        <f>CEILING(SUM(G311:G325),100)</f>
        <v>40000</v>
      </c>
      <c r="H310" s="395">
        <f t="shared" ref="H310:AB310" si="152">SUM(H311:H325)</f>
        <v>0</v>
      </c>
      <c r="I310" s="623">
        <f>SUM(I311:I325)</f>
        <v>0</v>
      </c>
      <c r="J310" s="1354">
        <f t="shared" si="145"/>
        <v>40000</v>
      </c>
      <c r="K310" s="1349">
        <f t="shared" si="146"/>
        <v>0</v>
      </c>
      <c r="L310" s="553">
        <f t="shared" si="152"/>
        <v>0</v>
      </c>
      <c r="M310" s="553">
        <f t="shared" si="152"/>
        <v>0</v>
      </c>
      <c r="N310" s="256">
        <f t="shared" si="152"/>
        <v>0</v>
      </c>
      <c r="O310" s="256">
        <f t="shared" si="152"/>
        <v>0</v>
      </c>
      <c r="P310" s="256">
        <f t="shared" si="152"/>
        <v>0</v>
      </c>
      <c r="Q310" s="256">
        <f t="shared" si="152"/>
        <v>0</v>
      </c>
      <c r="R310" s="256">
        <f t="shared" si="152"/>
        <v>0</v>
      </c>
      <c r="S310" s="256">
        <f t="shared" si="152"/>
        <v>0</v>
      </c>
      <c r="T310" s="256">
        <f t="shared" si="152"/>
        <v>0</v>
      </c>
      <c r="U310" s="256">
        <f t="shared" si="152"/>
        <v>0</v>
      </c>
      <c r="V310" s="256">
        <f t="shared" si="152"/>
        <v>0</v>
      </c>
      <c r="W310" s="256">
        <f t="shared" si="152"/>
        <v>0</v>
      </c>
      <c r="X310" s="256">
        <f t="shared" si="152"/>
        <v>0</v>
      </c>
      <c r="Y310" s="256">
        <f t="shared" si="152"/>
        <v>0</v>
      </c>
      <c r="Z310" s="256">
        <f t="shared" si="152"/>
        <v>0</v>
      </c>
      <c r="AA310" s="256">
        <f t="shared" si="152"/>
        <v>0</v>
      </c>
      <c r="AB310" s="1304">
        <f t="shared" si="152"/>
        <v>0</v>
      </c>
      <c r="AD310" s="732" t="s">
        <v>79</v>
      </c>
      <c r="AE310" s="397"/>
      <c r="AF310" s="393">
        <v>925</v>
      </c>
      <c r="AG310" s="256">
        <f>CEILING(SUM(AG311:AG325),100)</f>
        <v>40000</v>
      </c>
      <c r="AH310" s="256">
        <f t="shared" ref="AH310:AR310" si="153">CEILING(SUM(AH311:AH325),100)</f>
        <v>2200</v>
      </c>
      <c r="AI310" s="256">
        <f t="shared" si="153"/>
        <v>2200</v>
      </c>
      <c r="AJ310" s="256">
        <f t="shared" si="153"/>
        <v>2200</v>
      </c>
      <c r="AK310" s="256">
        <f t="shared" si="153"/>
        <v>2200</v>
      </c>
      <c r="AL310" s="256">
        <f t="shared" si="153"/>
        <v>2200</v>
      </c>
      <c r="AM310" s="256">
        <f t="shared" si="153"/>
        <v>2200</v>
      </c>
      <c r="AN310" s="256">
        <f t="shared" si="153"/>
        <v>2200</v>
      </c>
      <c r="AO310" s="256">
        <f t="shared" si="153"/>
        <v>2200</v>
      </c>
      <c r="AP310" s="256">
        <f t="shared" si="153"/>
        <v>2200</v>
      </c>
      <c r="AQ310" s="256">
        <f t="shared" si="153"/>
        <v>15600</v>
      </c>
      <c r="AR310" s="256">
        <f t="shared" si="153"/>
        <v>4600</v>
      </c>
      <c r="AS310" s="751">
        <f t="shared" si="139"/>
        <v>0</v>
      </c>
    </row>
    <row r="311" spans="1:179" s="41" customFormat="1" ht="19.5" customHeight="1">
      <c r="A311" s="276" t="s">
        <v>68</v>
      </c>
      <c r="B311" s="277"/>
      <c r="C311" s="277"/>
      <c r="D311" s="291"/>
      <c r="E311" s="616"/>
      <c r="F311" s="279">
        <f>'221.925 связь'!J14</f>
        <v>26600</v>
      </c>
      <c r="G311" s="279">
        <f>F311</f>
        <v>26600</v>
      </c>
      <c r="H311" s="307"/>
      <c r="I311" s="576"/>
      <c r="J311" s="1355">
        <f t="shared" si="145"/>
        <v>26600</v>
      </c>
      <c r="K311" s="581">
        <f t="shared" si="146"/>
        <v>0</v>
      </c>
      <c r="L311" s="438"/>
      <c r="M311" s="438"/>
      <c r="N311" s="308"/>
      <c r="O311" s="308"/>
      <c r="P311" s="333">
        <f>SUM(M311:O311)</f>
        <v>0</v>
      </c>
      <c r="Q311" s="308"/>
      <c r="R311" s="308"/>
      <c r="S311" s="308"/>
      <c r="T311" s="255">
        <f>SUM(Q311:S311)</f>
        <v>0</v>
      </c>
      <c r="U311" s="308"/>
      <c r="V311" s="308"/>
      <c r="W311" s="308"/>
      <c r="X311" s="255">
        <f>SUM(U311:W311)</f>
        <v>0</v>
      </c>
      <c r="Y311" s="308"/>
      <c r="Z311" s="308"/>
      <c r="AA311" s="308"/>
      <c r="AB311" s="1305">
        <f>SUM(Y311:AA311)</f>
        <v>0</v>
      </c>
      <c r="AD311" s="757" t="s">
        <v>68</v>
      </c>
      <c r="AE311" s="756"/>
      <c r="AF311" s="756"/>
      <c r="AG311" s="725">
        <f>F311</f>
        <v>26600</v>
      </c>
      <c r="AH311" s="727">
        <v>2200</v>
      </c>
      <c r="AI311" s="727">
        <v>2200</v>
      </c>
      <c r="AJ311" s="727">
        <v>2200</v>
      </c>
      <c r="AK311" s="727">
        <v>2200</v>
      </c>
      <c r="AL311" s="727">
        <v>2200</v>
      </c>
      <c r="AM311" s="727">
        <v>2200</v>
      </c>
      <c r="AN311" s="727">
        <v>2200</v>
      </c>
      <c r="AO311" s="727">
        <v>2200</v>
      </c>
      <c r="AP311" s="727">
        <v>2200</v>
      </c>
      <c r="AQ311" s="727">
        <v>2200</v>
      </c>
      <c r="AR311" s="727">
        <f>2200+2400</f>
        <v>4600</v>
      </c>
      <c r="AS311" s="728">
        <f t="shared" si="139"/>
        <v>0</v>
      </c>
    </row>
    <row r="312" spans="1:179" s="41" customFormat="1" ht="19.5" customHeight="1">
      <c r="A312" s="276" t="s">
        <v>80</v>
      </c>
      <c r="B312" s="277"/>
      <c r="C312" s="277"/>
      <c r="D312" s="291"/>
      <c r="E312" s="616"/>
      <c r="F312" s="279">
        <f>'221.925 связь'!K31</f>
        <v>0</v>
      </c>
      <c r="G312" s="279">
        <f t="shared" ref="G312:G325" si="154">F312</f>
        <v>0</v>
      </c>
      <c r="H312" s="307"/>
      <c r="I312" s="576"/>
      <c r="J312" s="1355">
        <f t="shared" si="145"/>
        <v>0</v>
      </c>
      <c r="K312" s="581">
        <f t="shared" si="146"/>
        <v>0</v>
      </c>
      <c r="L312" s="438"/>
      <c r="M312" s="438"/>
      <c r="N312" s="308"/>
      <c r="O312" s="308"/>
      <c r="P312" s="333">
        <f t="shared" ref="P312:P325" si="155">SUM(M312:O312)</f>
        <v>0</v>
      </c>
      <c r="Q312" s="308"/>
      <c r="R312" s="308"/>
      <c r="S312" s="308"/>
      <c r="T312" s="255">
        <f t="shared" ref="T312:T325" si="156">SUM(Q312:S312)</f>
        <v>0</v>
      </c>
      <c r="U312" s="308"/>
      <c r="V312" s="308"/>
      <c r="W312" s="308"/>
      <c r="X312" s="255">
        <f t="shared" ref="X312:X325" si="157">SUM(U312:W312)</f>
        <v>0</v>
      </c>
      <c r="Y312" s="308"/>
      <c r="Z312" s="308"/>
      <c r="AA312" s="308"/>
      <c r="AB312" s="1305">
        <f t="shared" ref="AB312:AB325" si="158">SUM(Y312:AA312)</f>
        <v>0</v>
      </c>
      <c r="AD312" s="675" t="s">
        <v>80</v>
      </c>
      <c r="AE312" s="277"/>
      <c r="AF312" s="277"/>
      <c r="AG312" s="281"/>
      <c r="AH312" s="308"/>
      <c r="AI312" s="308"/>
      <c r="AJ312" s="308"/>
      <c r="AK312" s="308"/>
      <c r="AL312" s="308"/>
      <c r="AM312" s="308"/>
      <c r="AN312" s="308"/>
      <c r="AO312" s="308"/>
      <c r="AP312" s="308"/>
      <c r="AQ312" s="308"/>
      <c r="AR312" s="308"/>
      <c r="AS312" s="751"/>
    </row>
    <row r="313" spans="1:179" s="41" customFormat="1" ht="31.5">
      <c r="A313" s="276" t="s">
        <v>547</v>
      </c>
      <c r="B313" s="277"/>
      <c r="C313" s="277"/>
      <c r="D313" s="291"/>
      <c r="E313" s="616"/>
      <c r="F313" s="279">
        <f>'221.925 связь'!J32</f>
        <v>500</v>
      </c>
      <c r="G313" s="279">
        <f t="shared" si="154"/>
        <v>500</v>
      </c>
      <c r="H313" s="307"/>
      <c r="I313" s="576"/>
      <c r="J313" s="1355">
        <f t="shared" si="145"/>
        <v>500</v>
      </c>
      <c r="K313" s="581">
        <f t="shared" si="146"/>
        <v>0</v>
      </c>
      <c r="L313" s="438"/>
      <c r="M313" s="438"/>
      <c r="N313" s="308"/>
      <c r="O313" s="308"/>
      <c r="P313" s="333">
        <f t="shared" si="155"/>
        <v>0</v>
      </c>
      <c r="Q313" s="308"/>
      <c r="R313" s="308"/>
      <c r="S313" s="308"/>
      <c r="T313" s="255">
        <f t="shared" si="156"/>
        <v>0</v>
      </c>
      <c r="U313" s="308"/>
      <c r="V313" s="308"/>
      <c r="W313" s="308"/>
      <c r="X313" s="255">
        <f t="shared" si="157"/>
        <v>0</v>
      </c>
      <c r="Y313" s="308"/>
      <c r="Z313" s="308"/>
      <c r="AA313" s="308"/>
      <c r="AB313" s="1305">
        <f t="shared" si="158"/>
        <v>0</v>
      </c>
      <c r="AD313" s="757" t="s">
        <v>547</v>
      </c>
      <c r="AE313" s="756"/>
      <c r="AF313" s="756"/>
      <c r="AG313" s="725">
        <f>F313</f>
        <v>500</v>
      </c>
      <c r="AH313" s="727"/>
      <c r="AI313" s="727"/>
      <c r="AJ313" s="727"/>
      <c r="AK313" s="727"/>
      <c r="AL313" s="727"/>
      <c r="AM313" s="727"/>
      <c r="AN313" s="727"/>
      <c r="AO313" s="727"/>
      <c r="AP313" s="727"/>
      <c r="AQ313" s="727">
        <v>500</v>
      </c>
      <c r="AR313" s="727"/>
      <c r="AS313" s="728">
        <f t="shared" si="139"/>
        <v>0</v>
      </c>
    </row>
    <row r="314" spans="1:179" s="41" customFormat="1" ht="31.5">
      <c r="A314" s="276" t="s">
        <v>549</v>
      </c>
      <c r="B314" s="277"/>
      <c r="C314" s="277"/>
      <c r="D314" s="291"/>
      <c r="E314" s="616"/>
      <c r="F314" s="279"/>
      <c r="G314" s="279">
        <f t="shared" si="154"/>
        <v>0</v>
      </c>
      <c r="H314" s="307"/>
      <c r="I314" s="576"/>
      <c r="J314" s="1355">
        <f t="shared" si="145"/>
        <v>0</v>
      </c>
      <c r="K314" s="581">
        <f t="shared" si="146"/>
        <v>0</v>
      </c>
      <c r="L314" s="438"/>
      <c r="M314" s="438"/>
      <c r="N314" s="308"/>
      <c r="O314" s="308"/>
      <c r="P314" s="333">
        <f t="shared" si="155"/>
        <v>0</v>
      </c>
      <c r="Q314" s="308"/>
      <c r="R314" s="308"/>
      <c r="S314" s="308"/>
      <c r="T314" s="255">
        <f t="shared" si="156"/>
        <v>0</v>
      </c>
      <c r="U314" s="308"/>
      <c r="V314" s="308"/>
      <c r="W314" s="308"/>
      <c r="X314" s="255">
        <f t="shared" si="157"/>
        <v>0</v>
      </c>
      <c r="Y314" s="308"/>
      <c r="Z314" s="308"/>
      <c r="AA314" s="308"/>
      <c r="AB314" s="1305">
        <f t="shared" si="158"/>
        <v>0</v>
      </c>
      <c r="AD314" s="675" t="s">
        <v>549</v>
      </c>
      <c r="AE314" s="277"/>
      <c r="AF314" s="277"/>
      <c r="AG314" s="281"/>
      <c r="AH314" s="308"/>
      <c r="AI314" s="308"/>
      <c r="AJ314" s="308"/>
      <c r="AK314" s="308"/>
      <c r="AL314" s="308"/>
      <c r="AM314" s="308"/>
      <c r="AN314" s="308"/>
      <c r="AO314" s="308"/>
      <c r="AP314" s="308"/>
      <c r="AQ314" s="308"/>
      <c r="AR314" s="308"/>
      <c r="AS314" s="751"/>
    </row>
    <row r="315" spans="1:179" s="41" customFormat="1" ht="47.25">
      <c r="A315" s="276" t="s">
        <v>553</v>
      </c>
      <c r="B315" s="277"/>
      <c r="C315" s="277"/>
      <c r="D315" s="291"/>
      <c r="E315" s="616"/>
      <c r="F315" s="279">
        <f>'221.925 связь'!J35</f>
        <v>1000</v>
      </c>
      <c r="G315" s="279">
        <f t="shared" si="154"/>
        <v>1000</v>
      </c>
      <c r="H315" s="307"/>
      <c r="I315" s="576"/>
      <c r="J315" s="1355">
        <f t="shared" si="145"/>
        <v>1000</v>
      </c>
      <c r="K315" s="581">
        <f t="shared" si="146"/>
        <v>0</v>
      </c>
      <c r="L315" s="438"/>
      <c r="M315" s="438"/>
      <c r="N315" s="308"/>
      <c r="O315" s="308"/>
      <c r="P315" s="333">
        <f t="shared" si="155"/>
        <v>0</v>
      </c>
      <c r="Q315" s="308"/>
      <c r="R315" s="308"/>
      <c r="S315" s="308"/>
      <c r="T315" s="255">
        <f t="shared" si="156"/>
        <v>0</v>
      </c>
      <c r="U315" s="308"/>
      <c r="V315" s="308"/>
      <c r="W315" s="308"/>
      <c r="X315" s="255">
        <f t="shared" si="157"/>
        <v>0</v>
      </c>
      <c r="Y315" s="308"/>
      <c r="Z315" s="308"/>
      <c r="AA315" s="308"/>
      <c r="AB315" s="1305">
        <f t="shared" si="158"/>
        <v>0</v>
      </c>
      <c r="AD315" s="757" t="s">
        <v>553</v>
      </c>
      <c r="AE315" s="756"/>
      <c r="AF315" s="756"/>
      <c r="AG315" s="725">
        <f>F315</f>
        <v>1000</v>
      </c>
      <c r="AH315" s="727"/>
      <c r="AI315" s="727"/>
      <c r="AJ315" s="727"/>
      <c r="AK315" s="727"/>
      <c r="AL315" s="727"/>
      <c r="AM315" s="727"/>
      <c r="AN315" s="727"/>
      <c r="AO315" s="727"/>
      <c r="AP315" s="727"/>
      <c r="AQ315" s="727">
        <v>1000</v>
      </c>
      <c r="AR315" s="727"/>
      <c r="AS315" s="728">
        <f t="shared" si="139"/>
        <v>0</v>
      </c>
    </row>
    <row r="316" spans="1:179" s="41" customFormat="1" ht="21.75" customHeight="1">
      <c r="A316" s="276" t="s">
        <v>67</v>
      </c>
      <c r="B316" s="277"/>
      <c r="C316" s="277"/>
      <c r="D316" s="291"/>
      <c r="E316" s="616"/>
      <c r="F316" s="279"/>
      <c r="G316" s="279">
        <f t="shared" si="154"/>
        <v>0</v>
      </c>
      <c r="H316" s="307"/>
      <c r="I316" s="576"/>
      <c r="J316" s="1355">
        <f t="shared" si="145"/>
        <v>0</v>
      </c>
      <c r="K316" s="581">
        <f t="shared" si="146"/>
        <v>0</v>
      </c>
      <c r="L316" s="438"/>
      <c r="M316" s="438"/>
      <c r="N316" s="308"/>
      <c r="O316" s="308"/>
      <c r="P316" s="333">
        <f t="shared" si="155"/>
        <v>0</v>
      </c>
      <c r="Q316" s="308"/>
      <c r="R316" s="308"/>
      <c r="S316" s="308"/>
      <c r="T316" s="255">
        <f t="shared" si="156"/>
        <v>0</v>
      </c>
      <c r="U316" s="308"/>
      <c r="V316" s="308"/>
      <c r="W316" s="281"/>
      <c r="X316" s="255">
        <f t="shared" si="157"/>
        <v>0</v>
      </c>
      <c r="Y316" s="308"/>
      <c r="Z316" s="308"/>
      <c r="AA316" s="308"/>
      <c r="AB316" s="1305">
        <f t="shared" si="158"/>
        <v>0</v>
      </c>
      <c r="AD316" s="675" t="s">
        <v>67</v>
      </c>
      <c r="AE316" s="277"/>
      <c r="AF316" s="277"/>
      <c r="AG316" s="281"/>
      <c r="AH316" s="308"/>
      <c r="AI316" s="308"/>
      <c r="AJ316" s="308"/>
      <c r="AK316" s="308"/>
      <c r="AL316" s="308"/>
      <c r="AM316" s="308"/>
      <c r="AN316" s="308"/>
      <c r="AO316" s="308"/>
      <c r="AP316" s="308"/>
      <c r="AQ316" s="308"/>
      <c r="AR316" s="308"/>
      <c r="AS316" s="751"/>
    </row>
    <row r="317" spans="1:179" s="41" customFormat="1" ht="32.25" customHeight="1">
      <c r="A317" s="276" t="s">
        <v>699</v>
      </c>
      <c r="B317" s="277"/>
      <c r="C317" s="277"/>
      <c r="D317" s="291"/>
      <c r="E317" s="616"/>
      <c r="F317" s="279"/>
      <c r="G317" s="279">
        <f t="shared" si="154"/>
        <v>0</v>
      </c>
      <c r="H317" s="307"/>
      <c r="I317" s="576"/>
      <c r="J317" s="1355">
        <f t="shared" si="145"/>
        <v>0</v>
      </c>
      <c r="K317" s="581">
        <f t="shared" si="146"/>
        <v>0</v>
      </c>
      <c r="L317" s="438"/>
      <c r="M317" s="438"/>
      <c r="N317" s="308"/>
      <c r="O317" s="308"/>
      <c r="P317" s="333">
        <f t="shared" si="155"/>
        <v>0</v>
      </c>
      <c r="Q317" s="308"/>
      <c r="R317" s="308"/>
      <c r="S317" s="308"/>
      <c r="T317" s="255">
        <f t="shared" si="156"/>
        <v>0</v>
      </c>
      <c r="U317" s="308"/>
      <c r="V317" s="308"/>
      <c r="W317" s="308"/>
      <c r="X317" s="255">
        <f t="shared" si="157"/>
        <v>0</v>
      </c>
      <c r="Y317" s="308"/>
      <c r="Z317" s="308"/>
      <c r="AA317" s="308"/>
      <c r="AB317" s="1305">
        <f t="shared" si="158"/>
        <v>0</v>
      </c>
      <c r="AD317" s="675" t="s">
        <v>699</v>
      </c>
      <c r="AE317" s="277"/>
      <c r="AF317" s="277"/>
      <c r="AG317" s="281"/>
      <c r="AH317" s="308"/>
      <c r="AI317" s="308"/>
      <c r="AJ317" s="308"/>
      <c r="AK317" s="308"/>
      <c r="AL317" s="308"/>
      <c r="AM317" s="308"/>
      <c r="AN317" s="308"/>
      <c r="AO317" s="308"/>
      <c r="AP317" s="308"/>
      <c r="AQ317" s="308"/>
      <c r="AR317" s="308"/>
      <c r="AS317" s="751"/>
    </row>
    <row r="318" spans="1:179" s="41" customFormat="1" ht="31.5" customHeight="1">
      <c r="A318" s="276" t="s">
        <v>725</v>
      </c>
      <c r="B318" s="277"/>
      <c r="C318" s="277"/>
      <c r="D318" s="291"/>
      <c r="E318" s="616"/>
      <c r="F318" s="279">
        <f>'221.925 связь'!J40</f>
        <v>11900</v>
      </c>
      <c r="G318" s="279">
        <f t="shared" si="154"/>
        <v>11900</v>
      </c>
      <c r="H318" s="307"/>
      <c r="I318" s="576"/>
      <c r="J318" s="1355">
        <f t="shared" si="145"/>
        <v>11900</v>
      </c>
      <c r="K318" s="581">
        <f t="shared" si="146"/>
        <v>0</v>
      </c>
      <c r="L318" s="438"/>
      <c r="M318" s="438"/>
      <c r="N318" s="308"/>
      <c r="O318" s="308"/>
      <c r="P318" s="333">
        <f t="shared" si="155"/>
        <v>0</v>
      </c>
      <c r="Q318" s="308"/>
      <c r="R318" s="308"/>
      <c r="S318" s="308"/>
      <c r="T318" s="255">
        <f t="shared" si="156"/>
        <v>0</v>
      </c>
      <c r="U318" s="308"/>
      <c r="V318" s="308"/>
      <c r="W318" s="308"/>
      <c r="X318" s="255">
        <f t="shared" si="157"/>
        <v>0</v>
      </c>
      <c r="Y318" s="308"/>
      <c r="Z318" s="308"/>
      <c r="AA318" s="308"/>
      <c r="AB318" s="1305">
        <f t="shared" si="158"/>
        <v>0</v>
      </c>
      <c r="AD318" s="757" t="s">
        <v>725</v>
      </c>
      <c r="AE318" s="756"/>
      <c r="AF318" s="756"/>
      <c r="AG318" s="725">
        <f>F318</f>
        <v>11900</v>
      </c>
      <c r="AH318" s="727"/>
      <c r="AI318" s="727"/>
      <c r="AJ318" s="727"/>
      <c r="AK318" s="727"/>
      <c r="AL318" s="727"/>
      <c r="AM318" s="727"/>
      <c r="AN318" s="727"/>
      <c r="AO318" s="727"/>
      <c r="AP318" s="727"/>
      <c r="AQ318" s="727">
        <v>11900</v>
      </c>
      <c r="AR318" s="727"/>
      <c r="AS318" s="728">
        <f t="shared" si="139"/>
        <v>0</v>
      </c>
    </row>
    <row r="319" spans="1:179" s="41" customFormat="1" ht="21" customHeight="1">
      <c r="A319" s="276" t="s">
        <v>562</v>
      </c>
      <c r="B319" s="277"/>
      <c r="C319" s="277"/>
      <c r="D319" s="291"/>
      <c r="E319" s="616"/>
      <c r="F319" s="279"/>
      <c r="G319" s="279">
        <f t="shared" si="154"/>
        <v>0</v>
      </c>
      <c r="H319" s="307"/>
      <c r="I319" s="576"/>
      <c r="J319" s="1355">
        <f t="shared" si="145"/>
        <v>0</v>
      </c>
      <c r="K319" s="581">
        <f t="shared" si="146"/>
        <v>0</v>
      </c>
      <c r="L319" s="438"/>
      <c r="M319" s="438"/>
      <c r="N319" s="308"/>
      <c r="O319" s="308"/>
      <c r="P319" s="333">
        <f t="shared" si="155"/>
        <v>0</v>
      </c>
      <c r="Q319" s="308"/>
      <c r="R319" s="308"/>
      <c r="S319" s="308"/>
      <c r="T319" s="255">
        <f t="shared" si="156"/>
        <v>0</v>
      </c>
      <c r="U319" s="308"/>
      <c r="V319" s="308"/>
      <c r="W319" s="308"/>
      <c r="X319" s="255">
        <f t="shared" si="157"/>
        <v>0</v>
      </c>
      <c r="Y319" s="308"/>
      <c r="Z319" s="308"/>
      <c r="AA319" s="308"/>
      <c r="AB319" s="1305">
        <f t="shared" si="158"/>
        <v>0</v>
      </c>
      <c r="AD319" s="675" t="s">
        <v>562</v>
      </c>
      <c r="AE319" s="277"/>
      <c r="AF319" s="277"/>
      <c r="AG319" s="281"/>
      <c r="AH319" s="308"/>
      <c r="AI319" s="308"/>
      <c r="AJ319" s="308"/>
      <c r="AK319" s="308"/>
      <c r="AL319" s="308"/>
      <c r="AM319" s="308"/>
      <c r="AN319" s="308"/>
      <c r="AO319" s="308"/>
      <c r="AP319" s="308"/>
      <c r="AQ319" s="308"/>
      <c r="AR319" s="308"/>
      <c r="AS319" s="751"/>
    </row>
    <row r="320" spans="1:179" s="41" customFormat="1" ht="31.5" customHeight="1">
      <c r="A320" s="276" t="s">
        <v>788</v>
      </c>
      <c r="B320" s="277"/>
      <c r="C320" s="277"/>
      <c r="D320" s="291"/>
      <c r="E320" s="616"/>
      <c r="F320" s="279"/>
      <c r="G320" s="279">
        <f t="shared" si="154"/>
        <v>0</v>
      </c>
      <c r="H320" s="307"/>
      <c r="I320" s="576"/>
      <c r="J320" s="1355">
        <f t="shared" si="145"/>
        <v>0</v>
      </c>
      <c r="K320" s="581">
        <f t="shared" si="146"/>
        <v>0</v>
      </c>
      <c r="L320" s="438"/>
      <c r="M320" s="438"/>
      <c r="N320" s="308"/>
      <c r="O320" s="308"/>
      <c r="P320" s="333">
        <f t="shared" si="155"/>
        <v>0</v>
      </c>
      <c r="Q320" s="308"/>
      <c r="R320" s="308"/>
      <c r="S320" s="308"/>
      <c r="T320" s="255">
        <f t="shared" si="156"/>
        <v>0</v>
      </c>
      <c r="U320" s="308"/>
      <c r="V320" s="308"/>
      <c r="W320" s="308"/>
      <c r="X320" s="255">
        <f t="shared" si="157"/>
        <v>0</v>
      </c>
      <c r="Y320" s="308"/>
      <c r="Z320" s="308"/>
      <c r="AA320" s="308"/>
      <c r="AB320" s="1305">
        <f t="shared" si="158"/>
        <v>0</v>
      </c>
      <c r="AD320" s="675" t="s">
        <v>788</v>
      </c>
      <c r="AE320" s="277"/>
      <c r="AF320" s="277"/>
      <c r="AG320" s="281"/>
      <c r="AH320" s="308"/>
      <c r="AI320" s="308"/>
      <c r="AJ320" s="308"/>
      <c r="AK320" s="308"/>
      <c r="AL320" s="308"/>
      <c r="AM320" s="308"/>
      <c r="AN320" s="308"/>
      <c r="AO320" s="308"/>
      <c r="AP320" s="308"/>
      <c r="AQ320" s="308"/>
      <c r="AR320" s="308"/>
      <c r="AS320" s="751"/>
    </row>
    <row r="321" spans="1:179" s="41" customFormat="1" ht="15.75" customHeight="1" outlineLevel="1">
      <c r="A321" s="276"/>
      <c r="B321" s="277"/>
      <c r="C321" s="277"/>
      <c r="D321" s="291"/>
      <c r="E321" s="616"/>
      <c r="F321" s="279"/>
      <c r="G321" s="279">
        <f t="shared" si="154"/>
        <v>0</v>
      </c>
      <c r="H321" s="307"/>
      <c r="I321" s="576"/>
      <c r="J321" s="1355">
        <f t="shared" si="145"/>
        <v>0</v>
      </c>
      <c r="K321" s="581">
        <f t="shared" si="146"/>
        <v>0</v>
      </c>
      <c r="L321" s="438"/>
      <c r="M321" s="438"/>
      <c r="N321" s="308"/>
      <c r="O321" s="308"/>
      <c r="P321" s="333">
        <f t="shared" si="155"/>
        <v>0</v>
      </c>
      <c r="Q321" s="308"/>
      <c r="R321" s="308"/>
      <c r="S321" s="308"/>
      <c r="T321" s="255">
        <f t="shared" si="156"/>
        <v>0</v>
      </c>
      <c r="U321" s="308"/>
      <c r="V321" s="308"/>
      <c r="W321" s="308"/>
      <c r="X321" s="255">
        <f t="shared" si="157"/>
        <v>0</v>
      </c>
      <c r="Y321" s="308"/>
      <c r="Z321" s="308"/>
      <c r="AA321" s="308"/>
      <c r="AB321" s="1305">
        <f t="shared" si="158"/>
        <v>0</v>
      </c>
      <c r="AD321" s="675"/>
      <c r="AE321" s="277"/>
      <c r="AF321" s="277"/>
      <c r="AG321" s="281"/>
      <c r="AH321" s="308"/>
      <c r="AI321" s="308"/>
      <c r="AJ321" s="308"/>
      <c r="AK321" s="308"/>
      <c r="AL321" s="308"/>
      <c r="AM321" s="308"/>
      <c r="AN321" s="308"/>
      <c r="AO321" s="308"/>
      <c r="AP321" s="308"/>
      <c r="AQ321" s="308"/>
      <c r="AR321" s="308"/>
      <c r="AS321" s="751">
        <f t="shared" si="139"/>
        <v>0</v>
      </c>
    </row>
    <row r="322" spans="1:179" s="41" customFormat="1" ht="15.75" customHeight="1" outlineLevel="1">
      <c r="A322" s="276"/>
      <c r="B322" s="277"/>
      <c r="C322" s="277"/>
      <c r="D322" s="291"/>
      <c r="E322" s="616"/>
      <c r="F322" s="279"/>
      <c r="G322" s="279">
        <f t="shared" si="154"/>
        <v>0</v>
      </c>
      <c r="H322" s="307"/>
      <c r="I322" s="576"/>
      <c r="J322" s="1355">
        <f t="shared" si="145"/>
        <v>0</v>
      </c>
      <c r="K322" s="581">
        <f t="shared" si="146"/>
        <v>0</v>
      </c>
      <c r="L322" s="438"/>
      <c r="M322" s="438"/>
      <c r="N322" s="308"/>
      <c r="O322" s="308"/>
      <c r="P322" s="333">
        <f t="shared" si="155"/>
        <v>0</v>
      </c>
      <c r="Q322" s="308"/>
      <c r="R322" s="308"/>
      <c r="S322" s="308"/>
      <c r="T322" s="255">
        <f t="shared" si="156"/>
        <v>0</v>
      </c>
      <c r="U322" s="308"/>
      <c r="V322" s="308"/>
      <c r="W322" s="308"/>
      <c r="X322" s="255">
        <f t="shared" si="157"/>
        <v>0</v>
      </c>
      <c r="Y322" s="308"/>
      <c r="Z322" s="308"/>
      <c r="AA322" s="308"/>
      <c r="AB322" s="1305">
        <f t="shared" si="158"/>
        <v>0</v>
      </c>
      <c r="AD322" s="675"/>
      <c r="AE322" s="277"/>
      <c r="AF322" s="277"/>
      <c r="AG322" s="281"/>
      <c r="AH322" s="308"/>
      <c r="AI322" s="308"/>
      <c r="AJ322" s="308"/>
      <c r="AK322" s="308"/>
      <c r="AL322" s="308"/>
      <c r="AM322" s="308"/>
      <c r="AN322" s="308"/>
      <c r="AO322" s="308"/>
      <c r="AP322" s="308"/>
      <c r="AQ322" s="308"/>
      <c r="AR322" s="308"/>
      <c r="AS322" s="751">
        <f t="shared" si="139"/>
        <v>0</v>
      </c>
    </row>
    <row r="323" spans="1:179" s="41" customFormat="1" ht="15.75" customHeight="1" outlineLevel="1">
      <c r="A323" s="276"/>
      <c r="B323" s="277"/>
      <c r="C323" s="277"/>
      <c r="D323" s="291"/>
      <c r="E323" s="616"/>
      <c r="F323" s="279"/>
      <c r="G323" s="279">
        <f t="shared" si="154"/>
        <v>0</v>
      </c>
      <c r="H323" s="307"/>
      <c r="I323" s="576"/>
      <c r="J323" s="1355">
        <f t="shared" si="145"/>
        <v>0</v>
      </c>
      <c r="K323" s="581">
        <f t="shared" si="146"/>
        <v>0</v>
      </c>
      <c r="L323" s="438"/>
      <c r="M323" s="438"/>
      <c r="N323" s="308"/>
      <c r="O323" s="308"/>
      <c r="P323" s="333">
        <f t="shared" si="155"/>
        <v>0</v>
      </c>
      <c r="Q323" s="308"/>
      <c r="R323" s="308"/>
      <c r="S323" s="308"/>
      <c r="T323" s="255">
        <f t="shared" si="156"/>
        <v>0</v>
      </c>
      <c r="U323" s="308"/>
      <c r="V323" s="308"/>
      <c r="W323" s="308"/>
      <c r="X323" s="255">
        <f t="shared" si="157"/>
        <v>0</v>
      </c>
      <c r="Y323" s="308"/>
      <c r="Z323" s="308"/>
      <c r="AA323" s="308"/>
      <c r="AB323" s="1305">
        <f t="shared" si="158"/>
        <v>0</v>
      </c>
      <c r="AD323" s="675"/>
      <c r="AE323" s="277"/>
      <c r="AF323" s="277"/>
      <c r="AG323" s="281"/>
      <c r="AH323" s="308"/>
      <c r="AI323" s="308"/>
      <c r="AJ323" s="308"/>
      <c r="AK323" s="308"/>
      <c r="AL323" s="308"/>
      <c r="AM323" s="308"/>
      <c r="AN323" s="308"/>
      <c r="AO323" s="308"/>
      <c r="AP323" s="308"/>
      <c r="AQ323" s="308"/>
      <c r="AR323" s="308"/>
      <c r="AS323" s="751">
        <f t="shared" si="139"/>
        <v>0</v>
      </c>
    </row>
    <row r="324" spans="1:179" s="41" customFormat="1" ht="15.75" customHeight="1" outlineLevel="1">
      <c r="A324" s="276"/>
      <c r="B324" s="277"/>
      <c r="C324" s="277"/>
      <c r="D324" s="291"/>
      <c r="E324" s="616"/>
      <c r="F324" s="279"/>
      <c r="G324" s="279">
        <f t="shared" si="154"/>
        <v>0</v>
      </c>
      <c r="H324" s="307"/>
      <c r="I324" s="576"/>
      <c r="J324" s="1355">
        <f t="shared" si="145"/>
        <v>0</v>
      </c>
      <c r="K324" s="581">
        <f t="shared" si="146"/>
        <v>0</v>
      </c>
      <c r="L324" s="438"/>
      <c r="M324" s="438"/>
      <c r="N324" s="308"/>
      <c r="O324" s="308"/>
      <c r="P324" s="333">
        <f t="shared" si="155"/>
        <v>0</v>
      </c>
      <c r="Q324" s="308"/>
      <c r="R324" s="308"/>
      <c r="S324" s="308"/>
      <c r="T324" s="255">
        <f t="shared" si="156"/>
        <v>0</v>
      </c>
      <c r="U324" s="308"/>
      <c r="V324" s="308"/>
      <c r="W324" s="308"/>
      <c r="X324" s="255">
        <f t="shared" si="157"/>
        <v>0</v>
      </c>
      <c r="Y324" s="308"/>
      <c r="Z324" s="308"/>
      <c r="AA324" s="308"/>
      <c r="AB324" s="1305">
        <f t="shared" si="158"/>
        <v>0</v>
      </c>
      <c r="AD324" s="675"/>
      <c r="AE324" s="277"/>
      <c r="AF324" s="277"/>
      <c r="AG324" s="281"/>
      <c r="AH324" s="308"/>
      <c r="AI324" s="308"/>
      <c r="AJ324" s="308"/>
      <c r="AK324" s="308"/>
      <c r="AL324" s="308"/>
      <c r="AM324" s="308"/>
      <c r="AN324" s="308"/>
      <c r="AO324" s="308"/>
      <c r="AP324" s="308"/>
      <c r="AQ324" s="308"/>
      <c r="AR324" s="308"/>
      <c r="AS324" s="751">
        <f t="shared" si="139"/>
        <v>0</v>
      </c>
    </row>
    <row r="325" spans="1:179" s="41" customFormat="1" ht="15.75" customHeight="1" outlineLevel="1">
      <c r="A325" s="276"/>
      <c r="B325" s="277"/>
      <c r="C325" s="277"/>
      <c r="D325" s="291"/>
      <c r="E325" s="616"/>
      <c r="F325" s="279"/>
      <c r="G325" s="279">
        <f t="shared" si="154"/>
        <v>0</v>
      </c>
      <c r="H325" s="307"/>
      <c r="I325" s="576"/>
      <c r="J325" s="1355">
        <f t="shared" si="145"/>
        <v>0</v>
      </c>
      <c r="K325" s="581">
        <f t="shared" si="146"/>
        <v>0</v>
      </c>
      <c r="L325" s="438"/>
      <c r="M325" s="438"/>
      <c r="N325" s="308"/>
      <c r="O325" s="308"/>
      <c r="P325" s="333">
        <f t="shared" si="155"/>
        <v>0</v>
      </c>
      <c r="Q325" s="308"/>
      <c r="R325" s="308"/>
      <c r="S325" s="308"/>
      <c r="T325" s="255">
        <f t="shared" si="156"/>
        <v>0</v>
      </c>
      <c r="U325" s="308"/>
      <c r="V325" s="308"/>
      <c r="W325" s="308"/>
      <c r="X325" s="255">
        <f t="shared" si="157"/>
        <v>0</v>
      </c>
      <c r="Y325" s="308"/>
      <c r="Z325" s="308"/>
      <c r="AA325" s="308"/>
      <c r="AB325" s="1305">
        <f t="shared" si="158"/>
        <v>0</v>
      </c>
      <c r="AD325" s="675"/>
      <c r="AE325" s="277"/>
      <c r="AF325" s="277"/>
      <c r="AG325" s="281"/>
      <c r="AH325" s="308"/>
      <c r="AI325" s="308"/>
      <c r="AJ325" s="308"/>
      <c r="AK325" s="308"/>
      <c r="AL325" s="308"/>
      <c r="AM325" s="308"/>
      <c r="AN325" s="308"/>
      <c r="AO325" s="308"/>
      <c r="AP325" s="308"/>
      <c r="AQ325" s="308"/>
      <c r="AR325" s="308"/>
      <c r="AS325" s="751">
        <f t="shared" si="139"/>
        <v>0</v>
      </c>
    </row>
    <row r="326" spans="1:179" s="42" customFormat="1" ht="21.75" customHeight="1">
      <c r="A326" s="322" t="s">
        <v>711</v>
      </c>
      <c r="B326" s="323">
        <v>222</v>
      </c>
      <c r="C326" s="323"/>
      <c r="D326" s="324"/>
      <c r="E326" s="618">
        <f>E327</f>
        <v>0</v>
      </c>
      <c r="F326" s="325">
        <f>F327</f>
        <v>0</v>
      </c>
      <c r="G326" s="325">
        <f>G327</f>
        <v>0</v>
      </c>
      <c r="H326" s="329">
        <f t="shared" ref="H326:AB326" si="159">H327</f>
        <v>0</v>
      </c>
      <c r="I326" s="621">
        <f t="shared" si="159"/>
        <v>0</v>
      </c>
      <c r="J326" s="1353">
        <f t="shared" si="145"/>
        <v>0</v>
      </c>
      <c r="K326" s="337">
        <f t="shared" si="146"/>
        <v>0</v>
      </c>
      <c r="L326" s="337">
        <f t="shared" si="159"/>
        <v>0</v>
      </c>
      <c r="M326" s="337">
        <f t="shared" si="159"/>
        <v>0</v>
      </c>
      <c r="N326" s="331">
        <f t="shared" si="159"/>
        <v>0</v>
      </c>
      <c r="O326" s="331">
        <f t="shared" si="159"/>
        <v>0</v>
      </c>
      <c r="P326" s="331">
        <f t="shared" si="159"/>
        <v>0</v>
      </c>
      <c r="Q326" s="331">
        <f t="shared" si="159"/>
        <v>0</v>
      </c>
      <c r="R326" s="331">
        <f t="shared" si="159"/>
        <v>0</v>
      </c>
      <c r="S326" s="331">
        <f t="shared" si="159"/>
        <v>0</v>
      </c>
      <c r="T326" s="331">
        <f t="shared" si="159"/>
        <v>0</v>
      </c>
      <c r="U326" s="331">
        <f t="shared" si="159"/>
        <v>0</v>
      </c>
      <c r="V326" s="331">
        <f t="shared" si="159"/>
        <v>0</v>
      </c>
      <c r="W326" s="331">
        <f t="shared" si="159"/>
        <v>0</v>
      </c>
      <c r="X326" s="331">
        <f t="shared" si="159"/>
        <v>0</v>
      </c>
      <c r="Y326" s="331">
        <f t="shared" si="159"/>
        <v>0</v>
      </c>
      <c r="Z326" s="331">
        <f t="shared" si="159"/>
        <v>0</v>
      </c>
      <c r="AA326" s="331">
        <f t="shared" si="159"/>
        <v>0</v>
      </c>
      <c r="AB326" s="330">
        <f t="shared" si="159"/>
        <v>0</v>
      </c>
      <c r="AC326" s="238"/>
      <c r="AD326" s="736" t="s">
        <v>711</v>
      </c>
      <c r="AE326" s="323">
        <v>222</v>
      </c>
      <c r="AF326" s="323"/>
      <c r="AG326" s="331">
        <f>AG327</f>
        <v>0</v>
      </c>
      <c r="AH326" s="331">
        <f t="shared" ref="AH326:AR326" si="160">AH327</f>
        <v>0</v>
      </c>
      <c r="AI326" s="331">
        <f t="shared" si="160"/>
        <v>0</v>
      </c>
      <c r="AJ326" s="331">
        <f t="shared" si="160"/>
        <v>0</v>
      </c>
      <c r="AK326" s="331">
        <f t="shared" si="160"/>
        <v>0</v>
      </c>
      <c r="AL326" s="331">
        <f t="shared" si="160"/>
        <v>0</v>
      </c>
      <c r="AM326" s="331">
        <f t="shared" si="160"/>
        <v>0</v>
      </c>
      <c r="AN326" s="331">
        <f t="shared" si="160"/>
        <v>0</v>
      </c>
      <c r="AO326" s="331">
        <f t="shared" si="160"/>
        <v>0</v>
      </c>
      <c r="AP326" s="331">
        <f t="shared" si="160"/>
        <v>0</v>
      </c>
      <c r="AQ326" s="331">
        <f t="shared" si="160"/>
        <v>0</v>
      </c>
      <c r="AR326" s="331">
        <f t="shared" si="160"/>
        <v>0</v>
      </c>
      <c r="AS326" s="751">
        <f t="shared" si="139"/>
        <v>0</v>
      </c>
      <c r="AT326" s="238"/>
      <c r="AU326" s="238"/>
      <c r="AV326" s="238"/>
      <c r="AW326" s="238"/>
      <c r="AX326" s="238"/>
      <c r="AY326" s="238"/>
      <c r="AZ326" s="238"/>
      <c r="BA326" s="238"/>
      <c r="BB326" s="238"/>
      <c r="BC326" s="238"/>
      <c r="BD326" s="238"/>
      <c r="BE326" s="238"/>
      <c r="BF326" s="238"/>
      <c r="BG326" s="238"/>
      <c r="BH326" s="238"/>
      <c r="BI326" s="238"/>
      <c r="BJ326" s="238"/>
      <c r="BK326" s="238"/>
      <c r="BL326" s="238"/>
      <c r="BM326" s="238"/>
      <c r="BN326" s="238"/>
      <c r="BO326" s="238"/>
      <c r="BP326" s="238"/>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c r="DB326" s="238"/>
      <c r="DC326" s="238"/>
      <c r="DD326" s="238"/>
      <c r="DE326" s="238"/>
      <c r="DF326" s="238"/>
      <c r="DG326" s="238"/>
      <c r="DH326" s="238"/>
      <c r="DI326" s="238"/>
      <c r="DJ326" s="238"/>
      <c r="DK326" s="238"/>
      <c r="DL326" s="238"/>
      <c r="DM326" s="238"/>
      <c r="DN326" s="238"/>
      <c r="DO326" s="238"/>
      <c r="DP326" s="238"/>
      <c r="DQ326" s="238"/>
      <c r="DR326" s="238"/>
      <c r="DS326" s="238"/>
      <c r="DT326" s="238"/>
      <c r="DU326" s="238"/>
      <c r="DV326" s="238"/>
      <c r="DW326" s="238"/>
      <c r="DX326" s="238"/>
      <c r="DY326" s="238"/>
      <c r="DZ326" s="238"/>
      <c r="EA326" s="238"/>
      <c r="EB326" s="238"/>
      <c r="EC326" s="238"/>
      <c r="ED326" s="238"/>
      <c r="EE326" s="238"/>
      <c r="EF326" s="238"/>
      <c r="EG326" s="238"/>
      <c r="EH326" s="238"/>
      <c r="EI326" s="238"/>
      <c r="EJ326" s="238"/>
      <c r="EK326" s="238"/>
      <c r="EL326" s="238"/>
      <c r="EM326" s="238"/>
      <c r="EN326" s="238"/>
      <c r="EO326" s="238"/>
      <c r="EP326" s="238"/>
      <c r="EQ326" s="238"/>
      <c r="ER326" s="238"/>
      <c r="ES326" s="238"/>
      <c r="ET326" s="238"/>
      <c r="EU326" s="238"/>
      <c r="EV326" s="238"/>
      <c r="EW326" s="238"/>
      <c r="EX326" s="238"/>
      <c r="EY326" s="238"/>
      <c r="EZ326" s="238"/>
      <c r="FA326" s="238"/>
      <c r="FB326" s="238"/>
      <c r="FC326" s="238"/>
      <c r="FD326" s="238"/>
      <c r="FE326" s="238"/>
      <c r="FF326" s="238"/>
      <c r="FG326" s="238"/>
      <c r="FH326" s="238"/>
      <c r="FI326" s="238"/>
      <c r="FJ326" s="238"/>
      <c r="FK326" s="238"/>
      <c r="FL326" s="238"/>
      <c r="FM326" s="238"/>
      <c r="FN326" s="238"/>
      <c r="FO326" s="238"/>
      <c r="FP326" s="238"/>
      <c r="FQ326" s="238"/>
      <c r="FR326" s="238"/>
      <c r="FS326" s="238"/>
      <c r="FT326" s="238"/>
      <c r="FU326" s="238"/>
      <c r="FV326" s="238"/>
      <c r="FW326" s="238"/>
    </row>
    <row r="327" spans="1:179" s="40" customFormat="1" ht="23.25" customHeight="1">
      <c r="A327" s="332" t="s">
        <v>726</v>
      </c>
      <c r="B327" s="397"/>
      <c r="C327" s="393">
        <v>922</v>
      </c>
      <c r="D327" s="394" t="s">
        <v>1377</v>
      </c>
      <c r="E327" s="619">
        <f>SUM(E328:E334)</f>
        <v>0</v>
      </c>
      <c r="F327" s="257">
        <f>SUM(F328:F334)</f>
        <v>0</v>
      </c>
      <c r="G327" s="257">
        <f>SUM(G328:G334)</f>
        <v>0</v>
      </c>
      <c r="H327" s="395">
        <f>SUM(H328:H334)</f>
        <v>0</v>
      </c>
      <c r="I327" s="623">
        <f t="shared" ref="I327:AB327" si="161">SUM(I328:I334)</f>
        <v>0</v>
      </c>
      <c r="J327" s="1354">
        <f t="shared" si="145"/>
        <v>0</v>
      </c>
      <c r="K327" s="553">
        <f t="shared" si="146"/>
        <v>0</v>
      </c>
      <c r="L327" s="553">
        <f t="shared" si="161"/>
        <v>0</v>
      </c>
      <c r="M327" s="553">
        <f t="shared" si="161"/>
        <v>0</v>
      </c>
      <c r="N327" s="256">
        <f t="shared" si="161"/>
        <v>0</v>
      </c>
      <c r="O327" s="256">
        <f t="shared" si="161"/>
        <v>0</v>
      </c>
      <c r="P327" s="256">
        <f t="shared" si="161"/>
        <v>0</v>
      </c>
      <c r="Q327" s="256">
        <f t="shared" si="161"/>
        <v>0</v>
      </c>
      <c r="R327" s="256">
        <f t="shared" si="161"/>
        <v>0</v>
      </c>
      <c r="S327" s="256">
        <f t="shared" si="161"/>
        <v>0</v>
      </c>
      <c r="T327" s="256">
        <f t="shared" si="161"/>
        <v>0</v>
      </c>
      <c r="U327" s="256">
        <f t="shared" si="161"/>
        <v>0</v>
      </c>
      <c r="V327" s="256">
        <f t="shared" si="161"/>
        <v>0</v>
      </c>
      <c r="W327" s="256">
        <f t="shared" si="161"/>
        <v>0</v>
      </c>
      <c r="X327" s="256">
        <f t="shared" si="161"/>
        <v>0</v>
      </c>
      <c r="Y327" s="256">
        <f t="shared" si="161"/>
        <v>0</v>
      </c>
      <c r="Z327" s="256">
        <f t="shared" si="161"/>
        <v>0</v>
      </c>
      <c r="AA327" s="256">
        <f t="shared" si="161"/>
        <v>0</v>
      </c>
      <c r="AB327" s="1304">
        <f t="shared" si="161"/>
        <v>0</v>
      </c>
      <c r="AC327" s="41"/>
      <c r="AD327" s="732" t="s">
        <v>726</v>
      </c>
      <c r="AE327" s="397"/>
      <c r="AF327" s="393">
        <v>922</v>
      </c>
      <c r="AG327" s="256">
        <f>SUM(AG328:AG334)</f>
        <v>0</v>
      </c>
      <c r="AH327" s="256">
        <f t="shared" ref="AH327:AR327" si="162">SUM(AH328:AH334)</f>
        <v>0</v>
      </c>
      <c r="AI327" s="256">
        <f t="shared" si="162"/>
        <v>0</v>
      </c>
      <c r="AJ327" s="256">
        <f t="shared" si="162"/>
        <v>0</v>
      </c>
      <c r="AK327" s="256">
        <f t="shared" si="162"/>
        <v>0</v>
      </c>
      <c r="AL327" s="256">
        <f t="shared" si="162"/>
        <v>0</v>
      </c>
      <c r="AM327" s="256">
        <f t="shared" si="162"/>
        <v>0</v>
      </c>
      <c r="AN327" s="256">
        <f t="shared" si="162"/>
        <v>0</v>
      </c>
      <c r="AO327" s="256">
        <f t="shared" si="162"/>
        <v>0</v>
      </c>
      <c r="AP327" s="256">
        <f t="shared" si="162"/>
        <v>0</v>
      </c>
      <c r="AQ327" s="256">
        <f t="shared" si="162"/>
        <v>0</v>
      </c>
      <c r="AR327" s="256">
        <f t="shared" si="162"/>
        <v>0</v>
      </c>
      <c r="AS327" s="751">
        <f t="shared" si="139"/>
        <v>0</v>
      </c>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c r="EX327" s="41"/>
      <c r="EY327" s="41"/>
      <c r="EZ327" s="41"/>
      <c r="FA327" s="41"/>
      <c r="FB327" s="41"/>
      <c r="FC327" s="41"/>
      <c r="FD327" s="41"/>
      <c r="FE327" s="41"/>
      <c r="FF327" s="41"/>
      <c r="FG327" s="41"/>
      <c r="FH327" s="41"/>
      <c r="FI327" s="41"/>
      <c r="FJ327" s="41"/>
      <c r="FK327" s="41"/>
      <c r="FL327" s="41"/>
      <c r="FM327" s="41"/>
      <c r="FN327" s="41"/>
      <c r="FO327" s="41"/>
      <c r="FP327" s="41"/>
      <c r="FQ327" s="41"/>
      <c r="FR327" s="41"/>
      <c r="FS327" s="41"/>
      <c r="FT327" s="41"/>
      <c r="FU327" s="41"/>
      <c r="FV327" s="41"/>
      <c r="FW327" s="41"/>
    </row>
    <row r="328" spans="1:179" s="41" customFormat="1" ht="81" customHeight="1">
      <c r="A328" s="276" t="s">
        <v>727</v>
      </c>
      <c r="B328" s="277"/>
      <c r="C328" s="277"/>
      <c r="D328" s="291"/>
      <c r="E328" s="616"/>
      <c r="F328" s="279"/>
      <c r="G328" s="279">
        <f t="shared" ref="G328:G334" si="163">F328</f>
        <v>0</v>
      </c>
      <c r="H328" s="307"/>
      <c r="I328" s="576"/>
      <c r="J328" s="1355">
        <f t="shared" si="145"/>
        <v>0</v>
      </c>
      <c r="K328" s="581">
        <f t="shared" si="146"/>
        <v>0</v>
      </c>
      <c r="L328" s="438"/>
      <c r="M328" s="438"/>
      <c r="N328" s="308"/>
      <c r="O328" s="308"/>
      <c r="P328" s="333">
        <f>SUM(M328:O328)</f>
        <v>0</v>
      </c>
      <c r="Q328" s="308"/>
      <c r="R328" s="308"/>
      <c r="S328" s="308"/>
      <c r="T328" s="255">
        <f>SUM(Q328:S328)</f>
        <v>0</v>
      </c>
      <c r="U328" s="308"/>
      <c r="V328" s="308"/>
      <c r="W328" s="308"/>
      <c r="X328" s="255">
        <f>SUM(U328:W328)</f>
        <v>0</v>
      </c>
      <c r="Y328" s="308"/>
      <c r="Z328" s="308"/>
      <c r="AA328" s="308"/>
      <c r="AB328" s="1305">
        <f>SUM(Y328:AA328)</f>
        <v>0</v>
      </c>
      <c r="AD328" s="1283" t="s">
        <v>727</v>
      </c>
      <c r="AE328" s="850"/>
      <c r="AF328" s="850"/>
      <c r="AG328" s="725">
        <f>F328</f>
        <v>0</v>
      </c>
      <c r="AH328" s="725"/>
      <c r="AI328" s="725"/>
      <c r="AJ328" s="725"/>
      <c r="AK328" s="725"/>
      <c r="AL328" s="725"/>
      <c r="AM328" s="725"/>
      <c r="AN328" s="725"/>
      <c r="AO328" s="725"/>
      <c r="AP328" s="725"/>
      <c r="AQ328" s="725"/>
      <c r="AR328" s="725"/>
      <c r="AS328" s="728">
        <f t="shared" si="139"/>
        <v>0</v>
      </c>
    </row>
    <row r="329" spans="1:179" s="41" customFormat="1" ht="48" customHeight="1">
      <c r="A329" s="285" t="s">
        <v>737</v>
      </c>
      <c r="B329" s="277"/>
      <c r="C329" s="277"/>
      <c r="D329" s="291"/>
      <c r="E329" s="616"/>
      <c r="F329" s="279"/>
      <c r="G329" s="279">
        <f t="shared" si="163"/>
        <v>0</v>
      </c>
      <c r="H329" s="307"/>
      <c r="I329" s="576"/>
      <c r="J329" s="1355">
        <f t="shared" si="145"/>
        <v>0</v>
      </c>
      <c r="K329" s="581">
        <f t="shared" si="146"/>
        <v>0</v>
      </c>
      <c r="L329" s="438"/>
      <c r="M329" s="438"/>
      <c r="N329" s="308"/>
      <c r="O329" s="308"/>
      <c r="P329" s="333">
        <f t="shared" ref="P329:P334" si="164">SUM(M329:O329)</f>
        <v>0</v>
      </c>
      <c r="Q329" s="308"/>
      <c r="R329" s="308"/>
      <c r="S329" s="308"/>
      <c r="T329" s="255">
        <f t="shared" ref="T329:T334" si="165">SUM(Q329:S329)</f>
        <v>0</v>
      </c>
      <c r="U329" s="308"/>
      <c r="V329" s="308"/>
      <c r="W329" s="308"/>
      <c r="X329" s="255">
        <f t="shared" ref="X329:X334" si="166">SUM(U329:W329)</f>
        <v>0</v>
      </c>
      <c r="Y329" s="308"/>
      <c r="Z329" s="308"/>
      <c r="AA329" s="308"/>
      <c r="AB329" s="1305">
        <f t="shared" ref="AB329:AB334" si="167">SUM(Y329:AA329)</f>
        <v>0</v>
      </c>
      <c r="AD329" s="1283" t="s">
        <v>737</v>
      </c>
      <c r="AE329" s="850"/>
      <c r="AF329" s="850"/>
      <c r="AG329" s="725">
        <f>F329</f>
        <v>0</v>
      </c>
      <c r="AH329" s="725"/>
      <c r="AI329" s="725"/>
      <c r="AJ329" s="725"/>
      <c r="AK329" s="725"/>
      <c r="AL329" s="725"/>
      <c r="AM329" s="725"/>
      <c r="AN329" s="725"/>
      <c r="AO329" s="725"/>
      <c r="AP329" s="725"/>
      <c r="AQ329" s="725"/>
      <c r="AR329" s="725"/>
      <c r="AS329" s="728">
        <f t="shared" si="139"/>
        <v>0</v>
      </c>
    </row>
    <row r="330" spans="1:179" s="41" customFormat="1" ht="15.75" hidden="1" customHeight="1" outlineLevel="1">
      <c r="A330" s="285"/>
      <c r="B330" s="277"/>
      <c r="C330" s="277"/>
      <c r="D330" s="291"/>
      <c r="E330" s="616"/>
      <c r="F330" s="279"/>
      <c r="G330" s="279">
        <f t="shared" si="163"/>
        <v>0</v>
      </c>
      <c r="H330" s="307"/>
      <c r="I330" s="576"/>
      <c r="J330" s="1355">
        <f t="shared" si="145"/>
        <v>0</v>
      </c>
      <c r="K330" s="581">
        <f t="shared" si="146"/>
        <v>0</v>
      </c>
      <c r="L330" s="438"/>
      <c r="M330" s="438"/>
      <c r="N330" s="308"/>
      <c r="O330" s="308"/>
      <c r="P330" s="333">
        <f t="shared" si="164"/>
        <v>0</v>
      </c>
      <c r="Q330" s="308"/>
      <c r="R330" s="308"/>
      <c r="S330" s="308"/>
      <c r="T330" s="255">
        <f t="shared" si="165"/>
        <v>0</v>
      </c>
      <c r="U330" s="308"/>
      <c r="V330" s="308"/>
      <c r="W330" s="308"/>
      <c r="X330" s="255">
        <f t="shared" si="166"/>
        <v>0</v>
      </c>
      <c r="Y330" s="308"/>
      <c r="Z330" s="308"/>
      <c r="AA330" s="308"/>
      <c r="AB330" s="1305">
        <f t="shared" si="167"/>
        <v>0</v>
      </c>
      <c r="AD330" s="739"/>
      <c r="AE330" s="277"/>
      <c r="AF330" s="277"/>
      <c r="AG330" s="281"/>
      <c r="AH330" s="308"/>
      <c r="AI330" s="308"/>
      <c r="AJ330" s="308"/>
      <c r="AK330" s="308"/>
      <c r="AL330" s="308"/>
      <c r="AM330" s="308"/>
      <c r="AN330" s="308"/>
      <c r="AO330" s="308"/>
      <c r="AP330" s="308"/>
      <c r="AQ330" s="308"/>
      <c r="AR330" s="308"/>
      <c r="AS330" s="751">
        <f t="shared" si="139"/>
        <v>0</v>
      </c>
    </row>
    <row r="331" spans="1:179" s="41" customFormat="1" ht="15.75" hidden="1" customHeight="1" outlineLevel="1">
      <c r="A331" s="285"/>
      <c r="B331" s="277"/>
      <c r="C331" s="277"/>
      <c r="D331" s="291"/>
      <c r="E331" s="616"/>
      <c r="F331" s="279"/>
      <c r="G331" s="279">
        <f t="shared" si="163"/>
        <v>0</v>
      </c>
      <c r="H331" s="307"/>
      <c r="I331" s="576"/>
      <c r="J331" s="1355">
        <f t="shared" si="145"/>
        <v>0</v>
      </c>
      <c r="K331" s="581">
        <f t="shared" si="146"/>
        <v>0</v>
      </c>
      <c r="L331" s="438"/>
      <c r="M331" s="438"/>
      <c r="N331" s="308"/>
      <c r="O331" s="308"/>
      <c r="P331" s="333">
        <f t="shared" si="164"/>
        <v>0</v>
      </c>
      <c r="Q331" s="308"/>
      <c r="R331" s="308"/>
      <c r="S331" s="308"/>
      <c r="T331" s="255">
        <f t="shared" si="165"/>
        <v>0</v>
      </c>
      <c r="U331" s="308"/>
      <c r="V331" s="308"/>
      <c r="W331" s="308"/>
      <c r="X331" s="255">
        <f t="shared" si="166"/>
        <v>0</v>
      </c>
      <c r="Y331" s="308"/>
      <c r="Z331" s="308"/>
      <c r="AA331" s="308"/>
      <c r="AB331" s="1305">
        <f t="shared" si="167"/>
        <v>0</v>
      </c>
      <c r="AD331" s="739"/>
      <c r="AE331" s="277"/>
      <c r="AF331" s="277"/>
      <c r="AG331" s="281"/>
      <c r="AH331" s="308"/>
      <c r="AI331" s="308"/>
      <c r="AJ331" s="308"/>
      <c r="AK331" s="308"/>
      <c r="AL331" s="308"/>
      <c r="AM331" s="308"/>
      <c r="AN331" s="308"/>
      <c r="AO331" s="308"/>
      <c r="AP331" s="308"/>
      <c r="AQ331" s="308"/>
      <c r="AR331" s="308"/>
      <c r="AS331" s="751">
        <f t="shared" si="139"/>
        <v>0</v>
      </c>
    </row>
    <row r="332" spans="1:179" s="41" customFormat="1" ht="15.75" hidden="1" customHeight="1" outlineLevel="1">
      <c r="A332" s="285"/>
      <c r="B332" s="277"/>
      <c r="C332" s="277"/>
      <c r="D332" s="291"/>
      <c r="E332" s="616"/>
      <c r="F332" s="279"/>
      <c r="G332" s="279">
        <f t="shared" si="163"/>
        <v>0</v>
      </c>
      <c r="H332" s="307"/>
      <c r="I332" s="576"/>
      <c r="J332" s="1355">
        <f t="shared" si="145"/>
        <v>0</v>
      </c>
      <c r="K332" s="581">
        <f t="shared" si="146"/>
        <v>0</v>
      </c>
      <c r="L332" s="438"/>
      <c r="M332" s="438"/>
      <c r="N332" s="308"/>
      <c r="O332" s="308"/>
      <c r="P332" s="333">
        <f t="shared" si="164"/>
        <v>0</v>
      </c>
      <c r="Q332" s="308"/>
      <c r="R332" s="308"/>
      <c r="S332" s="308"/>
      <c r="T332" s="255">
        <f t="shared" si="165"/>
        <v>0</v>
      </c>
      <c r="U332" s="308"/>
      <c r="V332" s="308"/>
      <c r="W332" s="308"/>
      <c r="X332" s="255">
        <f t="shared" si="166"/>
        <v>0</v>
      </c>
      <c r="Y332" s="308"/>
      <c r="Z332" s="308"/>
      <c r="AA332" s="308"/>
      <c r="AB332" s="1305">
        <f t="shared" si="167"/>
        <v>0</v>
      </c>
      <c r="AD332" s="739"/>
      <c r="AE332" s="277"/>
      <c r="AF332" s="277"/>
      <c r="AG332" s="281"/>
      <c r="AH332" s="308"/>
      <c r="AI332" s="308"/>
      <c r="AJ332" s="308"/>
      <c r="AK332" s="308"/>
      <c r="AL332" s="308"/>
      <c r="AM332" s="308"/>
      <c r="AN332" s="308"/>
      <c r="AO332" s="308"/>
      <c r="AP332" s="308"/>
      <c r="AQ332" s="308"/>
      <c r="AR332" s="308"/>
      <c r="AS332" s="751">
        <f t="shared" si="139"/>
        <v>0</v>
      </c>
    </row>
    <row r="333" spans="1:179" s="41" customFormat="1" ht="15.75" hidden="1" customHeight="1" outlineLevel="1">
      <c r="A333" s="285"/>
      <c r="B333" s="277"/>
      <c r="C333" s="277"/>
      <c r="D333" s="291"/>
      <c r="E333" s="616"/>
      <c r="F333" s="279"/>
      <c r="G333" s="279">
        <f t="shared" si="163"/>
        <v>0</v>
      </c>
      <c r="H333" s="307"/>
      <c r="I333" s="576"/>
      <c r="J333" s="1355">
        <f t="shared" si="145"/>
        <v>0</v>
      </c>
      <c r="K333" s="581">
        <f t="shared" si="146"/>
        <v>0</v>
      </c>
      <c r="L333" s="438"/>
      <c r="M333" s="438"/>
      <c r="N333" s="308"/>
      <c r="O333" s="308"/>
      <c r="P333" s="333">
        <f t="shared" si="164"/>
        <v>0</v>
      </c>
      <c r="Q333" s="308"/>
      <c r="R333" s="308"/>
      <c r="S333" s="308"/>
      <c r="T333" s="255">
        <f t="shared" si="165"/>
        <v>0</v>
      </c>
      <c r="U333" s="308"/>
      <c r="V333" s="308"/>
      <c r="W333" s="308"/>
      <c r="X333" s="255">
        <f t="shared" si="166"/>
        <v>0</v>
      </c>
      <c r="Y333" s="308"/>
      <c r="Z333" s="308"/>
      <c r="AA333" s="308"/>
      <c r="AB333" s="1305">
        <f t="shared" si="167"/>
        <v>0</v>
      </c>
      <c r="AD333" s="739"/>
      <c r="AE333" s="277"/>
      <c r="AF333" s="277"/>
      <c r="AG333" s="281"/>
      <c r="AH333" s="308"/>
      <c r="AI333" s="308"/>
      <c r="AJ333" s="308"/>
      <c r="AK333" s="308"/>
      <c r="AL333" s="308"/>
      <c r="AM333" s="308"/>
      <c r="AN333" s="308"/>
      <c r="AO333" s="308"/>
      <c r="AP333" s="308"/>
      <c r="AQ333" s="308"/>
      <c r="AR333" s="308"/>
      <c r="AS333" s="751">
        <f t="shared" si="139"/>
        <v>0</v>
      </c>
    </row>
    <row r="334" spans="1:179" s="41" customFormat="1" ht="15.75" hidden="1" customHeight="1" outlineLevel="1">
      <c r="A334" s="285"/>
      <c r="B334" s="277"/>
      <c r="C334" s="277"/>
      <c r="D334" s="291"/>
      <c r="E334" s="616"/>
      <c r="F334" s="279"/>
      <c r="G334" s="279">
        <f t="shared" si="163"/>
        <v>0</v>
      </c>
      <c r="H334" s="307"/>
      <c r="I334" s="576"/>
      <c r="J334" s="1355">
        <f t="shared" si="145"/>
        <v>0</v>
      </c>
      <c r="K334" s="581">
        <f t="shared" si="146"/>
        <v>0</v>
      </c>
      <c r="L334" s="438"/>
      <c r="M334" s="438"/>
      <c r="N334" s="308"/>
      <c r="O334" s="308"/>
      <c r="P334" s="333">
        <f t="shared" si="164"/>
        <v>0</v>
      </c>
      <c r="Q334" s="308"/>
      <c r="R334" s="308"/>
      <c r="S334" s="308"/>
      <c r="T334" s="255">
        <f t="shared" si="165"/>
        <v>0</v>
      </c>
      <c r="U334" s="308"/>
      <c r="V334" s="308"/>
      <c r="W334" s="308"/>
      <c r="X334" s="255">
        <f t="shared" si="166"/>
        <v>0</v>
      </c>
      <c r="Y334" s="308"/>
      <c r="Z334" s="308"/>
      <c r="AA334" s="308"/>
      <c r="AB334" s="1305">
        <f t="shared" si="167"/>
        <v>0</v>
      </c>
      <c r="AD334" s="739"/>
      <c r="AE334" s="277"/>
      <c r="AF334" s="277"/>
      <c r="AG334" s="281"/>
      <c r="AH334" s="308"/>
      <c r="AI334" s="308"/>
      <c r="AJ334" s="308"/>
      <c r="AK334" s="308"/>
      <c r="AL334" s="308"/>
      <c r="AM334" s="308"/>
      <c r="AN334" s="308"/>
      <c r="AO334" s="308"/>
      <c r="AP334" s="308"/>
      <c r="AQ334" s="308"/>
      <c r="AR334" s="308"/>
      <c r="AS334" s="751">
        <f t="shared" si="139"/>
        <v>0</v>
      </c>
    </row>
    <row r="335" spans="1:179" s="42" customFormat="1" ht="31.5" collapsed="1">
      <c r="A335" s="332" t="s">
        <v>710</v>
      </c>
      <c r="B335" s="323">
        <v>224</v>
      </c>
      <c r="C335" s="323"/>
      <c r="D335" s="324"/>
      <c r="E335" s="618">
        <f>E336</f>
        <v>0</v>
      </c>
      <c r="F335" s="325">
        <f>F336</f>
        <v>0</v>
      </c>
      <c r="G335" s="325">
        <f>G336</f>
        <v>0</v>
      </c>
      <c r="H335" s="329">
        <f t="shared" ref="H335:AB335" si="168">H336</f>
        <v>0</v>
      </c>
      <c r="I335" s="621">
        <f t="shared" si="168"/>
        <v>0</v>
      </c>
      <c r="J335" s="1353">
        <f t="shared" si="145"/>
        <v>0</v>
      </c>
      <c r="K335" s="337">
        <f t="shared" si="146"/>
        <v>0</v>
      </c>
      <c r="L335" s="337">
        <f t="shared" si="168"/>
        <v>0</v>
      </c>
      <c r="M335" s="337">
        <f t="shared" si="168"/>
        <v>0</v>
      </c>
      <c r="N335" s="331">
        <f t="shared" si="168"/>
        <v>0</v>
      </c>
      <c r="O335" s="331">
        <f t="shared" si="168"/>
        <v>0</v>
      </c>
      <c r="P335" s="331">
        <f t="shared" si="168"/>
        <v>0</v>
      </c>
      <c r="Q335" s="331">
        <f t="shared" si="168"/>
        <v>0</v>
      </c>
      <c r="R335" s="331">
        <f t="shared" si="168"/>
        <v>0</v>
      </c>
      <c r="S335" s="331">
        <f t="shared" si="168"/>
        <v>0</v>
      </c>
      <c r="T335" s="331">
        <f t="shared" si="168"/>
        <v>0</v>
      </c>
      <c r="U335" s="331">
        <f t="shared" si="168"/>
        <v>0</v>
      </c>
      <c r="V335" s="331">
        <f t="shared" si="168"/>
        <v>0</v>
      </c>
      <c r="W335" s="331">
        <f t="shared" si="168"/>
        <v>0</v>
      </c>
      <c r="X335" s="331">
        <f t="shared" si="168"/>
        <v>0</v>
      </c>
      <c r="Y335" s="331">
        <f t="shared" si="168"/>
        <v>0</v>
      </c>
      <c r="Z335" s="331">
        <f t="shared" si="168"/>
        <v>0</v>
      </c>
      <c r="AA335" s="331">
        <f t="shared" si="168"/>
        <v>0</v>
      </c>
      <c r="AB335" s="330">
        <f t="shared" si="168"/>
        <v>0</v>
      </c>
      <c r="AC335" s="238"/>
      <c r="AD335" s="732" t="s">
        <v>710</v>
      </c>
      <c r="AE335" s="323">
        <v>224</v>
      </c>
      <c r="AF335" s="323"/>
      <c r="AG335" s="331">
        <f>AG336</f>
        <v>0</v>
      </c>
      <c r="AH335" s="331">
        <f t="shared" ref="AH335:AR335" si="169">AH336</f>
        <v>0</v>
      </c>
      <c r="AI335" s="331">
        <f t="shared" si="169"/>
        <v>0</v>
      </c>
      <c r="AJ335" s="331">
        <f t="shared" si="169"/>
        <v>0</v>
      </c>
      <c r="AK335" s="331">
        <f t="shared" si="169"/>
        <v>0</v>
      </c>
      <c r="AL335" s="331">
        <f t="shared" si="169"/>
        <v>0</v>
      </c>
      <c r="AM335" s="331">
        <f t="shared" si="169"/>
        <v>0</v>
      </c>
      <c r="AN335" s="331">
        <f t="shared" si="169"/>
        <v>0</v>
      </c>
      <c r="AO335" s="331">
        <f t="shared" si="169"/>
        <v>0</v>
      </c>
      <c r="AP335" s="331">
        <f t="shared" si="169"/>
        <v>0</v>
      </c>
      <c r="AQ335" s="331">
        <f t="shared" si="169"/>
        <v>0</v>
      </c>
      <c r="AR335" s="331">
        <f t="shared" si="169"/>
        <v>0</v>
      </c>
      <c r="AS335" s="751">
        <f t="shared" si="139"/>
        <v>0</v>
      </c>
      <c r="AT335" s="238"/>
      <c r="AU335" s="238"/>
      <c r="AV335" s="238"/>
      <c r="AW335" s="238"/>
      <c r="AX335" s="238"/>
      <c r="AY335" s="238"/>
      <c r="AZ335" s="238"/>
      <c r="BA335" s="238"/>
      <c r="BB335" s="238"/>
      <c r="BC335" s="238"/>
      <c r="BD335" s="238"/>
      <c r="BE335" s="238"/>
      <c r="BF335" s="238"/>
      <c r="BG335" s="238"/>
      <c r="BH335" s="238"/>
      <c r="BI335" s="238"/>
      <c r="BJ335" s="238"/>
      <c r="BK335" s="238"/>
      <c r="BL335" s="238"/>
      <c r="BM335" s="238"/>
      <c r="BN335" s="238"/>
      <c r="BO335" s="238"/>
      <c r="BP335" s="238"/>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c r="DB335" s="238"/>
      <c r="DC335" s="238"/>
      <c r="DD335" s="238"/>
      <c r="DE335" s="238"/>
      <c r="DF335" s="238"/>
      <c r="DG335" s="238"/>
      <c r="DH335" s="238"/>
      <c r="DI335" s="238"/>
      <c r="DJ335" s="238"/>
      <c r="DK335" s="238"/>
      <c r="DL335" s="238"/>
      <c r="DM335" s="238"/>
      <c r="DN335" s="238"/>
      <c r="DO335" s="238"/>
      <c r="DP335" s="238"/>
      <c r="DQ335" s="238"/>
      <c r="DR335" s="238"/>
      <c r="DS335" s="238"/>
      <c r="DT335" s="238"/>
      <c r="DU335" s="238"/>
      <c r="DV335" s="238"/>
      <c r="DW335" s="238"/>
      <c r="DX335" s="238"/>
      <c r="DY335" s="238"/>
      <c r="DZ335" s="238"/>
      <c r="EA335" s="238"/>
      <c r="EB335" s="238"/>
      <c r="EC335" s="238"/>
      <c r="ED335" s="238"/>
      <c r="EE335" s="238"/>
      <c r="EF335" s="238"/>
      <c r="EG335" s="238"/>
      <c r="EH335" s="238"/>
      <c r="EI335" s="238"/>
      <c r="EJ335" s="238"/>
      <c r="EK335" s="238"/>
      <c r="EL335" s="238"/>
      <c r="EM335" s="238"/>
      <c r="EN335" s="238"/>
      <c r="EO335" s="238"/>
      <c r="EP335" s="238"/>
      <c r="EQ335" s="238"/>
      <c r="ER335" s="238"/>
      <c r="ES335" s="238"/>
      <c r="ET335" s="238"/>
      <c r="EU335" s="238"/>
      <c r="EV335" s="238"/>
      <c r="EW335" s="238"/>
      <c r="EX335" s="238"/>
      <c r="EY335" s="238"/>
      <c r="EZ335" s="238"/>
      <c r="FA335" s="238"/>
      <c r="FB335" s="238"/>
      <c r="FC335" s="238"/>
      <c r="FD335" s="238"/>
      <c r="FE335" s="238"/>
      <c r="FF335" s="238"/>
      <c r="FG335" s="238"/>
      <c r="FH335" s="238"/>
      <c r="FI335" s="238"/>
      <c r="FJ335" s="238"/>
      <c r="FK335" s="238"/>
      <c r="FL335" s="238"/>
      <c r="FM335" s="238"/>
      <c r="FN335" s="238"/>
      <c r="FO335" s="238"/>
      <c r="FP335" s="238"/>
      <c r="FQ335" s="238"/>
      <c r="FR335" s="238"/>
      <c r="FS335" s="238"/>
      <c r="FT335" s="238"/>
      <c r="FU335" s="238"/>
      <c r="FV335" s="238"/>
      <c r="FW335" s="238"/>
    </row>
    <row r="336" spans="1:179" s="40" customFormat="1" ht="31.5">
      <c r="A336" s="332" t="s">
        <v>710</v>
      </c>
      <c r="B336" s="397"/>
      <c r="C336" s="393">
        <v>926</v>
      </c>
      <c r="D336" s="394" t="s">
        <v>1377</v>
      </c>
      <c r="E336" s="619">
        <f>SUM(E337)</f>
        <v>0</v>
      </c>
      <c r="F336" s="257">
        <f>SUM(F337)</f>
        <v>0</v>
      </c>
      <c r="G336" s="257">
        <f>SUM(G337)</f>
        <v>0</v>
      </c>
      <c r="H336" s="395">
        <f t="shared" ref="H336:AB336" si="170">SUM(H337)</f>
        <v>0</v>
      </c>
      <c r="I336" s="623">
        <f t="shared" si="170"/>
        <v>0</v>
      </c>
      <c r="J336" s="1354">
        <f t="shared" si="145"/>
        <v>0</v>
      </c>
      <c r="K336" s="553">
        <f t="shared" si="146"/>
        <v>0</v>
      </c>
      <c r="L336" s="553">
        <f t="shared" si="170"/>
        <v>0</v>
      </c>
      <c r="M336" s="553">
        <f t="shared" si="170"/>
        <v>0</v>
      </c>
      <c r="N336" s="256">
        <f t="shared" si="170"/>
        <v>0</v>
      </c>
      <c r="O336" s="256">
        <f t="shared" si="170"/>
        <v>0</v>
      </c>
      <c r="P336" s="256">
        <f t="shared" si="170"/>
        <v>0</v>
      </c>
      <c r="Q336" s="256">
        <f t="shared" si="170"/>
        <v>0</v>
      </c>
      <c r="R336" s="256">
        <f t="shared" si="170"/>
        <v>0</v>
      </c>
      <c r="S336" s="256">
        <f t="shared" si="170"/>
        <v>0</v>
      </c>
      <c r="T336" s="256">
        <f t="shared" si="170"/>
        <v>0</v>
      </c>
      <c r="U336" s="256">
        <f t="shared" si="170"/>
        <v>0</v>
      </c>
      <c r="V336" s="256">
        <f t="shared" si="170"/>
        <v>0</v>
      </c>
      <c r="W336" s="256">
        <f t="shared" si="170"/>
        <v>0</v>
      </c>
      <c r="X336" s="256">
        <f t="shared" si="170"/>
        <v>0</v>
      </c>
      <c r="Y336" s="256">
        <f t="shared" si="170"/>
        <v>0</v>
      </c>
      <c r="Z336" s="256">
        <f t="shared" si="170"/>
        <v>0</v>
      </c>
      <c r="AA336" s="256">
        <f t="shared" si="170"/>
        <v>0</v>
      </c>
      <c r="AB336" s="1304">
        <f t="shared" si="170"/>
        <v>0</v>
      </c>
      <c r="AC336" s="41"/>
      <c r="AD336" s="732" t="s">
        <v>710</v>
      </c>
      <c r="AE336" s="397"/>
      <c r="AF336" s="393">
        <v>926</v>
      </c>
      <c r="AG336" s="256">
        <f>SUM(AG337)</f>
        <v>0</v>
      </c>
      <c r="AH336" s="256">
        <f t="shared" ref="AH336:AR336" si="171">SUM(AH337)</f>
        <v>0</v>
      </c>
      <c r="AI336" s="256">
        <f t="shared" si="171"/>
        <v>0</v>
      </c>
      <c r="AJ336" s="256">
        <f t="shared" si="171"/>
        <v>0</v>
      </c>
      <c r="AK336" s="256">
        <f t="shared" si="171"/>
        <v>0</v>
      </c>
      <c r="AL336" s="256">
        <f t="shared" si="171"/>
        <v>0</v>
      </c>
      <c r="AM336" s="256">
        <f t="shared" si="171"/>
        <v>0</v>
      </c>
      <c r="AN336" s="256">
        <f t="shared" si="171"/>
        <v>0</v>
      </c>
      <c r="AO336" s="256">
        <f t="shared" si="171"/>
        <v>0</v>
      </c>
      <c r="AP336" s="256">
        <f t="shared" si="171"/>
        <v>0</v>
      </c>
      <c r="AQ336" s="256">
        <f t="shared" si="171"/>
        <v>0</v>
      </c>
      <c r="AR336" s="256">
        <f t="shared" si="171"/>
        <v>0</v>
      </c>
      <c r="AS336" s="751">
        <f t="shared" si="139"/>
        <v>0</v>
      </c>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row>
    <row r="337" spans="1:179" s="40" customFormat="1" ht="31.5" customHeight="1">
      <c r="A337" s="276" t="s">
        <v>708</v>
      </c>
      <c r="B337" s="277"/>
      <c r="C337" s="294"/>
      <c r="D337" s="291"/>
      <c r="E337" s="616"/>
      <c r="F337" s="278"/>
      <c r="G337" s="279">
        <f>F337</f>
        <v>0</v>
      </c>
      <c r="H337" s="280"/>
      <c r="I337" s="575"/>
      <c r="J337" s="1355">
        <f t="shared" si="145"/>
        <v>0</v>
      </c>
      <c r="K337" s="581">
        <f t="shared" si="146"/>
        <v>0</v>
      </c>
      <c r="L337" s="335"/>
      <c r="M337" s="335"/>
      <c r="N337" s="281"/>
      <c r="O337" s="281"/>
      <c r="P337" s="333">
        <f>SUM(M337:O337)</f>
        <v>0</v>
      </c>
      <c r="Q337" s="281"/>
      <c r="R337" s="281"/>
      <c r="S337" s="281"/>
      <c r="T337" s="333">
        <f>SUM(Q337:S337)</f>
        <v>0</v>
      </c>
      <c r="U337" s="281"/>
      <c r="V337" s="281"/>
      <c r="W337" s="281"/>
      <c r="X337" s="333">
        <f>SUM(U337:W337)</f>
        <v>0</v>
      </c>
      <c r="Y337" s="281"/>
      <c r="Z337" s="281"/>
      <c r="AA337" s="281"/>
      <c r="AB337" s="1306">
        <f>SUM(Y337:AA337)</f>
        <v>0</v>
      </c>
      <c r="AC337" s="41"/>
      <c r="AD337" s="675" t="s">
        <v>708</v>
      </c>
      <c r="AE337" s="277"/>
      <c r="AF337" s="294"/>
      <c r="AG337" s="281"/>
      <c r="AH337" s="281"/>
      <c r="AI337" s="281"/>
      <c r="AJ337" s="281"/>
      <c r="AK337" s="281"/>
      <c r="AL337" s="281"/>
      <c r="AM337" s="281"/>
      <c r="AN337" s="281"/>
      <c r="AO337" s="281"/>
      <c r="AP337" s="281"/>
      <c r="AQ337" s="281"/>
      <c r="AR337" s="281"/>
      <c r="AS337" s="75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row>
    <row r="338" spans="1:179" s="42" customFormat="1" ht="31.5" customHeight="1">
      <c r="A338" s="332" t="s">
        <v>713</v>
      </c>
      <c r="B338" s="323">
        <v>225</v>
      </c>
      <c r="C338" s="323"/>
      <c r="D338" s="324"/>
      <c r="E338" s="618">
        <f>E339+E347</f>
        <v>0</v>
      </c>
      <c r="F338" s="325">
        <f t="shared" ref="F338:AB338" si="172">F339+F347</f>
        <v>43800</v>
      </c>
      <c r="G338" s="325">
        <f t="shared" si="172"/>
        <v>43800</v>
      </c>
      <c r="H338" s="329">
        <f t="shared" si="172"/>
        <v>0</v>
      </c>
      <c r="I338" s="621">
        <f t="shared" si="172"/>
        <v>0</v>
      </c>
      <c r="J338" s="1353">
        <f t="shared" si="145"/>
        <v>43800</v>
      </c>
      <c r="K338" s="337">
        <f t="shared" si="146"/>
        <v>0</v>
      </c>
      <c r="L338" s="337">
        <f t="shared" si="172"/>
        <v>0</v>
      </c>
      <c r="M338" s="337">
        <f t="shared" si="172"/>
        <v>0</v>
      </c>
      <c r="N338" s="331">
        <f t="shared" si="172"/>
        <v>0</v>
      </c>
      <c r="O338" s="331">
        <f t="shared" si="172"/>
        <v>0</v>
      </c>
      <c r="P338" s="331">
        <f t="shared" si="172"/>
        <v>0</v>
      </c>
      <c r="Q338" s="331">
        <f t="shared" si="172"/>
        <v>0</v>
      </c>
      <c r="R338" s="331">
        <f t="shared" si="172"/>
        <v>0</v>
      </c>
      <c r="S338" s="331">
        <f t="shared" si="172"/>
        <v>0</v>
      </c>
      <c r="T338" s="331">
        <f t="shared" si="172"/>
        <v>0</v>
      </c>
      <c r="U338" s="331">
        <f t="shared" si="172"/>
        <v>0</v>
      </c>
      <c r="V338" s="331">
        <f t="shared" si="172"/>
        <v>0</v>
      </c>
      <c r="W338" s="331">
        <f t="shared" si="172"/>
        <v>0</v>
      </c>
      <c r="X338" s="331">
        <f t="shared" si="172"/>
        <v>0</v>
      </c>
      <c r="Y338" s="331">
        <f t="shared" si="172"/>
        <v>0</v>
      </c>
      <c r="Z338" s="331">
        <f t="shared" si="172"/>
        <v>0</v>
      </c>
      <c r="AA338" s="331">
        <f t="shared" si="172"/>
        <v>0</v>
      </c>
      <c r="AB338" s="330">
        <f t="shared" si="172"/>
        <v>0</v>
      </c>
      <c r="AC338" s="238"/>
      <c r="AD338" s="732" t="s">
        <v>713</v>
      </c>
      <c r="AE338" s="323">
        <v>225</v>
      </c>
      <c r="AF338" s="323"/>
      <c r="AG338" s="331">
        <f t="shared" ref="AG338:AR338" si="173">AG339+AG347</f>
        <v>43800</v>
      </c>
      <c r="AH338" s="331">
        <f t="shared" si="173"/>
        <v>0</v>
      </c>
      <c r="AI338" s="331">
        <f t="shared" si="173"/>
        <v>4500</v>
      </c>
      <c r="AJ338" s="331">
        <f t="shared" si="173"/>
        <v>0</v>
      </c>
      <c r="AK338" s="331">
        <f t="shared" si="173"/>
        <v>4500</v>
      </c>
      <c r="AL338" s="331">
        <f t="shared" si="173"/>
        <v>0</v>
      </c>
      <c r="AM338" s="331">
        <f t="shared" si="173"/>
        <v>4500</v>
      </c>
      <c r="AN338" s="331">
        <f t="shared" si="173"/>
        <v>25800</v>
      </c>
      <c r="AO338" s="331">
        <f t="shared" si="173"/>
        <v>0</v>
      </c>
      <c r="AP338" s="331">
        <f t="shared" si="173"/>
        <v>4500</v>
      </c>
      <c r="AQ338" s="331">
        <f t="shared" si="173"/>
        <v>0</v>
      </c>
      <c r="AR338" s="331">
        <f t="shared" si="173"/>
        <v>0</v>
      </c>
      <c r="AS338" s="751">
        <f t="shared" si="139"/>
        <v>0</v>
      </c>
      <c r="AT338" s="238"/>
      <c r="AU338" s="238"/>
      <c r="AV338" s="238"/>
      <c r="AW338" s="238"/>
      <c r="AX338" s="238"/>
      <c r="AY338" s="238"/>
      <c r="AZ338" s="238"/>
      <c r="BA338" s="238"/>
      <c r="BB338" s="238"/>
      <c r="BC338" s="238"/>
      <c r="BD338" s="238"/>
      <c r="BE338" s="238"/>
      <c r="BF338" s="238"/>
      <c r="BG338" s="238"/>
      <c r="BH338" s="238"/>
      <c r="BI338" s="238"/>
      <c r="BJ338" s="238"/>
      <c r="BK338" s="238"/>
      <c r="BL338" s="238"/>
      <c r="BM338" s="238"/>
      <c r="BN338" s="238"/>
      <c r="BO338" s="238"/>
      <c r="BP338" s="238"/>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c r="DB338" s="238"/>
      <c r="DC338" s="238"/>
      <c r="DD338" s="238"/>
      <c r="DE338" s="238"/>
      <c r="DF338" s="238"/>
      <c r="DG338" s="238"/>
      <c r="DH338" s="238"/>
      <c r="DI338" s="238"/>
      <c r="DJ338" s="238"/>
      <c r="DK338" s="238"/>
      <c r="DL338" s="238"/>
      <c r="DM338" s="238"/>
      <c r="DN338" s="238"/>
      <c r="DO338" s="238"/>
      <c r="DP338" s="238"/>
      <c r="DQ338" s="238"/>
      <c r="DR338" s="238"/>
      <c r="DS338" s="238"/>
      <c r="DT338" s="238"/>
      <c r="DU338" s="238"/>
      <c r="DV338" s="238"/>
      <c r="DW338" s="238"/>
      <c r="DX338" s="238"/>
      <c r="DY338" s="238"/>
      <c r="DZ338" s="238"/>
      <c r="EA338" s="238"/>
      <c r="EB338" s="238"/>
      <c r="EC338" s="238"/>
      <c r="ED338" s="238"/>
      <c r="EE338" s="238"/>
      <c r="EF338" s="238"/>
      <c r="EG338" s="238"/>
      <c r="EH338" s="238"/>
      <c r="EI338" s="238"/>
      <c r="EJ338" s="238"/>
      <c r="EK338" s="238"/>
      <c r="EL338" s="238"/>
      <c r="EM338" s="238"/>
      <c r="EN338" s="238"/>
      <c r="EO338" s="238"/>
      <c r="EP338" s="238"/>
      <c r="EQ338" s="238"/>
      <c r="ER338" s="238"/>
      <c r="ES338" s="238"/>
      <c r="ET338" s="238"/>
      <c r="EU338" s="238"/>
      <c r="EV338" s="238"/>
      <c r="EW338" s="238"/>
      <c r="EX338" s="238"/>
      <c r="EY338" s="238"/>
      <c r="EZ338" s="238"/>
      <c r="FA338" s="238"/>
      <c r="FB338" s="238"/>
      <c r="FC338" s="238"/>
      <c r="FD338" s="238"/>
      <c r="FE338" s="238"/>
      <c r="FF338" s="238"/>
      <c r="FG338" s="238"/>
      <c r="FH338" s="238"/>
      <c r="FI338" s="238"/>
      <c r="FJ338" s="238"/>
      <c r="FK338" s="238"/>
      <c r="FL338" s="238"/>
      <c r="FM338" s="238"/>
      <c r="FN338" s="238"/>
      <c r="FO338" s="238"/>
      <c r="FP338" s="238"/>
      <c r="FQ338" s="238"/>
      <c r="FR338" s="238"/>
      <c r="FS338" s="238"/>
      <c r="FT338" s="238"/>
      <c r="FU338" s="238"/>
      <c r="FV338" s="238"/>
      <c r="FW338" s="238"/>
    </row>
    <row r="339" spans="1:179" s="40" customFormat="1" ht="24" customHeight="1">
      <c r="A339" s="332" t="s">
        <v>719</v>
      </c>
      <c r="B339" s="397"/>
      <c r="C339" s="393">
        <v>942</v>
      </c>
      <c r="D339" s="394" t="s">
        <v>1377</v>
      </c>
      <c r="E339" s="619">
        <f>SUM(E340:E346)</f>
        <v>0</v>
      </c>
      <c r="F339" s="257">
        <f>SUM(F340:F346)</f>
        <v>18000</v>
      </c>
      <c r="G339" s="257">
        <f>SUM(G340:G346)</f>
        <v>18000</v>
      </c>
      <c r="H339" s="395">
        <f t="shared" ref="H339:AB339" si="174">SUM(H340:H346)</f>
        <v>0</v>
      </c>
      <c r="I339" s="623">
        <f t="shared" si="174"/>
        <v>0</v>
      </c>
      <c r="J339" s="1354">
        <f t="shared" si="145"/>
        <v>18000</v>
      </c>
      <c r="K339" s="553">
        <f t="shared" si="146"/>
        <v>0</v>
      </c>
      <c r="L339" s="553">
        <f t="shared" si="174"/>
        <v>0</v>
      </c>
      <c r="M339" s="553">
        <f t="shared" si="174"/>
        <v>0</v>
      </c>
      <c r="N339" s="256">
        <f t="shared" si="174"/>
        <v>0</v>
      </c>
      <c r="O339" s="256">
        <f t="shared" si="174"/>
        <v>0</v>
      </c>
      <c r="P339" s="256">
        <f t="shared" si="174"/>
        <v>0</v>
      </c>
      <c r="Q339" s="256">
        <f t="shared" si="174"/>
        <v>0</v>
      </c>
      <c r="R339" s="256">
        <f t="shared" si="174"/>
        <v>0</v>
      </c>
      <c r="S339" s="256">
        <f t="shared" si="174"/>
        <v>0</v>
      </c>
      <c r="T339" s="256">
        <f t="shared" si="174"/>
        <v>0</v>
      </c>
      <c r="U339" s="256">
        <f t="shared" si="174"/>
        <v>0</v>
      </c>
      <c r="V339" s="256">
        <f t="shared" si="174"/>
        <v>0</v>
      </c>
      <c r="W339" s="256">
        <f t="shared" si="174"/>
        <v>0</v>
      </c>
      <c r="X339" s="256">
        <f t="shared" si="174"/>
        <v>0</v>
      </c>
      <c r="Y339" s="256">
        <f t="shared" si="174"/>
        <v>0</v>
      </c>
      <c r="Z339" s="256">
        <f t="shared" si="174"/>
        <v>0</v>
      </c>
      <c r="AA339" s="256">
        <f t="shared" si="174"/>
        <v>0</v>
      </c>
      <c r="AB339" s="1304">
        <f t="shared" si="174"/>
        <v>0</v>
      </c>
      <c r="AC339" s="41"/>
      <c r="AD339" s="732" t="s">
        <v>719</v>
      </c>
      <c r="AE339" s="397"/>
      <c r="AF339" s="393">
        <v>942</v>
      </c>
      <c r="AG339" s="256">
        <f>SUM(AG340:AG346)</f>
        <v>18000</v>
      </c>
      <c r="AH339" s="256">
        <f t="shared" ref="AH339:AR339" si="175">SUM(AH340:AH346)</f>
        <v>0</v>
      </c>
      <c r="AI339" s="256">
        <f t="shared" si="175"/>
        <v>4500</v>
      </c>
      <c r="AJ339" s="256">
        <f t="shared" si="175"/>
        <v>0</v>
      </c>
      <c r="AK339" s="256">
        <f t="shared" si="175"/>
        <v>4500</v>
      </c>
      <c r="AL339" s="256">
        <f t="shared" si="175"/>
        <v>0</v>
      </c>
      <c r="AM339" s="256">
        <f t="shared" si="175"/>
        <v>4500</v>
      </c>
      <c r="AN339" s="256">
        <f t="shared" si="175"/>
        <v>0</v>
      </c>
      <c r="AO339" s="256">
        <f t="shared" si="175"/>
        <v>0</v>
      </c>
      <c r="AP339" s="256">
        <f t="shared" si="175"/>
        <v>4500</v>
      </c>
      <c r="AQ339" s="256">
        <f t="shared" si="175"/>
        <v>0</v>
      </c>
      <c r="AR339" s="256">
        <f t="shared" si="175"/>
        <v>0</v>
      </c>
      <c r="AS339" s="751">
        <f t="shared" si="139"/>
        <v>0</v>
      </c>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row>
    <row r="340" spans="1:179" s="41" customFormat="1" ht="47.25">
      <c r="A340" s="276" t="s">
        <v>729</v>
      </c>
      <c r="B340" s="277"/>
      <c r="C340" s="277"/>
      <c r="D340" s="291"/>
      <c r="E340" s="616"/>
      <c r="F340" s="279">
        <f>'225 сод.имущ.'!H208</f>
        <v>18000</v>
      </c>
      <c r="G340" s="279">
        <f>F340</f>
        <v>18000</v>
      </c>
      <c r="H340" s="307"/>
      <c r="I340" s="576"/>
      <c r="J340" s="1355">
        <f t="shared" si="145"/>
        <v>18000</v>
      </c>
      <c r="K340" s="581">
        <f t="shared" si="146"/>
        <v>0</v>
      </c>
      <c r="L340" s="438"/>
      <c r="M340" s="438"/>
      <c r="N340" s="308"/>
      <c r="O340" s="308"/>
      <c r="P340" s="333">
        <f t="shared" ref="P340:P346" si="176">SUM(M340:O340)</f>
        <v>0</v>
      </c>
      <c r="Q340" s="308"/>
      <c r="R340" s="308"/>
      <c r="S340" s="308"/>
      <c r="T340" s="255">
        <f t="shared" ref="T340:T346" si="177">SUM(Q340:S340)</f>
        <v>0</v>
      </c>
      <c r="U340" s="308"/>
      <c r="V340" s="308"/>
      <c r="W340" s="308"/>
      <c r="X340" s="255">
        <f t="shared" ref="X340:X346" si="178">SUM(U340:W340)</f>
        <v>0</v>
      </c>
      <c r="Y340" s="308"/>
      <c r="Z340" s="308"/>
      <c r="AA340" s="308"/>
      <c r="AB340" s="1305">
        <f t="shared" ref="AB340:AB346" si="179">SUM(Y340:AA340)</f>
        <v>0</v>
      </c>
      <c r="AD340" s="757" t="s">
        <v>729</v>
      </c>
      <c r="AE340" s="756"/>
      <c r="AF340" s="756"/>
      <c r="AG340" s="725">
        <f>F340</f>
        <v>18000</v>
      </c>
      <c r="AH340" s="727"/>
      <c r="AI340" s="727">
        <v>4500</v>
      </c>
      <c r="AJ340" s="727"/>
      <c r="AK340" s="727">
        <v>4500</v>
      </c>
      <c r="AL340" s="727"/>
      <c r="AM340" s="727">
        <v>4500</v>
      </c>
      <c r="AN340" s="727"/>
      <c r="AO340" s="727"/>
      <c r="AP340" s="727">
        <v>4500</v>
      </c>
      <c r="AQ340" s="727"/>
      <c r="AR340" s="727"/>
      <c r="AS340" s="728">
        <f t="shared" si="139"/>
        <v>0</v>
      </c>
    </row>
    <row r="341" spans="1:179" s="41" customFormat="1" ht="31.5">
      <c r="A341" s="276" t="s">
        <v>730</v>
      </c>
      <c r="B341" s="277"/>
      <c r="C341" s="277"/>
      <c r="D341" s="291"/>
      <c r="E341" s="616"/>
      <c r="F341" s="279"/>
      <c r="G341" s="279">
        <f t="shared" ref="G341:G346" si="180">F341</f>
        <v>0</v>
      </c>
      <c r="H341" s="307"/>
      <c r="I341" s="576"/>
      <c r="J341" s="1355">
        <f t="shared" si="145"/>
        <v>0</v>
      </c>
      <c r="K341" s="581">
        <f t="shared" si="146"/>
        <v>0</v>
      </c>
      <c r="L341" s="438"/>
      <c r="M341" s="438"/>
      <c r="N341" s="308"/>
      <c r="O341" s="308"/>
      <c r="P341" s="333">
        <f t="shared" si="176"/>
        <v>0</v>
      </c>
      <c r="Q341" s="308"/>
      <c r="R341" s="308"/>
      <c r="S341" s="308"/>
      <c r="T341" s="255">
        <f t="shared" si="177"/>
        <v>0</v>
      </c>
      <c r="U341" s="308"/>
      <c r="V341" s="308"/>
      <c r="W341" s="308"/>
      <c r="X341" s="255">
        <f t="shared" si="178"/>
        <v>0</v>
      </c>
      <c r="Y341" s="308"/>
      <c r="Z341" s="308"/>
      <c r="AA341" s="308"/>
      <c r="AB341" s="1305">
        <f t="shared" si="179"/>
        <v>0</v>
      </c>
      <c r="AD341" s="757" t="s">
        <v>730</v>
      </c>
      <c r="AE341" s="756"/>
      <c r="AF341" s="756"/>
      <c r="AG341" s="725">
        <f>F341</f>
        <v>0</v>
      </c>
      <c r="AH341" s="727"/>
      <c r="AI341" s="727"/>
      <c r="AJ341" s="727"/>
      <c r="AK341" s="727"/>
      <c r="AL341" s="727"/>
      <c r="AM341" s="727"/>
      <c r="AN341" s="727"/>
      <c r="AO341" s="727"/>
      <c r="AP341" s="727"/>
      <c r="AQ341" s="727"/>
      <c r="AR341" s="727"/>
      <c r="AS341" s="728">
        <f t="shared" si="139"/>
        <v>0</v>
      </c>
    </row>
    <row r="342" spans="1:179" s="41" customFormat="1" ht="15.75" hidden="1" customHeight="1" outlineLevel="1">
      <c r="A342" s="285"/>
      <c r="B342" s="277"/>
      <c r="C342" s="277"/>
      <c r="D342" s="291"/>
      <c r="E342" s="616"/>
      <c r="F342" s="279"/>
      <c r="G342" s="279">
        <f t="shared" si="180"/>
        <v>0</v>
      </c>
      <c r="H342" s="307"/>
      <c r="I342" s="576"/>
      <c r="J342" s="1355">
        <f t="shared" si="145"/>
        <v>0</v>
      </c>
      <c r="K342" s="581">
        <f t="shared" si="146"/>
        <v>0</v>
      </c>
      <c r="L342" s="438"/>
      <c r="M342" s="438"/>
      <c r="N342" s="308"/>
      <c r="O342" s="308"/>
      <c r="P342" s="333">
        <f t="shared" si="176"/>
        <v>0</v>
      </c>
      <c r="Q342" s="308"/>
      <c r="R342" s="308"/>
      <c r="S342" s="308"/>
      <c r="T342" s="255">
        <f t="shared" si="177"/>
        <v>0</v>
      </c>
      <c r="U342" s="308"/>
      <c r="V342" s="308"/>
      <c r="W342" s="308"/>
      <c r="X342" s="255">
        <f t="shared" si="178"/>
        <v>0</v>
      </c>
      <c r="Y342" s="308"/>
      <c r="Z342" s="308"/>
      <c r="AA342" s="308"/>
      <c r="AB342" s="1305">
        <f t="shared" si="179"/>
        <v>0</v>
      </c>
      <c r="AD342" s="739"/>
      <c r="AE342" s="277"/>
      <c r="AF342" s="277"/>
      <c r="AG342" s="281"/>
      <c r="AH342" s="308"/>
      <c r="AI342" s="308"/>
      <c r="AJ342" s="308"/>
      <c r="AK342" s="308"/>
      <c r="AL342" s="308"/>
      <c r="AM342" s="308"/>
      <c r="AN342" s="308"/>
      <c r="AO342" s="308"/>
      <c r="AP342" s="308"/>
      <c r="AQ342" s="308"/>
      <c r="AR342" s="308"/>
      <c r="AS342" s="751">
        <f t="shared" si="139"/>
        <v>0</v>
      </c>
    </row>
    <row r="343" spans="1:179" s="41" customFormat="1" ht="15.75" hidden="1" customHeight="1" outlineLevel="1">
      <c r="A343" s="285"/>
      <c r="B343" s="277"/>
      <c r="C343" s="277"/>
      <c r="D343" s="291"/>
      <c r="E343" s="616"/>
      <c r="F343" s="279"/>
      <c r="G343" s="279">
        <f t="shared" si="180"/>
        <v>0</v>
      </c>
      <c r="H343" s="307"/>
      <c r="I343" s="576"/>
      <c r="J343" s="1355">
        <f t="shared" si="145"/>
        <v>0</v>
      </c>
      <c r="K343" s="581">
        <f t="shared" si="146"/>
        <v>0</v>
      </c>
      <c r="L343" s="438"/>
      <c r="M343" s="438"/>
      <c r="N343" s="308"/>
      <c r="O343" s="308"/>
      <c r="P343" s="333">
        <f t="shared" si="176"/>
        <v>0</v>
      </c>
      <c r="Q343" s="308"/>
      <c r="R343" s="308"/>
      <c r="S343" s="308"/>
      <c r="T343" s="255">
        <f t="shared" si="177"/>
        <v>0</v>
      </c>
      <c r="U343" s="308"/>
      <c r="V343" s="308"/>
      <c r="W343" s="308"/>
      <c r="X343" s="255">
        <f t="shared" si="178"/>
        <v>0</v>
      </c>
      <c r="Y343" s="308"/>
      <c r="Z343" s="308"/>
      <c r="AA343" s="308"/>
      <c r="AB343" s="1305">
        <f t="shared" si="179"/>
        <v>0</v>
      </c>
      <c r="AD343" s="739"/>
      <c r="AE343" s="277"/>
      <c r="AF343" s="277"/>
      <c r="AG343" s="281"/>
      <c r="AH343" s="308"/>
      <c r="AI343" s="308"/>
      <c r="AJ343" s="308"/>
      <c r="AK343" s="308"/>
      <c r="AL343" s="308"/>
      <c r="AM343" s="308"/>
      <c r="AN343" s="308"/>
      <c r="AO343" s="308"/>
      <c r="AP343" s="308"/>
      <c r="AQ343" s="308"/>
      <c r="AR343" s="308"/>
      <c r="AS343" s="751">
        <f t="shared" si="139"/>
        <v>0</v>
      </c>
    </row>
    <row r="344" spans="1:179" s="41" customFormat="1" ht="15.75" hidden="1" customHeight="1" outlineLevel="1">
      <c r="A344" s="285"/>
      <c r="B344" s="277"/>
      <c r="C344" s="277"/>
      <c r="D344" s="291"/>
      <c r="E344" s="616"/>
      <c r="F344" s="279"/>
      <c r="G344" s="279">
        <f t="shared" si="180"/>
        <v>0</v>
      </c>
      <c r="H344" s="307"/>
      <c r="I344" s="576"/>
      <c r="J344" s="1355">
        <f t="shared" si="145"/>
        <v>0</v>
      </c>
      <c r="K344" s="581">
        <f t="shared" si="146"/>
        <v>0</v>
      </c>
      <c r="L344" s="438"/>
      <c r="M344" s="438"/>
      <c r="N344" s="308"/>
      <c r="O344" s="308"/>
      <c r="P344" s="333">
        <f t="shared" si="176"/>
        <v>0</v>
      </c>
      <c r="Q344" s="308"/>
      <c r="R344" s="308"/>
      <c r="S344" s="308"/>
      <c r="T344" s="255">
        <f t="shared" si="177"/>
        <v>0</v>
      </c>
      <c r="U344" s="308"/>
      <c r="V344" s="308"/>
      <c r="W344" s="308"/>
      <c r="X344" s="255">
        <f t="shared" si="178"/>
        <v>0</v>
      </c>
      <c r="Y344" s="308"/>
      <c r="Z344" s="308"/>
      <c r="AA344" s="308"/>
      <c r="AB344" s="1305">
        <f t="shared" si="179"/>
        <v>0</v>
      </c>
      <c r="AD344" s="739"/>
      <c r="AE344" s="277"/>
      <c r="AF344" s="277"/>
      <c r="AG344" s="281"/>
      <c r="AH344" s="308"/>
      <c r="AI344" s="308"/>
      <c r="AJ344" s="308"/>
      <c r="AK344" s="308"/>
      <c r="AL344" s="308"/>
      <c r="AM344" s="308"/>
      <c r="AN344" s="308"/>
      <c r="AO344" s="308"/>
      <c r="AP344" s="308"/>
      <c r="AQ344" s="308"/>
      <c r="AR344" s="308"/>
      <c r="AS344" s="751">
        <f t="shared" si="139"/>
        <v>0</v>
      </c>
    </row>
    <row r="345" spans="1:179" s="41" customFormat="1" ht="15.75" hidden="1" customHeight="1" outlineLevel="1">
      <c r="A345" s="285"/>
      <c r="B345" s="277"/>
      <c r="C345" s="277"/>
      <c r="D345" s="291"/>
      <c r="E345" s="616"/>
      <c r="F345" s="279"/>
      <c r="G345" s="279">
        <f t="shared" si="180"/>
        <v>0</v>
      </c>
      <c r="H345" s="307"/>
      <c r="I345" s="576"/>
      <c r="J345" s="1355">
        <f t="shared" si="145"/>
        <v>0</v>
      </c>
      <c r="K345" s="581">
        <f t="shared" si="146"/>
        <v>0</v>
      </c>
      <c r="L345" s="438"/>
      <c r="M345" s="438"/>
      <c r="N345" s="308"/>
      <c r="O345" s="308"/>
      <c r="P345" s="333">
        <f>SUM(M345:O345)</f>
        <v>0</v>
      </c>
      <c r="Q345" s="308"/>
      <c r="R345" s="308"/>
      <c r="S345" s="308"/>
      <c r="T345" s="255">
        <f>SUM(Q345:S345)</f>
        <v>0</v>
      </c>
      <c r="U345" s="308"/>
      <c r="V345" s="308"/>
      <c r="W345" s="308"/>
      <c r="X345" s="255">
        <f>SUM(U345:W345)</f>
        <v>0</v>
      </c>
      <c r="Y345" s="308"/>
      <c r="Z345" s="308"/>
      <c r="AA345" s="308"/>
      <c r="AB345" s="1305">
        <f>SUM(Y345:AA345)</f>
        <v>0</v>
      </c>
      <c r="AD345" s="739"/>
      <c r="AE345" s="277"/>
      <c r="AF345" s="277"/>
      <c r="AG345" s="281"/>
      <c r="AH345" s="308"/>
      <c r="AI345" s="308"/>
      <c r="AJ345" s="308"/>
      <c r="AK345" s="308"/>
      <c r="AL345" s="308"/>
      <c r="AM345" s="308"/>
      <c r="AN345" s="308"/>
      <c r="AO345" s="308"/>
      <c r="AP345" s="308"/>
      <c r="AQ345" s="308"/>
      <c r="AR345" s="308"/>
      <c r="AS345" s="751">
        <f t="shared" si="139"/>
        <v>0</v>
      </c>
    </row>
    <row r="346" spans="1:179" s="41" customFormat="1" ht="15.75" hidden="1" customHeight="1" outlineLevel="1">
      <c r="A346" s="285"/>
      <c r="B346" s="277"/>
      <c r="C346" s="277"/>
      <c r="D346" s="291"/>
      <c r="E346" s="616"/>
      <c r="F346" s="279"/>
      <c r="G346" s="279">
        <f t="shared" si="180"/>
        <v>0</v>
      </c>
      <c r="H346" s="307"/>
      <c r="I346" s="576"/>
      <c r="J346" s="1355">
        <f t="shared" si="145"/>
        <v>0</v>
      </c>
      <c r="K346" s="581">
        <f t="shared" si="146"/>
        <v>0</v>
      </c>
      <c r="L346" s="438"/>
      <c r="M346" s="438"/>
      <c r="N346" s="308"/>
      <c r="O346" s="308"/>
      <c r="P346" s="333">
        <f t="shared" si="176"/>
        <v>0</v>
      </c>
      <c r="Q346" s="308"/>
      <c r="R346" s="308"/>
      <c r="S346" s="308"/>
      <c r="T346" s="333">
        <f t="shared" si="177"/>
        <v>0</v>
      </c>
      <c r="U346" s="308"/>
      <c r="V346" s="308"/>
      <c r="W346" s="308"/>
      <c r="X346" s="333">
        <f t="shared" si="178"/>
        <v>0</v>
      </c>
      <c r="Y346" s="308"/>
      <c r="Z346" s="308"/>
      <c r="AA346" s="308"/>
      <c r="AB346" s="1306">
        <f t="shared" si="179"/>
        <v>0</v>
      </c>
      <c r="AD346" s="739"/>
      <c r="AE346" s="277"/>
      <c r="AF346" s="277"/>
      <c r="AG346" s="281"/>
      <c r="AH346" s="308"/>
      <c r="AI346" s="308"/>
      <c r="AJ346" s="308"/>
      <c r="AK346" s="308"/>
      <c r="AL346" s="308"/>
      <c r="AM346" s="308"/>
      <c r="AN346" s="308"/>
      <c r="AO346" s="308"/>
      <c r="AP346" s="308"/>
      <c r="AQ346" s="308"/>
      <c r="AR346" s="308"/>
      <c r="AS346" s="751">
        <f t="shared" si="139"/>
        <v>0</v>
      </c>
    </row>
    <row r="347" spans="1:179" s="40" customFormat="1" ht="30.75" customHeight="1" collapsed="1">
      <c r="A347" s="332" t="s">
        <v>89</v>
      </c>
      <c r="B347" s="393"/>
      <c r="C347" s="393">
        <v>947</v>
      </c>
      <c r="D347" s="394" t="s">
        <v>1377</v>
      </c>
      <c r="E347" s="619">
        <f>SUM(E348:E354)</f>
        <v>0</v>
      </c>
      <c r="F347" s="257">
        <f>SUM(F348:F354)</f>
        <v>25800</v>
      </c>
      <c r="G347" s="257">
        <f>SUM(G348:G354)</f>
        <v>25800</v>
      </c>
      <c r="H347" s="395">
        <f t="shared" ref="H347:AB347" si="181">SUM(H348:H354)</f>
        <v>0</v>
      </c>
      <c r="I347" s="623">
        <f>SUM(I348:I354)</f>
        <v>0</v>
      </c>
      <c r="J347" s="1354">
        <f t="shared" si="145"/>
        <v>25800</v>
      </c>
      <c r="K347" s="553">
        <f t="shared" si="146"/>
        <v>0</v>
      </c>
      <c r="L347" s="553">
        <f t="shared" si="181"/>
        <v>0</v>
      </c>
      <c r="M347" s="553">
        <f t="shared" si="181"/>
        <v>0</v>
      </c>
      <c r="N347" s="256">
        <f t="shared" si="181"/>
        <v>0</v>
      </c>
      <c r="O347" s="256">
        <f t="shared" si="181"/>
        <v>0</v>
      </c>
      <c r="P347" s="256">
        <f t="shared" si="181"/>
        <v>0</v>
      </c>
      <c r="Q347" s="256">
        <f t="shared" si="181"/>
        <v>0</v>
      </c>
      <c r="R347" s="256">
        <f t="shared" si="181"/>
        <v>0</v>
      </c>
      <c r="S347" s="256">
        <f t="shared" si="181"/>
        <v>0</v>
      </c>
      <c r="T347" s="256">
        <f t="shared" si="181"/>
        <v>0</v>
      </c>
      <c r="U347" s="256">
        <f t="shared" si="181"/>
        <v>0</v>
      </c>
      <c r="V347" s="256">
        <f t="shared" si="181"/>
        <v>0</v>
      </c>
      <c r="W347" s="256">
        <f t="shared" si="181"/>
        <v>0</v>
      </c>
      <c r="X347" s="256">
        <f t="shared" si="181"/>
        <v>0</v>
      </c>
      <c r="Y347" s="256">
        <f t="shared" si="181"/>
        <v>0</v>
      </c>
      <c r="Z347" s="256">
        <f t="shared" si="181"/>
        <v>0</v>
      </c>
      <c r="AA347" s="256">
        <f t="shared" si="181"/>
        <v>0</v>
      </c>
      <c r="AB347" s="1304">
        <f t="shared" si="181"/>
        <v>0</v>
      </c>
      <c r="AC347" s="41"/>
      <c r="AD347" s="732" t="s">
        <v>89</v>
      </c>
      <c r="AE347" s="393"/>
      <c r="AF347" s="393">
        <v>947</v>
      </c>
      <c r="AG347" s="256">
        <f>SUM(AG348:AG354)</f>
        <v>25800</v>
      </c>
      <c r="AH347" s="256">
        <f t="shared" ref="AH347:AR347" si="182">SUM(AH348:AH354)</f>
        <v>0</v>
      </c>
      <c r="AI347" s="256">
        <f t="shared" si="182"/>
        <v>0</v>
      </c>
      <c r="AJ347" s="256">
        <f t="shared" si="182"/>
        <v>0</v>
      </c>
      <c r="AK347" s="256">
        <f t="shared" si="182"/>
        <v>0</v>
      </c>
      <c r="AL347" s="256">
        <f t="shared" si="182"/>
        <v>0</v>
      </c>
      <c r="AM347" s="256">
        <f t="shared" si="182"/>
        <v>0</v>
      </c>
      <c r="AN347" s="256">
        <f t="shared" si="182"/>
        <v>25800</v>
      </c>
      <c r="AO347" s="256">
        <f t="shared" si="182"/>
        <v>0</v>
      </c>
      <c r="AP347" s="256">
        <f t="shared" si="182"/>
        <v>0</v>
      </c>
      <c r="AQ347" s="256">
        <f t="shared" si="182"/>
        <v>0</v>
      </c>
      <c r="AR347" s="256">
        <f t="shared" si="182"/>
        <v>0</v>
      </c>
      <c r="AS347" s="751">
        <f t="shared" si="139"/>
        <v>0</v>
      </c>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row>
    <row r="348" spans="1:179" s="41" customFormat="1" ht="47.25">
      <c r="A348" s="285" t="s">
        <v>731</v>
      </c>
      <c r="B348" s="277"/>
      <c r="C348" s="277"/>
      <c r="D348" s="291"/>
      <c r="E348" s="616"/>
      <c r="F348" s="279">
        <f>'225 сод.имущ.'!H326</f>
        <v>25800</v>
      </c>
      <c r="G348" s="279">
        <f t="shared" ref="G348:G354" si="183">F348</f>
        <v>25800</v>
      </c>
      <c r="H348" s="307"/>
      <c r="I348" s="576"/>
      <c r="J348" s="1355">
        <f t="shared" si="145"/>
        <v>25800</v>
      </c>
      <c r="K348" s="581">
        <f t="shared" si="146"/>
        <v>0</v>
      </c>
      <c r="L348" s="438"/>
      <c r="M348" s="438"/>
      <c r="N348" s="308"/>
      <c r="O348" s="308"/>
      <c r="P348" s="333">
        <f t="shared" ref="P348:P354" si="184">SUM(M348:O348)</f>
        <v>0</v>
      </c>
      <c r="Q348" s="308"/>
      <c r="R348" s="308"/>
      <c r="S348" s="308"/>
      <c r="T348" s="333">
        <f t="shared" ref="T348:T354" si="185">SUM(Q348:S348)</f>
        <v>0</v>
      </c>
      <c r="U348" s="308"/>
      <c r="V348" s="308"/>
      <c r="W348" s="308"/>
      <c r="X348" s="333">
        <f t="shared" ref="X348:X354" si="186">SUM(U348:W348)</f>
        <v>0</v>
      </c>
      <c r="Y348" s="308"/>
      <c r="Z348" s="308"/>
      <c r="AA348" s="308"/>
      <c r="AB348" s="1306">
        <f t="shared" ref="AB348:AB354" si="187">SUM(Y348:AA348)</f>
        <v>0</v>
      </c>
      <c r="AD348" s="755" t="s">
        <v>731</v>
      </c>
      <c r="AE348" s="756"/>
      <c r="AF348" s="756"/>
      <c r="AG348" s="725">
        <f>F348</f>
        <v>25800</v>
      </c>
      <c r="AH348" s="727"/>
      <c r="AI348" s="727"/>
      <c r="AJ348" s="727"/>
      <c r="AK348" s="727"/>
      <c r="AL348" s="727"/>
      <c r="AM348" s="727"/>
      <c r="AN348" s="727">
        <v>25800</v>
      </c>
      <c r="AO348" s="727"/>
      <c r="AP348" s="727"/>
      <c r="AQ348" s="727"/>
      <c r="AR348" s="727"/>
      <c r="AS348" s="728">
        <f t="shared" si="139"/>
        <v>0</v>
      </c>
    </row>
    <row r="349" spans="1:179" s="41" customFormat="1" ht="50.25" customHeight="1">
      <c r="A349" s="285" t="s">
        <v>732</v>
      </c>
      <c r="B349" s="277"/>
      <c r="C349" s="277"/>
      <c r="D349" s="291"/>
      <c r="E349" s="616"/>
      <c r="F349" s="279"/>
      <c r="G349" s="279">
        <f t="shared" si="183"/>
        <v>0</v>
      </c>
      <c r="H349" s="307"/>
      <c r="I349" s="576"/>
      <c r="J349" s="1355">
        <f t="shared" si="145"/>
        <v>0</v>
      </c>
      <c r="K349" s="581">
        <f t="shared" si="146"/>
        <v>0</v>
      </c>
      <c r="L349" s="438"/>
      <c r="M349" s="438"/>
      <c r="N349" s="308"/>
      <c r="O349" s="308"/>
      <c r="P349" s="333">
        <f t="shared" si="184"/>
        <v>0</v>
      </c>
      <c r="Q349" s="308"/>
      <c r="R349" s="308"/>
      <c r="S349" s="308"/>
      <c r="T349" s="333">
        <f t="shared" si="185"/>
        <v>0</v>
      </c>
      <c r="U349" s="308"/>
      <c r="V349" s="308"/>
      <c r="W349" s="308"/>
      <c r="X349" s="333">
        <f t="shared" si="186"/>
        <v>0</v>
      </c>
      <c r="Y349" s="308"/>
      <c r="Z349" s="308"/>
      <c r="AA349" s="308"/>
      <c r="AB349" s="1306">
        <f t="shared" si="187"/>
        <v>0</v>
      </c>
      <c r="AD349" s="755" t="s">
        <v>732</v>
      </c>
      <c r="AE349" s="756"/>
      <c r="AF349" s="756"/>
      <c r="AG349" s="725">
        <f>F349</f>
        <v>0</v>
      </c>
      <c r="AH349" s="727"/>
      <c r="AI349" s="727"/>
      <c r="AJ349" s="727"/>
      <c r="AK349" s="727"/>
      <c r="AL349" s="727"/>
      <c r="AM349" s="727"/>
      <c r="AN349" s="727"/>
      <c r="AO349" s="727"/>
      <c r="AP349" s="727"/>
      <c r="AQ349" s="727"/>
      <c r="AR349" s="727"/>
      <c r="AS349" s="728">
        <f t="shared" si="139"/>
        <v>0</v>
      </c>
    </row>
    <row r="350" spans="1:179" s="41" customFormat="1" ht="15.75" hidden="1" customHeight="1" outlineLevel="1">
      <c r="A350" s="285"/>
      <c r="B350" s="277"/>
      <c r="C350" s="277"/>
      <c r="D350" s="291"/>
      <c r="E350" s="616"/>
      <c r="F350" s="279"/>
      <c r="G350" s="279">
        <f t="shared" si="183"/>
        <v>0</v>
      </c>
      <c r="H350" s="307"/>
      <c r="I350" s="576"/>
      <c r="J350" s="1355">
        <f t="shared" si="145"/>
        <v>0</v>
      </c>
      <c r="K350" s="581">
        <f t="shared" si="146"/>
        <v>0</v>
      </c>
      <c r="L350" s="438"/>
      <c r="M350" s="438"/>
      <c r="N350" s="308"/>
      <c r="O350" s="308"/>
      <c r="P350" s="333">
        <f t="shared" si="184"/>
        <v>0</v>
      </c>
      <c r="Q350" s="308"/>
      <c r="R350" s="308"/>
      <c r="S350" s="308"/>
      <c r="T350" s="333">
        <f t="shared" si="185"/>
        <v>0</v>
      </c>
      <c r="U350" s="308"/>
      <c r="V350" s="308"/>
      <c r="W350" s="308"/>
      <c r="X350" s="333">
        <f t="shared" si="186"/>
        <v>0</v>
      </c>
      <c r="Y350" s="308"/>
      <c r="Z350" s="308"/>
      <c r="AA350" s="308"/>
      <c r="AB350" s="1306">
        <f t="shared" si="187"/>
        <v>0</v>
      </c>
      <c r="AD350" s="739"/>
      <c r="AE350" s="277"/>
      <c r="AF350" s="277"/>
      <c r="AG350" s="281"/>
      <c r="AH350" s="308"/>
      <c r="AI350" s="308"/>
      <c r="AJ350" s="308"/>
      <c r="AK350" s="308"/>
      <c r="AL350" s="308"/>
      <c r="AM350" s="308"/>
      <c r="AN350" s="308"/>
      <c r="AO350" s="308"/>
      <c r="AP350" s="308"/>
      <c r="AQ350" s="308"/>
      <c r="AR350" s="308"/>
      <c r="AS350" s="751">
        <f t="shared" si="139"/>
        <v>0</v>
      </c>
    </row>
    <row r="351" spans="1:179" s="41" customFormat="1" ht="15.75" hidden="1" customHeight="1" outlineLevel="1">
      <c r="A351" s="285"/>
      <c r="B351" s="277"/>
      <c r="C351" s="277"/>
      <c r="D351" s="291"/>
      <c r="E351" s="616"/>
      <c r="F351" s="279"/>
      <c r="G351" s="279">
        <f t="shared" si="183"/>
        <v>0</v>
      </c>
      <c r="H351" s="307"/>
      <c r="I351" s="576"/>
      <c r="J351" s="1355">
        <f t="shared" si="145"/>
        <v>0</v>
      </c>
      <c r="K351" s="581">
        <f t="shared" si="146"/>
        <v>0</v>
      </c>
      <c r="L351" s="438"/>
      <c r="M351" s="438"/>
      <c r="N351" s="308"/>
      <c r="O351" s="308"/>
      <c r="P351" s="333">
        <f t="shared" si="184"/>
        <v>0</v>
      </c>
      <c r="Q351" s="308"/>
      <c r="R351" s="308"/>
      <c r="S351" s="308"/>
      <c r="T351" s="333">
        <f t="shared" si="185"/>
        <v>0</v>
      </c>
      <c r="U351" s="308"/>
      <c r="V351" s="308"/>
      <c r="W351" s="308"/>
      <c r="X351" s="333">
        <f t="shared" si="186"/>
        <v>0</v>
      </c>
      <c r="Y351" s="308"/>
      <c r="Z351" s="308"/>
      <c r="AA351" s="308"/>
      <c r="AB351" s="1306">
        <f t="shared" si="187"/>
        <v>0</v>
      </c>
      <c r="AD351" s="739"/>
      <c r="AE351" s="277"/>
      <c r="AF351" s="277"/>
      <c r="AG351" s="281"/>
      <c r="AH351" s="308"/>
      <c r="AI351" s="308"/>
      <c r="AJ351" s="308"/>
      <c r="AK351" s="308"/>
      <c r="AL351" s="308"/>
      <c r="AM351" s="308"/>
      <c r="AN351" s="308"/>
      <c r="AO351" s="308"/>
      <c r="AP351" s="308"/>
      <c r="AQ351" s="308"/>
      <c r="AR351" s="308"/>
      <c r="AS351" s="751">
        <f t="shared" si="139"/>
        <v>0</v>
      </c>
    </row>
    <row r="352" spans="1:179" s="41" customFormat="1" ht="15.75" hidden="1" customHeight="1" outlineLevel="1">
      <c r="A352" s="285"/>
      <c r="B352" s="277"/>
      <c r="C352" s="277"/>
      <c r="D352" s="291"/>
      <c r="E352" s="616"/>
      <c r="F352" s="279"/>
      <c r="G352" s="279">
        <f t="shared" si="183"/>
        <v>0</v>
      </c>
      <c r="H352" s="307"/>
      <c r="I352" s="576"/>
      <c r="J352" s="1355">
        <f t="shared" si="145"/>
        <v>0</v>
      </c>
      <c r="K352" s="581">
        <f t="shared" si="146"/>
        <v>0</v>
      </c>
      <c r="L352" s="438"/>
      <c r="M352" s="438"/>
      <c r="N352" s="308"/>
      <c r="O352" s="308"/>
      <c r="P352" s="333">
        <f t="shared" si="184"/>
        <v>0</v>
      </c>
      <c r="Q352" s="308"/>
      <c r="R352" s="308"/>
      <c r="S352" s="308"/>
      <c r="T352" s="333">
        <f t="shared" si="185"/>
        <v>0</v>
      </c>
      <c r="U352" s="308"/>
      <c r="V352" s="308"/>
      <c r="W352" s="308"/>
      <c r="X352" s="333">
        <f t="shared" si="186"/>
        <v>0</v>
      </c>
      <c r="Y352" s="308"/>
      <c r="Z352" s="308"/>
      <c r="AA352" s="308"/>
      <c r="AB352" s="1306">
        <f t="shared" si="187"/>
        <v>0</v>
      </c>
      <c r="AD352" s="739"/>
      <c r="AE352" s="277"/>
      <c r="AF352" s="277"/>
      <c r="AG352" s="281"/>
      <c r="AH352" s="308"/>
      <c r="AI352" s="308"/>
      <c r="AJ352" s="308"/>
      <c r="AK352" s="308"/>
      <c r="AL352" s="308"/>
      <c r="AM352" s="308"/>
      <c r="AN352" s="308"/>
      <c r="AO352" s="308"/>
      <c r="AP352" s="308"/>
      <c r="AQ352" s="308"/>
      <c r="AR352" s="308"/>
      <c r="AS352" s="751">
        <f t="shared" si="139"/>
        <v>0</v>
      </c>
    </row>
    <row r="353" spans="1:179" s="41" customFormat="1" ht="15.75" hidden="1" customHeight="1" outlineLevel="1">
      <c r="A353" s="285"/>
      <c r="B353" s="277"/>
      <c r="C353" s="277"/>
      <c r="D353" s="291"/>
      <c r="E353" s="616"/>
      <c r="F353" s="279"/>
      <c r="G353" s="279">
        <f t="shared" si="183"/>
        <v>0</v>
      </c>
      <c r="H353" s="307"/>
      <c r="I353" s="576"/>
      <c r="J353" s="1355">
        <f t="shared" si="145"/>
        <v>0</v>
      </c>
      <c r="K353" s="581">
        <f t="shared" si="146"/>
        <v>0</v>
      </c>
      <c r="L353" s="438"/>
      <c r="M353" s="438"/>
      <c r="N353" s="308"/>
      <c r="O353" s="308"/>
      <c r="P353" s="333">
        <f t="shared" si="184"/>
        <v>0</v>
      </c>
      <c r="Q353" s="308"/>
      <c r="R353" s="308"/>
      <c r="S353" s="308"/>
      <c r="T353" s="333">
        <f t="shared" si="185"/>
        <v>0</v>
      </c>
      <c r="U353" s="308"/>
      <c r="V353" s="308"/>
      <c r="W353" s="308"/>
      <c r="X353" s="333">
        <f t="shared" si="186"/>
        <v>0</v>
      </c>
      <c r="Y353" s="308"/>
      <c r="Z353" s="308"/>
      <c r="AA353" s="308"/>
      <c r="AB353" s="1306">
        <f t="shared" si="187"/>
        <v>0</v>
      </c>
      <c r="AD353" s="739"/>
      <c r="AE353" s="277"/>
      <c r="AF353" s="277"/>
      <c r="AG353" s="281"/>
      <c r="AH353" s="308"/>
      <c r="AI353" s="308"/>
      <c r="AJ353" s="308"/>
      <c r="AK353" s="308"/>
      <c r="AL353" s="308"/>
      <c r="AM353" s="308"/>
      <c r="AN353" s="308"/>
      <c r="AO353" s="308"/>
      <c r="AP353" s="308"/>
      <c r="AQ353" s="308"/>
      <c r="AR353" s="308"/>
      <c r="AS353" s="751">
        <f t="shared" si="139"/>
        <v>0</v>
      </c>
    </row>
    <row r="354" spans="1:179" s="41" customFormat="1" ht="15.75" hidden="1" customHeight="1" outlineLevel="1">
      <c r="A354" s="285"/>
      <c r="B354" s="277"/>
      <c r="C354" s="277"/>
      <c r="D354" s="291"/>
      <c r="E354" s="616"/>
      <c r="F354" s="279"/>
      <c r="G354" s="279">
        <f t="shared" si="183"/>
        <v>0</v>
      </c>
      <c r="H354" s="307"/>
      <c r="I354" s="576"/>
      <c r="J354" s="1355">
        <f t="shared" si="145"/>
        <v>0</v>
      </c>
      <c r="K354" s="581">
        <f t="shared" si="146"/>
        <v>0</v>
      </c>
      <c r="L354" s="438"/>
      <c r="M354" s="438"/>
      <c r="N354" s="308"/>
      <c r="O354" s="308"/>
      <c r="P354" s="333">
        <f t="shared" si="184"/>
        <v>0</v>
      </c>
      <c r="Q354" s="308"/>
      <c r="R354" s="308"/>
      <c r="S354" s="308"/>
      <c r="T354" s="333">
        <f t="shared" si="185"/>
        <v>0</v>
      </c>
      <c r="U354" s="308"/>
      <c r="V354" s="308"/>
      <c r="W354" s="308"/>
      <c r="X354" s="333">
        <f t="shared" si="186"/>
        <v>0</v>
      </c>
      <c r="Y354" s="308"/>
      <c r="Z354" s="308"/>
      <c r="AA354" s="308"/>
      <c r="AB354" s="1306">
        <f t="shared" si="187"/>
        <v>0</v>
      </c>
      <c r="AD354" s="739"/>
      <c r="AE354" s="277"/>
      <c r="AF354" s="277"/>
      <c r="AG354" s="281"/>
      <c r="AH354" s="308"/>
      <c r="AI354" s="308"/>
      <c r="AJ354" s="308"/>
      <c r="AK354" s="308"/>
      <c r="AL354" s="308"/>
      <c r="AM354" s="308"/>
      <c r="AN354" s="308"/>
      <c r="AO354" s="308"/>
      <c r="AP354" s="308"/>
      <c r="AQ354" s="308"/>
      <c r="AR354" s="308"/>
      <c r="AS354" s="751">
        <f t="shared" si="139"/>
        <v>0</v>
      </c>
    </row>
    <row r="355" spans="1:179" s="42" customFormat="1" ht="24" customHeight="1" collapsed="1">
      <c r="A355" s="322" t="s">
        <v>720</v>
      </c>
      <c r="B355" s="323">
        <v>226</v>
      </c>
      <c r="C355" s="323"/>
      <c r="D355" s="324"/>
      <c r="E355" s="618">
        <f>E356+E357+E374+E375+E376+E377</f>
        <v>0</v>
      </c>
      <c r="F355" s="325">
        <f>F356+F357+F374+F375+F376+F377</f>
        <v>235900</v>
      </c>
      <c r="G355" s="325">
        <f>G356+G357+G374+G375+G376+G377</f>
        <v>235900</v>
      </c>
      <c r="H355" s="329">
        <f t="shared" ref="H355:AB356" si="188">H356+H357+H374+H375+H376+H377</f>
        <v>0</v>
      </c>
      <c r="I355" s="621">
        <f t="shared" si="188"/>
        <v>0</v>
      </c>
      <c r="J355" s="1353">
        <f t="shared" si="145"/>
        <v>235900</v>
      </c>
      <c r="K355" s="337">
        <f t="shared" si="146"/>
        <v>0</v>
      </c>
      <c r="L355" s="337">
        <f t="shared" si="188"/>
        <v>0</v>
      </c>
      <c r="M355" s="337">
        <f t="shared" si="188"/>
        <v>0</v>
      </c>
      <c r="N355" s="331">
        <f t="shared" si="188"/>
        <v>0</v>
      </c>
      <c r="O355" s="331">
        <f t="shared" si="188"/>
        <v>0</v>
      </c>
      <c r="P355" s="331">
        <f t="shared" si="188"/>
        <v>0</v>
      </c>
      <c r="Q355" s="331">
        <f t="shared" si="188"/>
        <v>0</v>
      </c>
      <c r="R355" s="331">
        <f t="shared" si="188"/>
        <v>0</v>
      </c>
      <c r="S355" s="331">
        <f t="shared" si="188"/>
        <v>0</v>
      </c>
      <c r="T355" s="331">
        <f t="shared" si="188"/>
        <v>0</v>
      </c>
      <c r="U355" s="331">
        <f t="shared" si="188"/>
        <v>0</v>
      </c>
      <c r="V355" s="331">
        <f t="shared" si="188"/>
        <v>0</v>
      </c>
      <c r="W355" s="331">
        <f t="shared" si="188"/>
        <v>0</v>
      </c>
      <c r="X355" s="331">
        <f t="shared" si="188"/>
        <v>0</v>
      </c>
      <c r="Y355" s="331">
        <f t="shared" si="188"/>
        <v>0</v>
      </c>
      <c r="Z355" s="331">
        <f t="shared" si="188"/>
        <v>0</v>
      </c>
      <c r="AA355" s="331">
        <f t="shared" si="188"/>
        <v>0</v>
      </c>
      <c r="AB355" s="330">
        <f t="shared" si="188"/>
        <v>0</v>
      </c>
      <c r="AC355" s="238"/>
      <c r="AD355" s="736" t="s">
        <v>720</v>
      </c>
      <c r="AE355" s="323">
        <v>226</v>
      </c>
      <c r="AF355" s="323"/>
      <c r="AG355" s="331">
        <f>AG356+AG357+AG374+AG375+AG376+AG377</f>
        <v>235900</v>
      </c>
      <c r="AH355" s="331">
        <f t="shared" ref="AH355:AR355" si="189">AH356+AH357+AH374+AH375+AH376+AH377</f>
        <v>12700</v>
      </c>
      <c r="AI355" s="331">
        <f t="shared" si="189"/>
        <v>0</v>
      </c>
      <c r="AJ355" s="331">
        <f t="shared" si="189"/>
        <v>31000</v>
      </c>
      <c r="AK355" s="331">
        <f>AK356+AK357+AK374+AK375+AK376+AK377</f>
        <v>88600</v>
      </c>
      <c r="AL355" s="331">
        <f>AL356+AL357+AL374+AL375+AL376+AL377</f>
        <v>0</v>
      </c>
      <c r="AM355" s="331">
        <f t="shared" si="189"/>
        <v>0</v>
      </c>
      <c r="AN355" s="331">
        <f t="shared" si="189"/>
        <v>0</v>
      </c>
      <c r="AO355" s="331">
        <f t="shared" si="189"/>
        <v>0</v>
      </c>
      <c r="AP355" s="331">
        <f t="shared" si="189"/>
        <v>80200</v>
      </c>
      <c r="AQ355" s="331">
        <f t="shared" si="189"/>
        <v>23400</v>
      </c>
      <c r="AR355" s="331">
        <f t="shared" si="189"/>
        <v>0</v>
      </c>
      <c r="AS355" s="751">
        <f t="shared" si="139"/>
        <v>0</v>
      </c>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8"/>
      <c r="FL355" s="238"/>
      <c r="FM355" s="238"/>
      <c r="FN355" s="238"/>
      <c r="FO355" s="238"/>
      <c r="FP355" s="238"/>
      <c r="FQ355" s="238"/>
      <c r="FR355" s="238"/>
      <c r="FS355" s="238"/>
      <c r="FT355" s="238"/>
      <c r="FU355" s="238"/>
      <c r="FV355" s="238"/>
      <c r="FW355" s="238"/>
    </row>
    <row r="356" spans="1:179" s="40" customFormat="1" ht="48.75" customHeight="1">
      <c r="A356" s="332" t="s">
        <v>10</v>
      </c>
      <c r="B356" s="393"/>
      <c r="C356" s="393">
        <v>951</v>
      </c>
      <c r="D356" s="394" t="s">
        <v>1377</v>
      </c>
      <c r="E356" s="619"/>
      <c r="F356" s="257"/>
      <c r="G356" s="257">
        <f>F356</f>
        <v>0</v>
      </c>
      <c r="H356" s="395"/>
      <c r="I356" s="623"/>
      <c r="J356" s="1354">
        <f t="shared" si="145"/>
        <v>0</v>
      </c>
      <c r="K356" s="1349">
        <f t="shared" si="146"/>
        <v>0</v>
      </c>
      <c r="L356" s="553"/>
      <c r="M356" s="553"/>
      <c r="N356" s="256"/>
      <c r="O356" s="256"/>
      <c r="P356" s="331">
        <f t="shared" si="188"/>
        <v>0</v>
      </c>
      <c r="Q356" s="256"/>
      <c r="R356" s="256"/>
      <c r="S356" s="256"/>
      <c r="T356" s="256">
        <f>SUM(Q356:S356)</f>
        <v>0</v>
      </c>
      <c r="U356" s="256"/>
      <c r="V356" s="256"/>
      <c r="W356" s="256"/>
      <c r="X356" s="256">
        <f>SUM(U356:W356)</f>
        <v>0</v>
      </c>
      <c r="Y356" s="256"/>
      <c r="Z356" s="256"/>
      <c r="AA356" s="256"/>
      <c r="AB356" s="1304">
        <f>SUM(Y356:AA356)</f>
        <v>0</v>
      </c>
      <c r="AC356" s="41"/>
      <c r="AD356" s="732" t="s">
        <v>10</v>
      </c>
      <c r="AE356" s="393"/>
      <c r="AF356" s="393">
        <v>951</v>
      </c>
      <c r="AG356" s="256"/>
      <c r="AH356" s="256"/>
      <c r="AI356" s="256"/>
      <c r="AJ356" s="256"/>
      <c r="AK356" s="256"/>
      <c r="AL356" s="256"/>
      <c r="AM356" s="256"/>
      <c r="AN356" s="256"/>
      <c r="AO356" s="256"/>
      <c r="AP356" s="256"/>
      <c r="AQ356" s="256"/>
      <c r="AR356" s="256"/>
      <c r="AS356" s="75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row>
    <row r="357" spans="1:179" s="40" customFormat="1" ht="23.25" customHeight="1">
      <c r="A357" s="332" t="s">
        <v>93</v>
      </c>
      <c r="B357" s="393"/>
      <c r="C357" s="393">
        <v>954</v>
      </c>
      <c r="D357" s="394" t="s">
        <v>1377</v>
      </c>
      <c r="E357" s="619">
        <f>SUM(E358:E373)</f>
        <v>0</v>
      </c>
      <c r="F357" s="257">
        <f>CEILING(SUM(F358:F364),100)</f>
        <v>103600</v>
      </c>
      <c r="G357" s="257">
        <f>CEILING(SUM(G358:G364),100)</f>
        <v>103600</v>
      </c>
      <c r="H357" s="395">
        <f t="shared" ref="H357:AA357" si="190">SUM(H358:H373)</f>
        <v>0</v>
      </c>
      <c r="I357" s="623">
        <f t="shared" si="190"/>
        <v>0</v>
      </c>
      <c r="J357" s="1354">
        <f t="shared" si="145"/>
        <v>103600</v>
      </c>
      <c r="K357" s="553">
        <f t="shared" si="146"/>
        <v>0</v>
      </c>
      <c r="L357" s="553">
        <f t="shared" si="190"/>
        <v>0</v>
      </c>
      <c r="M357" s="553">
        <f t="shared" si="190"/>
        <v>0</v>
      </c>
      <c r="N357" s="256">
        <f t="shared" si="190"/>
        <v>0</v>
      </c>
      <c r="O357" s="256">
        <f t="shared" si="190"/>
        <v>0</v>
      </c>
      <c r="P357" s="256">
        <f t="shared" si="190"/>
        <v>0</v>
      </c>
      <c r="Q357" s="256">
        <f t="shared" si="190"/>
        <v>0</v>
      </c>
      <c r="R357" s="256">
        <f t="shared" si="190"/>
        <v>0</v>
      </c>
      <c r="S357" s="256">
        <f t="shared" si="190"/>
        <v>0</v>
      </c>
      <c r="T357" s="256">
        <f t="shared" si="190"/>
        <v>0</v>
      </c>
      <c r="U357" s="256">
        <f>SUM(U358:U373)</f>
        <v>0</v>
      </c>
      <c r="V357" s="256">
        <f t="shared" si="190"/>
        <v>0</v>
      </c>
      <c r="W357" s="256">
        <f t="shared" si="190"/>
        <v>0</v>
      </c>
      <c r="X357" s="256">
        <f t="shared" si="190"/>
        <v>0</v>
      </c>
      <c r="Y357" s="256">
        <f t="shared" si="190"/>
        <v>0</v>
      </c>
      <c r="Z357" s="256">
        <f t="shared" si="190"/>
        <v>0</v>
      </c>
      <c r="AA357" s="256">
        <f t="shared" si="190"/>
        <v>0</v>
      </c>
      <c r="AB357" s="1304">
        <f>SUM(AB358:AB373)</f>
        <v>0</v>
      </c>
      <c r="AC357" s="41"/>
      <c r="AD357" s="732" t="s">
        <v>93</v>
      </c>
      <c r="AE357" s="393"/>
      <c r="AF357" s="393">
        <v>954</v>
      </c>
      <c r="AG357" s="256">
        <f>CEILING(SUM(AG358:AG364),100)</f>
        <v>103600</v>
      </c>
      <c r="AH357" s="256">
        <f t="shared" ref="AH357:AR357" si="191">CEILING(SUM(AH358:AH364),100)</f>
        <v>0</v>
      </c>
      <c r="AI357" s="256">
        <f t="shared" si="191"/>
        <v>0</v>
      </c>
      <c r="AJ357" s="256">
        <f t="shared" si="191"/>
        <v>0</v>
      </c>
      <c r="AK357" s="256">
        <f t="shared" si="191"/>
        <v>0</v>
      </c>
      <c r="AL357" s="256">
        <f t="shared" si="191"/>
        <v>0</v>
      </c>
      <c r="AM357" s="256">
        <f t="shared" si="191"/>
        <v>0</v>
      </c>
      <c r="AN357" s="256">
        <f t="shared" si="191"/>
        <v>0</v>
      </c>
      <c r="AO357" s="256">
        <f t="shared" si="191"/>
        <v>0</v>
      </c>
      <c r="AP357" s="256">
        <f t="shared" si="191"/>
        <v>80200</v>
      </c>
      <c r="AQ357" s="256">
        <f t="shared" si="191"/>
        <v>23400</v>
      </c>
      <c r="AR357" s="256">
        <f t="shared" si="191"/>
        <v>0</v>
      </c>
      <c r="AS357" s="751">
        <f t="shared" si="139"/>
        <v>0</v>
      </c>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row>
    <row r="358" spans="1:179" s="41" customFormat="1" ht="49.5" customHeight="1">
      <c r="A358" s="285" t="s">
        <v>1052</v>
      </c>
      <c r="B358" s="277"/>
      <c r="C358" s="277"/>
      <c r="D358" s="291"/>
      <c r="E358" s="616"/>
      <c r="F358" s="279">
        <f>'226.954 прочие услуги'!F129</f>
        <v>0</v>
      </c>
      <c r="G358" s="279">
        <f t="shared" ref="G358:G376" si="192">F358</f>
        <v>0</v>
      </c>
      <c r="H358" s="307"/>
      <c r="I358" s="576"/>
      <c r="J358" s="1355">
        <f t="shared" si="145"/>
        <v>0</v>
      </c>
      <c r="K358" s="581">
        <f t="shared" si="146"/>
        <v>0</v>
      </c>
      <c r="L358" s="438"/>
      <c r="M358" s="438"/>
      <c r="N358" s="308"/>
      <c r="O358" s="308"/>
      <c r="P358" s="333">
        <f t="shared" ref="P358:P372" si="193">SUM(M358:O358)</f>
        <v>0</v>
      </c>
      <c r="Q358" s="308"/>
      <c r="R358" s="308"/>
      <c r="S358" s="308"/>
      <c r="T358" s="333">
        <f t="shared" ref="T358:T372" si="194">SUM(Q358:S358)</f>
        <v>0</v>
      </c>
      <c r="U358" s="308"/>
      <c r="V358" s="308"/>
      <c r="W358" s="308"/>
      <c r="X358" s="333">
        <f t="shared" ref="X358:X372" si="195">SUM(U358:W358)</f>
        <v>0</v>
      </c>
      <c r="Y358" s="308"/>
      <c r="Z358" s="308"/>
      <c r="AA358" s="308"/>
      <c r="AB358" s="1306">
        <f t="shared" ref="AB358:AB374" si="196">SUM(Y358:AA358)</f>
        <v>0</v>
      </c>
      <c r="AD358" s="755" t="s">
        <v>1052</v>
      </c>
      <c r="AE358" s="756"/>
      <c r="AF358" s="756"/>
      <c r="AG358" s="725">
        <f t="shared" ref="AG358:AG363" si="197">F358</f>
        <v>0</v>
      </c>
      <c r="AH358" s="727"/>
      <c r="AI358" s="727"/>
      <c r="AJ358" s="727"/>
      <c r="AK358" s="727"/>
      <c r="AL358" s="727"/>
      <c r="AM358" s="727"/>
      <c r="AN358" s="727"/>
      <c r="AO358" s="727"/>
      <c r="AP358" s="727"/>
      <c r="AQ358" s="727"/>
      <c r="AR358" s="727"/>
      <c r="AS358" s="728">
        <f t="shared" si="139"/>
        <v>0</v>
      </c>
    </row>
    <row r="359" spans="1:179" s="41" customFormat="1" ht="63" customHeight="1">
      <c r="A359" s="285" t="s">
        <v>1053</v>
      </c>
      <c r="B359" s="277"/>
      <c r="C359" s="277"/>
      <c r="D359" s="291"/>
      <c r="E359" s="616"/>
      <c r="F359" s="279">
        <f>'226.954 прочие услуги'!F126</f>
        <v>80200</v>
      </c>
      <c r="G359" s="279">
        <f t="shared" si="192"/>
        <v>80200</v>
      </c>
      <c r="H359" s="307"/>
      <c r="I359" s="576"/>
      <c r="J359" s="1355">
        <f t="shared" si="145"/>
        <v>80200</v>
      </c>
      <c r="K359" s="581">
        <f t="shared" si="146"/>
        <v>0</v>
      </c>
      <c r="L359" s="438"/>
      <c r="M359" s="438"/>
      <c r="N359" s="308"/>
      <c r="O359" s="308"/>
      <c r="P359" s="333">
        <f t="shared" si="193"/>
        <v>0</v>
      </c>
      <c r="Q359" s="308"/>
      <c r="R359" s="308"/>
      <c r="S359" s="308"/>
      <c r="T359" s="255">
        <f t="shared" si="194"/>
        <v>0</v>
      </c>
      <c r="U359" s="308"/>
      <c r="V359" s="308"/>
      <c r="W359" s="308"/>
      <c r="X359" s="255">
        <f t="shared" si="195"/>
        <v>0</v>
      </c>
      <c r="Y359" s="308"/>
      <c r="Z359" s="308"/>
      <c r="AA359" s="308"/>
      <c r="AB359" s="1305">
        <f t="shared" si="196"/>
        <v>0</v>
      </c>
      <c r="AD359" s="755" t="s">
        <v>1053</v>
      </c>
      <c r="AE359" s="756"/>
      <c r="AF359" s="756"/>
      <c r="AG359" s="725">
        <f t="shared" si="197"/>
        <v>80200</v>
      </c>
      <c r="AH359" s="727"/>
      <c r="AI359" s="727"/>
      <c r="AJ359" s="727"/>
      <c r="AK359" s="727"/>
      <c r="AL359" s="727"/>
      <c r="AM359" s="727"/>
      <c r="AN359" s="727"/>
      <c r="AO359" s="727"/>
      <c r="AP359" s="727">
        <v>80200</v>
      </c>
      <c r="AQ359" s="727"/>
      <c r="AR359" s="727"/>
      <c r="AS359" s="728">
        <f t="shared" si="139"/>
        <v>0</v>
      </c>
    </row>
    <row r="360" spans="1:179" s="41" customFormat="1" ht="83.25" customHeight="1">
      <c r="A360" s="285" t="s">
        <v>1051</v>
      </c>
      <c r="B360" s="277"/>
      <c r="C360" s="277"/>
      <c r="D360" s="291"/>
      <c r="E360" s="616"/>
      <c r="F360" s="279">
        <f>'226.954 прочие услуги'!F128</f>
        <v>23400</v>
      </c>
      <c r="G360" s="279">
        <f t="shared" si="192"/>
        <v>23400</v>
      </c>
      <c r="H360" s="307"/>
      <c r="I360" s="576"/>
      <c r="J360" s="1355">
        <f t="shared" si="145"/>
        <v>23400</v>
      </c>
      <c r="K360" s="581">
        <f t="shared" si="146"/>
        <v>0</v>
      </c>
      <c r="L360" s="438"/>
      <c r="M360" s="438"/>
      <c r="N360" s="308"/>
      <c r="O360" s="308"/>
      <c r="P360" s="333">
        <f t="shared" si="193"/>
        <v>0</v>
      </c>
      <c r="Q360" s="308"/>
      <c r="R360" s="308"/>
      <c r="S360" s="308"/>
      <c r="T360" s="255">
        <f t="shared" si="194"/>
        <v>0</v>
      </c>
      <c r="U360" s="308"/>
      <c r="V360" s="308"/>
      <c r="W360" s="308"/>
      <c r="X360" s="255">
        <f t="shared" si="195"/>
        <v>0</v>
      </c>
      <c r="Y360" s="308"/>
      <c r="Z360" s="308"/>
      <c r="AA360" s="308"/>
      <c r="AB360" s="1305">
        <f t="shared" si="196"/>
        <v>0</v>
      </c>
      <c r="AD360" s="755" t="s">
        <v>1051</v>
      </c>
      <c r="AE360" s="756"/>
      <c r="AF360" s="756"/>
      <c r="AG360" s="725">
        <f t="shared" si="197"/>
        <v>23400</v>
      </c>
      <c r="AH360" s="727"/>
      <c r="AI360" s="727"/>
      <c r="AJ360" s="727"/>
      <c r="AK360" s="727"/>
      <c r="AL360" s="727"/>
      <c r="AM360" s="727"/>
      <c r="AN360" s="727"/>
      <c r="AO360" s="727"/>
      <c r="AP360" s="727"/>
      <c r="AQ360" s="727">
        <v>23400</v>
      </c>
      <c r="AR360" s="727"/>
      <c r="AS360" s="728">
        <f t="shared" si="139"/>
        <v>0</v>
      </c>
    </row>
    <row r="361" spans="1:179" s="41" customFormat="1" ht="34.5" customHeight="1">
      <c r="A361" s="285" t="s">
        <v>1054</v>
      </c>
      <c r="B361" s="277"/>
      <c r="C361" s="277"/>
      <c r="D361" s="291"/>
      <c r="E361" s="616"/>
      <c r="F361" s="279">
        <f>'226.954 прочие услуги'!F127</f>
        <v>0</v>
      </c>
      <c r="G361" s="279">
        <f t="shared" si="192"/>
        <v>0</v>
      </c>
      <c r="H361" s="307"/>
      <c r="I361" s="576"/>
      <c r="J361" s="1355">
        <f t="shared" si="145"/>
        <v>0</v>
      </c>
      <c r="K361" s="581">
        <f t="shared" si="146"/>
        <v>0</v>
      </c>
      <c r="L361" s="438"/>
      <c r="M361" s="438"/>
      <c r="N361" s="308"/>
      <c r="O361" s="308"/>
      <c r="P361" s="333">
        <f t="shared" si="193"/>
        <v>0</v>
      </c>
      <c r="Q361" s="308"/>
      <c r="R361" s="308"/>
      <c r="S361" s="308"/>
      <c r="T361" s="255">
        <f t="shared" si="194"/>
        <v>0</v>
      </c>
      <c r="U361" s="308"/>
      <c r="V361" s="308"/>
      <c r="W361" s="308"/>
      <c r="X361" s="255">
        <f t="shared" si="195"/>
        <v>0</v>
      </c>
      <c r="Y361" s="308"/>
      <c r="Z361" s="308"/>
      <c r="AA361" s="308"/>
      <c r="AB361" s="1305">
        <f t="shared" si="196"/>
        <v>0</v>
      </c>
      <c r="AD361" s="755" t="s">
        <v>1054</v>
      </c>
      <c r="AE361" s="756"/>
      <c r="AF361" s="756"/>
      <c r="AG361" s="725">
        <f t="shared" si="197"/>
        <v>0</v>
      </c>
      <c r="AH361" s="727"/>
      <c r="AI361" s="727"/>
      <c r="AJ361" s="727"/>
      <c r="AK361" s="727"/>
      <c r="AL361" s="727"/>
      <c r="AM361" s="727"/>
      <c r="AN361" s="727"/>
      <c r="AO361" s="727"/>
      <c r="AP361" s="727"/>
      <c r="AQ361" s="727"/>
      <c r="AR361" s="727"/>
      <c r="AS361" s="728">
        <f t="shared" si="139"/>
        <v>0</v>
      </c>
    </row>
    <row r="362" spans="1:179" s="41" customFormat="1" ht="32.25" customHeight="1">
      <c r="A362" s="285" t="s">
        <v>1055</v>
      </c>
      <c r="B362" s="277"/>
      <c r="C362" s="277"/>
      <c r="D362" s="291"/>
      <c r="E362" s="616"/>
      <c r="F362" s="279">
        <f>'226.954 прочие услуги'!F130</f>
        <v>0</v>
      </c>
      <c r="G362" s="279">
        <f t="shared" si="192"/>
        <v>0</v>
      </c>
      <c r="H362" s="307"/>
      <c r="I362" s="576"/>
      <c r="J362" s="1355">
        <f t="shared" si="145"/>
        <v>0</v>
      </c>
      <c r="K362" s="581">
        <f t="shared" si="146"/>
        <v>0</v>
      </c>
      <c r="L362" s="438"/>
      <c r="M362" s="438"/>
      <c r="N362" s="308"/>
      <c r="O362" s="308"/>
      <c r="P362" s="333">
        <f t="shared" si="193"/>
        <v>0</v>
      </c>
      <c r="Q362" s="308"/>
      <c r="R362" s="308"/>
      <c r="S362" s="308"/>
      <c r="T362" s="255">
        <f t="shared" si="194"/>
        <v>0</v>
      </c>
      <c r="U362" s="308"/>
      <c r="V362" s="308"/>
      <c r="W362" s="308"/>
      <c r="X362" s="255">
        <f t="shared" si="195"/>
        <v>0</v>
      </c>
      <c r="Y362" s="308"/>
      <c r="Z362" s="308"/>
      <c r="AA362" s="308"/>
      <c r="AB362" s="1305">
        <f t="shared" si="196"/>
        <v>0</v>
      </c>
      <c r="AD362" s="755" t="s">
        <v>1055</v>
      </c>
      <c r="AE362" s="756"/>
      <c r="AF362" s="756"/>
      <c r="AG362" s="725">
        <f t="shared" si="197"/>
        <v>0</v>
      </c>
      <c r="AH362" s="727"/>
      <c r="AI362" s="727"/>
      <c r="AJ362" s="727"/>
      <c r="AK362" s="727"/>
      <c r="AL362" s="727"/>
      <c r="AM362" s="727"/>
      <c r="AN362" s="727"/>
      <c r="AO362" s="727"/>
      <c r="AP362" s="727"/>
      <c r="AQ362" s="727"/>
      <c r="AR362" s="727"/>
      <c r="AS362" s="728">
        <f t="shared" si="139"/>
        <v>0</v>
      </c>
    </row>
    <row r="363" spans="1:179" s="41" customFormat="1" ht="20.25" customHeight="1">
      <c r="A363" s="285" t="s">
        <v>14</v>
      </c>
      <c r="B363" s="277"/>
      <c r="C363" s="277"/>
      <c r="D363" s="291"/>
      <c r="E363" s="616"/>
      <c r="F363" s="279">
        <f>'226.954 прочие услуги'!F131</f>
        <v>0</v>
      </c>
      <c r="G363" s="279">
        <f t="shared" si="192"/>
        <v>0</v>
      </c>
      <c r="H363" s="307"/>
      <c r="I363" s="576"/>
      <c r="J363" s="1355">
        <f t="shared" si="145"/>
        <v>0</v>
      </c>
      <c r="K363" s="581">
        <f t="shared" si="146"/>
        <v>0</v>
      </c>
      <c r="L363" s="438"/>
      <c r="M363" s="438"/>
      <c r="N363" s="308"/>
      <c r="O363" s="308"/>
      <c r="P363" s="333">
        <f t="shared" si="193"/>
        <v>0</v>
      </c>
      <c r="Q363" s="308"/>
      <c r="R363" s="308"/>
      <c r="S363" s="308"/>
      <c r="T363" s="255">
        <f t="shared" si="194"/>
        <v>0</v>
      </c>
      <c r="U363" s="308"/>
      <c r="V363" s="308"/>
      <c r="W363" s="308"/>
      <c r="X363" s="255">
        <f t="shared" si="195"/>
        <v>0</v>
      </c>
      <c r="Y363" s="308"/>
      <c r="Z363" s="308"/>
      <c r="AA363" s="308"/>
      <c r="AB363" s="1305">
        <f t="shared" si="196"/>
        <v>0</v>
      </c>
      <c r="AD363" s="755" t="s">
        <v>14</v>
      </c>
      <c r="AE363" s="756"/>
      <c r="AF363" s="756"/>
      <c r="AG363" s="725">
        <f t="shared" si="197"/>
        <v>0</v>
      </c>
      <c r="AH363" s="727"/>
      <c r="AI363" s="727"/>
      <c r="AJ363" s="727"/>
      <c r="AK363" s="727"/>
      <c r="AL363" s="727"/>
      <c r="AM363" s="727"/>
      <c r="AN363" s="727"/>
      <c r="AO363" s="727"/>
      <c r="AP363" s="727"/>
      <c r="AQ363" s="727"/>
      <c r="AR363" s="727"/>
      <c r="AS363" s="728">
        <f t="shared" ref="AS363:AS406" si="198">AG363-AH363-AI363-AJ363-AK363-AL363-AM363-AN363-AO363-AP363-AQ363-AR363</f>
        <v>0</v>
      </c>
    </row>
    <row r="364" spans="1:179" s="41" customFormat="1" ht="18.75" hidden="1" customHeight="1" outlineLevel="1">
      <c r="A364" s="285"/>
      <c r="B364" s="277"/>
      <c r="C364" s="277"/>
      <c r="D364" s="291"/>
      <c r="E364" s="616"/>
      <c r="F364" s="279"/>
      <c r="G364" s="279">
        <f t="shared" si="192"/>
        <v>0</v>
      </c>
      <c r="H364" s="307"/>
      <c r="I364" s="576"/>
      <c r="J364" s="1355">
        <f t="shared" si="145"/>
        <v>0</v>
      </c>
      <c r="K364" s="581">
        <f t="shared" si="146"/>
        <v>0</v>
      </c>
      <c r="L364" s="438"/>
      <c r="M364" s="438"/>
      <c r="N364" s="308"/>
      <c r="O364" s="308"/>
      <c r="P364" s="333">
        <f t="shared" si="193"/>
        <v>0</v>
      </c>
      <c r="Q364" s="308"/>
      <c r="R364" s="308"/>
      <c r="S364" s="308"/>
      <c r="T364" s="255">
        <f t="shared" si="194"/>
        <v>0</v>
      </c>
      <c r="U364" s="308"/>
      <c r="V364" s="308"/>
      <c r="W364" s="308"/>
      <c r="X364" s="255">
        <f t="shared" si="195"/>
        <v>0</v>
      </c>
      <c r="Y364" s="308"/>
      <c r="Z364" s="308"/>
      <c r="AA364" s="308"/>
      <c r="AB364" s="1305">
        <f t="shared" si="196"/>
        <v>0</v>
      </c>
      <c r="AD364" s="739"/>
      <c r="AE364" s="277"/>
      <c r="AF364" s="277"/>
      <c r="AG364" s="281"/>
      <c r="AH364" s="308"/>
      <c r="AI364" s="308"/>
      <c r="AJ364" s="308"/>
      <c r="AK364" s="308"/>
      <c r="AL364" s="308"/>
      <c r="AM364" s="308"/>
      <c r="AN364" s="308"/>
      <c r="AO364" s="308"/>
      <c r="AP364" s="308"/>
      <c r="AQ364" s="308"/>
      <c r="AR364" s="308"/>
      <c r="AS364" s="751">
        <f t="shared" si="198"/>
        <v>0</v>
      </c>
    </row>
    <row r="365" spans="1:179" s="41" customFormat="1" ht="18.75" hidden="1" customHeight="1" outlineLevel="1">
      <c r="A365" s="285"/>
      <c r="B365" s="277"/>
      <c r="C365" s="277"/>
      <c r="D365" s="291"/>
      <c r="E365" s="616"/>
      <c r="F365" s="279"/>
      <c r="G365" s="279">
        <f t="shared" si="192"/>
        <v>0</v>
      </c>
      <c r="H365" s="307"/>
      <c r="I365" s="576"/>
      <c r="J365" s="1355">
        <f t="shared" si="145"/>
        <v>0</v>
      </c>
      <c r="K365" s="581">
        <f t="shared" si="146"/>
        <v>0</v>
      </c>
      <c r="L365" s="438"/>
      <c r="M365" s="438"/>
      <c r="N365" s="308"/>
      <c r="O365" s="308"/>
      <c r="P365" s="333">
        <f t="shared" si="193"/>
        <v>0</v>
      </c>
      <c r="Q365" s="308"/>
      <c r="R365" s="308"/>
      <c r="S365" s="308"/>
      <c r="T365" s="255">
        <f t="shared" si="194"/>
        <v>0</v>
      </c>
      <c r="U365" s="308"/>
      <c r="V365" s="308"/>
      <c r="W365" s="308"/>
      <c r="X365" s="255">
        <f t="shared" si="195"/>
        <v>0</v>
      </c>
      <c r="Y365" s="308"/>
      <c r="Z365" s="308"/>
      <c r="AA365" s="308"/>
      <c r="AB365" s="1305">
        <f t="shared" si="196"/>
        <v>0</v>
      </c>
      <c r="AD365" s="739"/>
      <c r="AE365" s="277"/>
      <c r="AF365" s="277"/>
      <c r="AG365" s="281"/>
      <c r="AH365" s="308"/>
      <c r="AI365" s="308"/>
      <c r="AJ365" s="308"/>
      <c r="AK365" s="308"/>
      <c r="AL365" s="308"/>
      <c r="AM365" s="308"/>
      <c r="AN365" s="308"/>
      <c r="AO365" s="308"/>
      <c r="AP365" s="308"/>
      <c r="AQ365" s="308"/>
      <c r="AR365" s="308"/>
      <c r="AS365" s="751">
        <f t="shared" si="198"/>
        <v>0</v>
      </c>
    </row>
    <row r="366" spans="1:179" s="41" customFormat="1" ht="18.75" hidden="1" customHeight="1" outlineLevel="1">
      <c r="A366" s="285"/>
      <c r="B366" s="277"/>
      <c r="C366" s="277"/>
      <c r="D366" s="291"/>
      <c r="E366" s="616"/>
      <c r="F366" s="279"/>
      <c r="G366" s="279">
        <f t="shared" si="192"/>
        <v>0</v>
      </c>
      <c r="H366" s="307"/>
      <c r="I366" s="576"/>
      <c r="J366" s="1355">
        <f t="shared" ref="J366:J417" si="199">G366-K366</f>
        <v>0</v>
      </c>
      <c r="K366" s="581">
        <f t="shared" ref="K366:K417" si="200">L366+P366+T366+X366+AB366</f>
        <v>0</v>
      </c>
      <c r="L366" s="438"/>
      <c r="M366" s="438"/>
      <c r="N366" s="308"/>
      <c r="O366" s="308"/>
      <c r="P366" s="333">
        <f t="shared" si="193"/>
        <v>0</v>
      </c>
      <c r="Q366" s="308"/>
      <c r="R366" s="308"/>
      <c r="S366" s="308"/>
      <c r="T366" s="255">
        <f t="shared" si="194"/>
        <v>0</v>
      </c>
      <c r="U366" s="308"/>
      <c r="V366" s="308"/>
      <c r="W366" s="308"/>
      <c r="X366" s="255">
        <f t="shared" si="195"/>
        <v>0</v>
      </c>
      <c r="Y366" s="308"/>
      <c r="Z366" s="308"/>
      <c r="AA366" s="308"/>
      <c r="AB366" s="1305">
        <f t="shared" si="196"/>
        <v>0</v>
      </c>
      <c r="AD366" s="739"/>
      <c r="AE366" s="277"/>
      <c r="AF366" s="277"/>
      <c r="AG366" s="281"/>
      <c r="AH366" s="308"/>
      <c r="AI366" s="308"/>
      <c r="AJ366" s="308"/>
      <c r="AK366" s="308"/>
      <c r="AL366" s="308"/>
      <c r="AM366" s="308"/>
      <c r="AN366" s="308"/>
      <c r="AO366" s="308"/>
      <c r="AP366" s="308"/>
      <c r="AQ366" s="308"/>
      <c r="AR366" s="308"/>
      <c r="AS366" s="751">
        <f t="shared" si="198"/>
        <v>0</v>
      </c>
    </row>
    <row r="367" spans="1:179" s="41" customFormat="1" ht="18.75" hidden="1" customHeight="1" outlineLevel="1">
      <c r="A367" s="285"/>
      <c r="B367" s="277"/>
      <c r="C367" s="277"/>
      <c r="D367" s="291"/>
      <c r="E367" s="616"/>
      <c r="F367" s="279"/>
      <c r="G367" s="279">
        <f t="shared" si="192"/>
        <v>0</v>
      </c>
      <c r="H367" s="307"/>
      <c r="I367" s="576"/>
      <c r="J367" s="1355">
        <f t="shared" si="199"/>
        <v>0</v>
      </c>
      <c r="K367" s="581">
        <f t="shared" si="200"/>
        <v>0</v>
      </c>
      <c r="L367" s="438"/>
      <c r="M367" s="438"/>
      <c r="N367" s="308"/>
      <c r="O367" s="308"/>
      <c r="P367" s="333">
        <f t="shared" si="193"/>
        <v>0</v>
      </c>
      <c r="Q367" s="308"/>
      <c r="R367" s="308"/>
      <c r="S367" s="308"/>
      <c r="T367" s="255">
        <f t="shared" si="194"/>
        <v>0</v>
      </c>
      <c r="U367" s="308"/>
      <c r="V367" s="308"/>
      <c r="W367" s="308"/>
      <c r="X367" s="255">
        <f t="shared" si="195"/>
        <v>0</v>
      </c>
      <c r="Y367" s="308"/>
      <c r="Z367" s="308"/>
      <c r="AA367" s="308"/>
      <c r="AB367" s="1305">
        <f t="shared" si="196"/>
        <v>0</v>
      </c>
      <c r="AD367" s="739"/>
      <c r="AE367" s="277"/>
      <c r="AF367" s="277"/>
      <c r="AG367" s="281"/>
      <c r="AH367" s="308"/>
      <c r="AI367" s="308"/>
      <c r="AJ367" s="308"/>
      <c r="AK367" s="308"/>
      <c r="AL367" s="308"/>
      <c r="AM367" s="308"/>
      <c r="AN367" s="308"/>
      <c r="AO367" s="308"/>
      <c r="AP367" s="308"/>
      <c r="AQ367" s="308"/>
      <c r="AR367" s="308"/>
      <c r="AS367" s="751">
        <f t="shared" si="198"/>
        <v>0</v>
      </c>
    </row>
    <row r="368" spans="1:179" s="41" customFormat="1" ht="18.75" hidden="1" customHeight="1" outlineLevel="1">
      <c r="A368" s="285"/>
      <c r="B368" s="277"/>
      <c r="C368" s="277"/>
      <c r="D368" s="291"/>
      <c r="E368" s="616"/>
      <c r="F368" s="279"/>
      <c r="G368" s="279">
        <f t="shared" si="192"/>
        <v>0</v>
      </c>
      <c r="H368" s="307"/>
      <c r="I368" s="576"/>
      <c r="J368" s="1355">
        <f t="shared" si="199"/>
        <v>0</v>
      </c>
      <c r="K368" s="581">
        <f t="shared" si="200"/>
        <v>0</v>
      </c>
      <c r="L368" s="438"/>
      <c r="M368" s="438"/>
      <c r="N368" s="308"/>
      <c r="O368" s="308"/>
      <c r="P368" s="333">
        <f t="shared" si="193"/>
        <v>0</v>
      </c>
      <c r="Q368" s="308"/>
      <c r="R368" s="308"/>
      <c r="S368" s="308"/>
      <c r="T368" s="255">
        <f t="shared" si="194"/>
        <v>0</v>
      </c>
      <c r="U368" s="308"/>
      <c r="V368" s="308"/>
      <c r="W368" s="308"/>
      <c r="X368" s="255">
        <f t="shared" si="195"/>
        <v>0</v>
      </c>
      <c r="Y368" s="308"/>
      <c r="Z368" s="308"/>
      <c r="AA368" s="308"/>
      <c r="AB368" s="1305">
        <f t="shared" si="196"/>
        <v>0</v>
      </c>
      <c r="AD368" s="739"/>
      <c r="AE368" s="277"/>
      <c r="AF368" s="277"/>
      <c r="AG368" s="281"/>
      <c r="AH368" s="308"/>
      <c r="AI368" s="308"/>
      <c r="AJ368" s="308"/>
      <c r="AK368" s="308"/>
      <c r="AL368" s="308"/>
      <c r="AM368" s="308"/>
      <c r="AN368" s="308"/>
      <c r="AO368" s="308"/>
      <c r="AP368" s="308"/>
      <c r="AQ368" s="308"/>
      <c r="AR368" s="308"/>
      <c r="AS368" s="751">
        <f t="shared" si="198"/>
        <v>0</v>
      </c>
    </row>
    <row r="369" spans="1:179" s="41" customFormat="1" ht="18.75" hidden="1" customHeight="1" outlineLevel="1">
      <c r="A369" s="285"/>
      <c r="B369" s="277"/>
      <c r="C369" s="277"/>
      <c r="D369" s="291"/>
      <c r="E369" s="616"/>
      <c r="F369" s="279"/>
      <c r="G369" s="279">
        <f t="shared" si="192"/>
        <v>0</v>
      </c>
      <c r="H369" s="307"/>
      <c r="I369" s="576"/>
      <c r="J369" s="1355">
        <f t="shared" si="199"/>
        <v>0</v>
      </c>
      <c r="K369" s="581">
        <f t="shared" si="200"/>
        <v>0</v>
      </c>
      <c r="L369" s="438"/>
      <c r="M369" s="438"/>
      <c r="N369" s="308"/>
      <c r="O369" s="308"/>
      <c r="P369" s="333">
        <f>SUM(M369:O369)</f>
        <v>0</v>
      </c>
      <c r="Q369" s="308"/>
      <c r="R369" s="308"/>
      <c r="S369" s="308"/>
      <c r="T369" s="255">
        <f>SUM(Q369:S369)</f>
        <v>0</v>
      </c>
      <c r="U369" s="308"/>
      <c r="V369" s="308"/>
      <c r="W369" s="308"/>
      <c r="X369" s="255">
        <f>SUM(U369:W369)</f>
        <v>0</v>
      </c>
      <c r="Y369" s="308"/>
      <c r="Z369" s="308"/>
      <c r="AA369" s="308"/>
      <c r="AB369" s="1305">
        <f>SUM(Y369:AA369)</f>
        <v>0</v>
      </c>
      <c r="AD369" s="739"/>
      <c r="AE369" s="277"/>
      <c r="AF369" s="277"/>
      <c r="AG369" s="281"/>
      <c r="AH369" s="308"/>
      <c r="AI369" s="308"/>
      <c r="AJ369" s="308"/>
      <c r="AK369" s="308"/>
      <c r="AL369" s="308"/>
      <c r="AM369" s="308"/>
      <c r="AN369" s="308"/>
      <c r="AO369" s="308"/>
      <c r="AP369" s="308"/>
      <c r="AQ369" s="308"/>
      <c r="AR369" s="308"/>
      <c r="AS369" s="751">
        <f t="shared" si="198"/>
        <v>0</v>
      </c>
    </row>
    <row r="370" spans="1:179" s="41" customFormat="1" ht="18.75" hidden="1" customHeight="1" outlineLevel="1">
      <c r="A370" s="285"/>
      <c r="B370" s="277"/>
      <c r="C370" s="277"/>
      <c r="D370" s="291"/>
      <c r="E370" s="616"/>
      <c r="F370" s="279"/>
      <c r="G370" s="279">
        <f t="shared" si="192"/>
        <v>0</v>
      </c>
      <c r="H370" s="307"/>
      <c r="I370" s="576"/>
      <c r="J370" s="1355">
        <f t="shared" si="199"/>
        <v>0</v>
      </c>
      <c r="K370" s="581">
        <f t="shared" si="200"/>
        <v>0</v>
      </c>
      <c r="L370" s="438"/>
      <c r="M370" s="438"/>
      <c r="N370" s="308"/>
      <c r="O370" s="308"/>
      <c r="P370" s="333">
        <f t="shared" si="193"/>
        <v>0</v>
      </c>
      <c r="Q370" s="308"/>
      <c r="R370" s="308"/>
      <c r="S370" s="308"/>
      <c r="T370" s="255">
        <f t="shared" si="194"/>
        <v>0</v>
      </c>
      <c r="U370" s="308"/>
      <c r="V370" s="308"/>
      <c r="W370" s="308"/>
      <c r="X370" s="255">
        <f t="shared" si="195"/>
        <v>0</v>
      </c>
      <c r="Y370" s="308"/>
      <c r="Z370" s="308"/>
      <c r="AA370" s="308"/>
      <c r="AB370" s="1305">
        <f t="shared" si="196"/>
        <v>0</v>
      </c>
      <c r="AD370" s="739"/>
      <c r="AE370" s="277"/>
      <c r="AF370" s="277"/>
      <c r="AG370" s="281"/>
      <c r="AH370" s="308"/>
      <c r="AI370" s="308"/>
      <c r="AJ370" s="308"/>
      <c r="AK370" s="308"/>
      <c r="AL370" s="308"/>
      <c r="AM370" s="308"/>
      <c r="AN370" s="308"/>
      <c r="AO370" s="308"/>
      <c r="AP370" s="308"/>
      <c r="AQ370" s="308"/>
      <c r="AR370" s="308"/>
      <c r="AS370" s="751">
        <f t="shared" si="198"/>
        <v>0</v>
      </c>
    </row>
    <row r="371" spans="1:179" s="41" customFormat="1" ht="18.75" hidden="1" customHeight="1" outlineLevel="1">
      <c r="A371" s="285"/>
      <c r="B371" s="277"/>
      <c r="C371" s="277"/>
      <c r="D371" s="291"/>
      <c r="E371" s="616"/>
      <c r="F371" s="279"/>
      <c r="G371" s="279">
        <f t="shared" si="192"/>
        <v>0</v>
      </c>
      <c r="H371" s="307"/>
      <c r="I371" s="576"/>
      <c r="J371" s="1355">
        <f t="shared" si="199"/>
        <v>0</v>
      </c>
      <c r="K371" s="581">
        <f t="shared" si="200"/>
        <v>0</v>
      </c>
      <c r="L371" s="438"/>
      <c r="M371" s="438"/>
      <c r="N371" s="308"/>
      <c r="O371" s="308"/>
      <c r="P371" s="333">
        <f t="shared" si="193"/>
        <v>0</v>
      </c>
      <c r="Q371" s="308"/>
      <c r="R371" s="308"/>
      <c r="S371" s="308"/>
      <c r="T371" s="255">
        <f t="shared" si="194"/>
        <v>0</v>
      </c>
      <c r="U371" s="308"/>
      <c r="V371" s="308"/>
      <c r="W371" s="308"/>
      <c r="X371" s="255">
        <f t="shared" si="195"/>
        <v>0</v>
      </c>
      <c r="Y371" s="308"/>
      <c r="Z371" s="308"/>
      <c r="AA371" s="308"/>
      <c r="AB371" s="1305">
        <f t="shared" si="196"/>
        <v>0</v>
      </c>
      <c r="AD371" s="739"/>
      <c r="AE371" s="277"/>
      <c r="AF371" s="277"/>
      <c r="AG371" s="281"/>
      <c r="AH371" s="308"/>
      <c r="AI371" s="308"/>
      <c r="AJ371" s="308"/>
      <c r="AK371" s="308"/>
      <c r="AL371" s="308"/>
      <c r="AM371" s="308"/>
      <c r="AN371" s="308"/>
      <c r="AO371" s="308"/>
      <c r="AP371" s="308"/>
      <c r="AQ371" s="308"/>
      <c r="AR371" s="308"/>
      <c r="AS371" s="751">
        <f t="shared" si="198"/>
        <v>0</v>
      </c>
    </row>
    <row r="372" spans="1:179" s="41" customFormat="1" ht="18.75" hidden="1" customHeight="1" outlineLevel="1">
      <c r="A372" s="285"/>
      <c r="B372" s="277"/>
      <c r="C372" s="277"/>
      <c r="D372" s="291"/>
      <c r="E372" s="616"/>
      <c r="F372" s="279"/>
      <c r="G372" s="279">
        <f t="shared" si="192"/>
        <v>0</v>
      </c>
      <c r="H372" s="307"/>
      <c r="I372" s="576"/>
      <c r="J372" s="1355">
        <f t="shared" si="199"/>
        <v>0</v>
      </c>
      <c r="K372" s="581">
        <f t="shared" si="200"/>
        <v>0</v>
      </c>
      <c r="L372" s="438"/>
      <c r="M372" s="438"/>
      <c r="N372" s="308"/>
      <c r="O372" s="308"/>
      <c r="P372" s="333">
        <f t="shared" si="193"/>
        <v>0</v>
      </c>
      <c r="Q372" s="308"/>
      <c r="R372" s="308"/>
      <c r="S372" s="308"/>
      <c r="T372" s="255">
        <f t="shared" si="194"/>
        <v>0</v>
      </c>
      <c r="U372" s="308"/>
      <c r="V372" s="308"/>
      <c r="W372" s="308"/>
      <c r="X372" s="255">
        <f t="shared" si="195"/>
        <v>0</v>
      </c>
      <c r="Y372" s="308"/>
      <c r="Z372" s="308"/>
      <c r="AA372" s="308"/>
      <c r="AB372" s="1305">
        <f t="shared" si="196"/>
        <v>0</v>
      </c>
      <c r="AD372" s="739"/>
      <c r="AE372" s="277"/>
      <c r="AF372" s="277"/>
      <c r="AG372" s="281"/>
      <c r="AH372" s="308"/>
      <c r="AI372" s="308"/>
      <c r="AJ372" s="308"/>
      <c r="AK372" s="308"/>
      <c r="AL372" s="308"/>
      <c r="AM372" s="308"/>
      <c r="AN372" s="308"/>
      <c r="AO372" s="308"/>
      <c r="AP372" s="308"/>
      <c r="AQ372" s="308"/>
      <c r="AR372" s="308"/>
      <c r="AS372" s="751">
        <f t="shared" si="198"/>
        <v>0</v>
      </c>
    </row>
    <row r="373" spans="1:179" s="41" customFormat="1" ht="18.75" hidden="1" customHeight="1" outlineLevel="1">
      <c r="A373" s="285"/>
      <c r="B373" s="277"/>
      <c r="C373" s="277"/>
      <c r="D373" s="291"/>
      <c r="E373" s="616"/>
      <c r="F373" s="279"/>
      <c r="G373" s="279">
        <f t="shared" si="192"/>
        <v>0</v>
      </c>
      <c r="H373" s="307"/>
      <c r="I373" s="576"/>
      <c r="J373" s="1355">
        <f t="shared" si="199"/>
        <v>0</v>
      </c>
      <c r="K373" s="581">
        <f t="shared" si="200"/>
        <v>0</v>
      </c>
      <c r="L373" s="438"/>
      <c r="M373" s="438"/>
      <c r="N373" s="308"/>
      <c r="O373" s="308"/>
      <c r="P373" s="333">
        <f>SUM(M373:O373)</f>
        <v>0</v>
      </c>
      <c r="Q373" s="308"/>
      <c r="R373" s="308"/>
      <c r="S373" s="308"/>
      <c r="T373" s="255">
        <f>SUM(Q373:S373)</f>
        <v>0</v>
      </c>
      <c r="U373" s="308"/>
      <c r="V373" s="308"/>
      <c r="W373" s="308"/>
      <c r="X373" s="255">
        <f>SUM(U373:W373)</f>
        <v>0</v>
      </c>
      <c r="Y373" s="308"/>
      <c r="Z373" s="308"/>
      <c r="AA373" s="308"/>
      <c r="AB373" s="1305">
        <f>SUM(Y373:AA373)</f>
        <v>0</v>
      </c>
      <c r="AD373" s="739"/>
      <c r="AE373" s="277"/>
      <c r="AF373" s="277"/>
      <c r="AG373" s="281"/>
      <c r="AH373" s="308"/>
      <c r="AI373" s="308"/>
      <c r="AJ373" s="308"/>
      <c r="AK373" s="308"/>
      <c r="AL373" s="308"/>
      <c r="AM373" s="308"/>
      <c r="AN373" s="308"/>
      <c r="AO373" s="308"/>
      <c r="AP373" s="308"/>
      <c r="AQ373" s="308"/>
      <c r="AR373" s="308"/>
      <c r="AS373" s="751">
        <f t="shared" si="198"/>
        <v>0</v>
      </c>
    </row>
    <row r="374" spans="1:179" s="40" customFormat="1" ht="32.25" customHeight="1" collapsed="1">
      <c r="A374" s="332" t="s">
        <v>95</v>
      </c>
      <c r="B374" s="393"/>
      <c r="C374" s="393">
        <v>955</v>
      </c>
      <c r="D374" s="394" t="s">
        <v>1377</v>
      </c>
      <c r="E374" s="619"/>
      <c r="F374" s="257"/>
      <c r="G374" s="257">
        <f t="shared" si="192"/>
        <v>0</v>
      </c>
      <c r="H374" s="395"/>
      <c r="I374" s="623"/>
      <c r="J374" s="1354">
        <f t="shared" si="199"/>
        <v>0</v>
      </c>
      <c r="K374" s="1349">
        <f t="shared" si="200"/>
        <v>0</v>
      </c>
      <c r="L374" s="553"/>
      <c r="M374" s="553"/>
      <c r="N374" s="256"/>
      <c r="O374" s="256"/>
      <c r="P374" s="256">
        <f>SUM(M374:O374)</f>
        <v>0</v>
      </c>
      <c r="Q374" s="256"/>
      <c r="R374" s="256"/>
      <c r="S374" s="256"/>
      <c r="T374" s="256">
        <f>SUM(Q374:S374)</f>
        <v>0</v>
      </c>
      <c r="U374" s="256"/>
      <c r="V374" s="256"/>
      <c r="W374" s="256"/>
      <c r="X374" s="256">
        <f>SUM(U374:W374)</f>
        <v>0</v>
      </c>
      <c r="Y374" s="256"/>
      <c r="Z374" s="256"/>
      <c r="AA374" s="256"/>
      <c r="AB374" s="1304">
        <f t="shared" si="196"/>
        <v>0</v>
      </c>
      <c r="AC374" s="41"/>
      <c r="AD374" s="732" t="s">
        <v>95</v>
      </c>
      <c r="AE374" s="393"/>
      <c r="AF374" s="393">
        <v>955</v>
      </c>
      <c r="AG374" s="256"/>
      <c r="AH374" s="256"/>
      <c r="AI374" s="256"/>
      <c r="AJ374" s="256"/>
      <c r="AK374" s="256"/>
      <c r="AL374" s="256"/>
      <c r="AM374" s="256"/>
      <c r="AN374" s="256"/>
      <c r="AO374" s="256"/>
      <c r="AP374" s="256"/>
      <c r="AQ374" s="256"/>
      <c r="AR374" s="256"/>
      <c r="AS374" s="75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row>
    <row r="375" spans="1:179" s="40" customFormat="1" ht="31.5">
      <c r="A375" s="332" t="s">
        <v>48</v>
      </c>
      <c r="B375" s="393"/>
      <c r="C375" s="393">
        <v>956</v>
      </c>
      <c r="D375" s="394" t="s">
        <v>1377</v>
      </c>
      <c r="E375" s="619"/>
      <c r="F375" s="257">
        <v>25300</v>
      </c>
      <c r="G375" s="257">
        <f t="shared" si="192"/>
        <v>25300</v>
      </c>
      <c r="H375" s="395"/>
      <c r="I375" s="623"/>
      <c r="J375" s="1354">
        <f t="shared" si="199"/>
        <v>25300</v>
      </c>
      <c r="K375" s="1349">
        <f t="shared" si="200"/>
        <v>0</v>
      </c>
      <c r="L375" s="553"/>
      <c r="M375" s="553"/>
      <c r="N375" s="256"/>
      <c r="O375" s="256"/>
      <c r="P375" s="256">
        <f>SUM(M375:O375)</f>
        <v>0</v>
      </c>
      <c r="Q375" s="256"/>
      <c r="R375" s="256"/>
      <c r="S375" s="256"/>
      <c r="T375" s="256">
        <f>SUM(Q375:S375)</f>
        <v>0</v>
      </c>
      <c r="U375" s="256"/>
      <c r="V375" s="256"/>
      <c r="W375" s="256"/>
      <c r="X375" s="256">
        <f>SUM(U375:W375)</f>
        <v>0</v>
      </c>
      <c r="Y375" s="256"/>
      <c r="Z375" s="256"/>
      <c r="AA375" s="256"/>
      <c r="AB375" s="1304">
        <f>SUM(Y375:AA375)</f>
        <v>0</v>
      </c>
      <c r="AC375" s="41"/>
      <c r="AD375" s="1283" t="s">
        <v>48</v>
      </c>
      <c r="AE375" s="850"/>
      <c r="AF375" s="850">
        <v>956</v>
      </c>
      <c r="AG375" s="725">
        <f>F375</f>
        <v>25300</v>
      </c>
      <c r="AH375" s="725">
        <v>12700</v>
      </c>
      <c r="AI375" s="725"/>
      <c r="AJ375" s="725"/>
      <c r="AK375" s="725">
        <v>12600</v>
      </c>
      <c r="AL375" s="725"/>
      <c r="AM375" s="725"/>
      <c r="AN375" s="725"/>
      <c r="AO375" s="725"/>
      <c r="AP375" s="725"/>
      <c r="AQ375" s="725"/>
      <c r="AR375" s="725"/>
      <c r="AS375" s="728">
        <f t="shared" si="198"/>
        <v>0</v>
      </c>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row>
    <row r="376" spans="1:179" s="40" customFormat="1" ht="49.5" customHeight="1">
      <c r="A376" s="332" t="s">
        <v>97</v>
      </c>
      <c r="B376" s="393"/>
      <c r="C376" s="393">
        <v>958</v>
      </c>
      <c r="D376" s="394" t="s">
        <v>1377</v>
      </c>
      <c r="E376" s="619"/>
      <c r="F376" s="257"/>
      <c r="G376" s="257">
        <f t="shared" si="192"/>
        <v>0</v>
      </c>
      <c r="H376" s="395"/>
      <c r="I376" s="623"/>
      <c r="J376" s="1354">
        <f t="shared" si="199"/>
        <v>0</v>
      </c>
      <c r="K376" s="1349">
        <f t="shared" si="200"/>
        <v>0</v>
      </c>
      <c r="L376" s="553"/>
      <c r="M376" s="553"/>
      <c r="N376" s="256"/>
      <c r="O376" s="256"/>
      <c r="P376" s="256">
        <f>SUM(M376:O376)</f>
        <v>0</v>
      </c>
      <c r="Q376" s="256"/>
      <c r="R376" s="256"/>
      <c r="S376" s="256"/>
      <c r="T376" s="256">
        <f>SUM(Q376:S376)</f>
        <v>0</v>
      </c>
      <c r="U376" s="256"/>
      <c r="V376" s="256"/>
      <c r="W376" s="256"/>
      <c r="X376" s="256">
        <f>SUM(U376:W376)</f>
        <v>0</v>
      </c>
      <c r="Y376" s="256"/>
      <c r="Z376" s="256"/>
      <c r="AA376" s="256"/>
      <c r="AB376" s="1304">
        <f>SUM(Y376:AA376)</f>
        <v>0</v>
      </c>
      <c r="AC376" s="41"/>
      <c r="AD376" s="732" t="s">
        <v>97</v>
      </c>
      <c r="AE376" s="393"/>
      <c r="AF376" s="393">
        <v>958</v>
      </c>
      <c r="AG376" s="256"/>
      <c r="AH376" s="256"/>
      <c r="AI376" s="256"/>
      <c r="AJ376" s="256"/>
      <c r="AK376" s="256"/>
      <c r="AL376" s="256"/>
      <c r="AM376" s="256"/>
      <c r="AN376" s="256"/>
      <c r="AO376" s="256"/>
      <c r="AP376" s="256"/>
      <c r="AQ376" s="256"/>
      <c r="AR376" s="256"/>
      <c r="AS376" s="75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row>
    <row r="377" spans="1:179" s="40" customFormat="1" ht="95.25" customHeight="1">
      <c r="A377" s="332" t="s">
        <v>763</v>
      </c>
      <c r="B377" s="393"/>
      <c r="C377" s="393">
        <v>995</v>
      </c>
      <c r="D377" s="394" t="s">
        <v>1377</v>
      </c>
      <c r="E377" s="619">
        <f>SUM(E378:E380)</f>
        <v>0</v>
      </c>
      <c r="F377" s="257">
        <f>SUM(F378:F380)</f>
        <v>107000</v>
      </c>
      <c r="G377" s="257">
        <f>SUM(G378:G380)</f>
        <v>107000</v>
      </c>
      <c r="H377" s="395">
        <f t="shared" ref="H377:AB377" si="201">SUM(H378:H380)</f>
        <v>0</v>
      </c>
      <c r="I377" s="623">
        <f t="shared" si="201"/>
        <v>0</v>
      </c>
      <c r="J377" s="1354">
        <f t="shared" si="199"/>
        <v>107000</v>
      </c>
      <c r="K377" s="553">
        <f t="shared" si="200"/>
        <v>0</v>
      </c>
      <c r="L377" s="553">
        <f t="shared" si="201"/>
        <v>0</v>
      </c>
      <c r="M377" s="553">
        <f t="shared" si="201"/>
        <v>0</v>
      </c>
      <c r="N377" s="256">
        <f t="shared" si="201"/>
        <v>0</v>
      </c>
      <c r="O377" s="256">
        <f t="shared" si="201"/>
        <v>0</v>
      </c>
      <c r="P377" s="256">
        <f t="shared" si="201"/>
        <v>0</v>
      </c>
      <c r="Q377" s="256">
        <f t="shared" si="201"/>
        <v>0</v>
      </c>
      <c r="R377" s="256">
        <f t="shared" si="201"/>
        <v>0</v>
      </c>
      <c r="S377" s="256">
        <f t="shared" si="201"/>
        <v>0</v>
      </c>
      <c r="T377" s="256">
        <f t="shared" si="201"/>
        <v>0</v>
      </c>
      <c r="U377" s="256">
        <f t="shared" si="201"/>
        <v>0</v>
      </c>
      <c r="V377" s="256">
        <f t="shared" si="201"/>
        <v>0</v>
      </c>
      <c r="W377" s="256">
        <f t="shared" si="201"/>
        <v>0</v>
      </c>
      <c r="X377" s="256">
        <f t="shared" si="201"/>
        <v>0</v>
      </c>
      <c r="Y377" s="256">
        <f t="shared" si="201"/>
        <v>0</v>
      </c>
      <c r="Z377" s="256">
        <f t="shared" si="201"/>
        <v>0</v>
      </c>
      <c r="AA377" s="256">
        <f t="shared" si="201"/>
        <v>0</v>
      </c>
      <c r="AB377" s="1304">
        <f t="shared" si="201"/>
        <v>0</v>
      </c>
      <c r="AC377" s="41"/>
      <c r="AD377" s="732" t="s">
        <v>763</v>
      </c>
      <c r="AE377" s="393"/>
      <c r="AF377" s="393">
        <v>995</v>
      </c>
      <c r="AG377" s="256">
        <f>SUM(AG378:AG380)</f>
        <v>107000</v>
      </c>
      <c r="AH377" s="256">
        <f t="shared" ref="AH377:AR377" si="202">SUM(AH378:AH380)</f>
        <v>0</v>
      </c>
      <c r="AI377" s="256">
        <f t="shared" si="202"/>
        <v>0</v>
      </c>
      <c r="AJ377" s="256">
        <f t="shared" si="202"/>
        <v>31000</v>
      </c>
      <c r="AK377" s="256">
        <f t="shared" si="202"/>
        <v>76000</v>
      </c>
      <c r="AL377" s="256">
        <f t="shared" si="202"/>
        <v>0</v>
      </c>
      <c r="AM377" s="256">
        <f t="shared" si="202"/>
        <v>0</v>
      </c>
      <c r="AN377" s="256">
        <f t="shared" si="202"/>
        <v>0</v>
      </c>
      <c r="AO377" s="256">
        <f t="shared" si="202"/>
        <v>0</v>
      </c>
      <c r="AP377" s="256">
        <f t="shared" si="202"/>
        <v>0</v>
      </c>
      <c r="AQ377" s="256">
        <f t="shared" si="202"/>
        <v>0</v>
      </c>
      <c r="AR377" s="256">
        <f t="shared" si="202"/>
        <v>0</v>
      </c>
      <c r="AS377" s="751">
        <f t="shared" si="198"/>
        <v>0</v>
      </c>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row>
    <row r="378" spans="1:179" s="41" customFormat="1" ht="20.25" customHeight="1">
      <c r="A378" s="287" t="s">
        <v>102</v>
      </c>
      <c r="B378" s="277"/>
      <c r="C378" s="277"/>
      <c r="D378" s="295"/>
      <c r="E378" s="616"/>
      <c r="F378" s="279">
        <f>'226.995 медосмотры'!CR21</f>
        <v>107000</v>
      </c>
      <c r="G378" s="279">
        <f>F378</f>
        <v>107000</v>
      </c>
      <c r="H378" s="307"/>
      <c r="I378" s="576"/>
      <c r="J378" s="1355">
        <f t="shared" si="199"/>
        <v>107000</v>
      </c>
      <c r="K378" s="581">
        <f t="shared" si="200"/>
        <v>0</v>
      </c>
      <c r="L378" s="438"/>
      <c r="M378" s="438"/>
      <c r="N378" s="308"/>
      <c r="O378" s="308"/>
      <c r="P378" s="255">
        <f>SUM(M378:O378)</f>
        <v>0</v>
      </c>
      <c r="Q378" s="308"/>
      <c r="R378" s="308"/>
      <c r="S378" s="308"/>
      <c r="T378" s="255">
        <f>SUM(Q378:S378)</f>
        <v>0</v>
      </c>
      <c r="U378" s="308"/>
      <c r="V378" s="308"/>
      <c r="W378" s="308"/>
      <c r="X378" s="255">
        <f>SUM(U378:W378)</f>
        <v>0</v>
      </c>
      <c r="Y378" s="308"/>
      <c r="Z378" s="308"/>
      <c r="AA378" s="308"/>
      <c r="AB378" s="1305">
        <f>SUM(Y378:AA378)</f>
        <v>0</v>
      </c>
      <c r="AD378" s="1256" t="s">
        <v>102</v>
      </c>
      <c r="AE378" s="756"/>
      <c r="AF378" s="756"/>
      <c r="AG378" s="725">
        <f>F378</f>
        <v>107000</v>
      </c>
      <c r="AH378" s="727"/>
      <c r="AI378" s="727"/>
      <c r="AJ378" s="727">
        <v>31000</v>
      </c>
      <c r="AK378" s="727">
        <v>76000</v>
      </c>
      <c r="AL378" s="727"/>
      <c r="AM378" s="727"/>
      <c r="AN378" s="727"/>
      <c r="AO378" s="727"/>
      <c r="AP378" s="727"/>
      <c r="AQ378" s="727"/>
      <c r="AR378" s="727"/>
      <c r="AS378" s="728">
        <f t="shared" si="198"/>
        <v>0</v>
      </c>
    </row>
    <row r="379" spans="1:179" s="41" customFormat="1" ht="20.25" customHeight="1">
      <c r="A379" s="287" t="s">
        <v>103</v>
      </c>
      <c r="B379" s="277"/>
      <c r="C379" s="277"/>
      <c r="D379" s="295"/>
      <c r="E379" s="616"/>
      <c r="F379" s="279"/>
      <c r="G379" s="279">
        <f>F379</f>
        <v>0</v>
      </c>
      <c r="H379" s="307"/>
      <c r="I379" s="576"/>
      <c r="J379" s="1355">
        <f t="shared" si="199"/>
        <v>0</v>
      </c>
      <c r="K379" s="581">
        <f t="shared" si="200"/>
        <v>0</v>
      </c>
      <c r="L379" s="438"/>
      <c r="M379" s="438"/>
      <c r="N379" s="308"/>
      <c r="O379" s="308"/>
      <c r="P379" s="255">
        <f>SUM(M379:O379)</f>
        <v>0</v>
      </c>
      <c r="Q379" s="308"/>
      <c r="R379" s="308"/>
      <c r="S379" s="308"/>
      <c r="T379" s="255">
        <f>SUM(Q379:S379)</f>
        <v>0</v>
      </c>
      <c r="U379" s="308"/>
      <c r="V379" s="308"/>
      <c r="W379" s="308"/>
      <c r="X379" s="255">
        <f>SUM(U379:W379)</f>
        <v>0</v>
      </c>
      <c r="Y379" s="308"/>
      <c r="Z379" s="308"/>
      <c r="AA379" s="308"/>
      <c r="AB379" s="1305">
        <f>SUM(Y379:AA379)</f>
        <v>0</v>
      </c>
      <c r="AD379" s="740" t="s">
        <v>103</v>
      </c>
      <c r="AE379" s="277"/>
      <c r="AF379" s="277"/>
      <c r="AG379" s="281"/>
      <c r="AH379" s="308"/>
      <c r="AI379" s="308"/>
      <c r="AJ379" s="308"/>
      <c r="AK379" s="308"/>
      <c r="AL379" s="308"/>
      <c r="AM379" s="308"/>
      <c r="AN379" s="308"/>
      <c r="AO379" s="308"/>
      <c r="AP379" s="308"/>
      <c r="AQ379" s="308"/>
      <c r="AR379" s="308"/>
      <c r="AS379" s="751"/>
    </row>
    <row r="380" spans="1:179" s="41" customFormat="1" ht="20.25" customHeight="1">
      <c r="A380" s="287" t="s">
        <v>104</v>
      </c>
      <c r="B380" s="277"/>
      <c r="C380" s="277"/>
      <c r="D380" s="295"/>
      <c r="E380" s="616"/>
      <c r="F380" s="279"/>
      <c r="G380" s="279">
        <f>F380</f>
        <v>0</v>
      </c>
      <c r="H380" s="307"/>
      <c r="I380" s="576"/>
      <c r="J380" s="1355">
        <f t="shared" si="199"/>
        <v>0</v>
      </c>
      <c r="K380" s="581">
        <f t="shared" si="200"/>
        <v>0</v>
      </c>
      <c r="L380" s="438"/>
      <c r="M380" s="438"/>
      <c r="N380" s="308"/>
      <c r="O380" s="308"/>
      <c r="P380" s="255">
        <f>SUM(M380:O380)</f>
        <v>0</v>
      </c>
      <c r="Q380" s="308"/>
      <c r="R380" s="308"/>
      <c r="S380" s="308"/>
      <c r="T380" s="255">
        <f>SUM(Q380:S380)</f>
        <v>0</v>
      </c>
      <c r="U380" s="308"/>
      <c r="V380" s="308"/>
      <c r="W380" s="308"/>
      <c r="X380" s="255">
        <f>SUM(U380:W380)</f>
        <v>0</v>
      </c>
      <c r="Y380" s="308"/>
      <c r="Z380" s="308"/>
      <c r="AA380" s="308"/>
      <c r="AB380" s="1305">
        <f>SUM(Y380:AA380)</f>
        <v>0</v>
      </c>
      <c r="AD380" s="740" t="s">
        <v>104</v>
      </c>
      <c r="AE380" s="277"/>
      <c r="AF380" s="277"/>
      <c r="AG380" s="281"/>
      <c r="AH380" s="308"/>
      <c r="AI380" s="308"/>
      <c r="AJ380" s="308"/>
      <c r="AK380" s="308"/>
      <c r="AL380" s="308"/>
      <c r="AM380" s="308"/>
      <c r="AN380" s="308"/>
      <c r="AO380" s="308"/>
      <c r="AP380" s="308"/>
      <c r="AQ380" s="308"/>
      <c r="AR380" s="308"/>
      <c r="AS380" s="751"/>
    </row>
    <row r="381" spans="1:179" s="42" customFormat="1" ht="24.75" customHeight="1">
      <c r="A381" s="322" t="s">
        <v>714</v>
      </c>
      <c r="B381" s="323">
        <v>290</v>
      </c>
      <c r="C381" s="323"/>
      <c r="D381" s="324"/>
      <c r="E381" s="618">
        <f>E382</f>
        <v>0</v>
      </c>
      <c r="F381" s="325">
        <f>F382</f>
        <v>20000</v>
      </c>
      <c r="G381" s="325">
        <f>G382</f>
        <v>20000</v>
      </c>
      <c r="H381" s="329">
        <f>H382</f>
        <v>0</v>
      </c>
      <c r="I381" s="621">
        <f t="shared" ref="I381:AB381" si="203">I382</f>
        <v>0</v>
      </c>
      <c r="J381" s="1353">
        <f t="shared" si="199"/>
        <v>20000</v>
      </c>
      <c r="K381" s="337">
        <f t="shared" si="200"/>
        <v>0</v>
      </c>
      <c r="L381" s="337">
        <f t="shared" si="203"/>
        <v>0</v>
      </c>
      <c r="M381" s="337">
        <f t="shared" si="203"/>
        <v>0</v>
      </c>
      <c r="N381" s="331">
        <f t="shared" si="203"/>
        <v>0</v>
      </c>
      <c r="O381" s="331">
        <f t="shared" si="203"/>
        <v>0</v>
      </c>
      <c r="P381" s="331">
        <f t="shared" si="203"/>
        <v>0</v>
      </c>
      <c r="Q381" s="331">
        <f t="shared" si="203"/>
        <v>0</v>
      </c>
      <c r="R381" s="331">
        <f t="shared" si="203"/>
        <v>0</v>
      </c>
      <c r="S381" s="331">
        <f t="shared" si="203"/>
        <v>0</v>
      </c>
      <c r="T381" s="331">
        <f t="shared" si="203"/>
        <v>0</v>
      </c>
      <c r="U381" s="331">
        <f t="shared" si="203"/>
        <v>0</v>
      </c>
      <c r="V381" s="331">
        <f t="shared" si="203"/>
        <v>0</v>
      </c>
      <c r="W381" s="331">
        <f t="shared" si="203"/>
        <v>0</v>
      </c>
      <c r="X381" s="331">
        <f t="shared" si="203"/>
        <v>0</v>
      </c>
      <c r="Y381" s="331">
        <f t="shared" si="203"/>
        <v>0</v>
      </c>
      <c r="Z381" s="331">
        <f t="shared" si="203"/>
        <v>0</v>
      </c>
      <c r="AA381" s="331">
        <f t="shared" si="203"/>
        <v>0</v>
      </c>
      <c r="AB381" s="330">
        <f t="shared" si="203"/>
        <v>0</v>
      </c>
      <c r="AC381" s="238"/>
      <c r="AD381" s="736" t="s">
        <v>714</v>
      </c>
      <c r="AE381" s="323">
        <v>290</v>
      </c>
      <c r="AF381" s="323"/>
      <c r="AG381" s="331">
        <f t="shared" ref="AG381:AR381" si="204">AG382</f>
        <v>0</v>
      </c>
      <c r="AH381" s="331">
        <f t="shared" si="204"/>
        <v>0</v>
      </c>
      <c r="AI381" s="331">
        <f t="shared" si="204"/>
        <v>0</v>
      </c>
      <c r="AJ381" s="331">
        <f t="shared" si="204"/>
        <v>0</v>
      </c>
      <c r="AK381" s="331">
        <f t="shared" si="204"/>
        <v>0</v>
      </c>
      <c r="AL381" s="331">
        <f t="shared" si="204"/>
        <v>0</v>
      </c>
      <c r="AM381" s="331">
        <f t="shared" si="204"/>
        <v>0</v>
      </c>
      <c r="AN381" s="331">
        <f t="shared" si="204"/>
        <v>0</v>
      </c>
      <c r="AO381" s="331">
        <f t="shared" si="204"/>
        <v>0</v>
      </c>
      <c r="AP381" s="331">
        <f t="shared" si="204"/>
        <v>0</v>
      </c>
      <c r="AQ381" s="331">
        <f t="shared" si="204"/>
        <v>0</v>
      </c>
      <c r="AR381" s="331">
        <f t="shared" si="204"/>
        <v>0</v>
      </c>
      <c r="AS381" s="751">
        <f t="shared" si="198"/>
        <v>0</v>
      </c>
      <c r="AT381" s="238"/>
      <c r="AU381" s="238"/>
      <c r="AV381" s="238"/>
      <c r="AW381" s="238"/>
      <c r="AX381" s="238"/>
      <c r="AY381" s="238"/>
      <c r="AZ381" s="238"/>
      <c r="BA381" s="238"/>
      <c r="BB381" s="238"/>
      <c r="BC381" s="238"/>
      <c r="BD381" s="238"/>
      <c r="BE381" s="238"/>
      <c r="BF381" s="238"/>
      <c r="BG381" s="238"/>
      <c r="BH381" s="238"/>
      <c r="BI381" s="238"/>
      <c r="BJ381" s="238"/>
      <c r="BK381" s="238"/>
      <c r="BL381" s="238"/>
      <c r="BM381" s="238"/>
      <c r="BN381" s="238"/>
      <c r="BO381" s="238"/>
      <c r="BP381" s="238"/>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c r="DB381" s="238"/>
      <c r="DC381" s="238"/>
      <c r="DD381" s="238"/>
      <c r="DE381" s="238"/>
      <c r="DF381" s="238"/>
      <c r="DG381" s="238"/>
      <c r="DH381" s="238"/>
      <c r="DI381" s="238"/>
      <c r="DJ381" s="238"/>
      <c r="DK381" s="238"/>
      <c r="DL381" s="238"/>
      <c r="DM381" s="238"/>
      <c r="DN381" s="238"/>
      <c r="DO381" s="238"/>
      <c r="DP381" s="238"/>
      <c r="DQ381" s="238"/>
      <c r="DR381" s="238"/>
      <c r="DS381" s="238"/>
      <c r="DT381" s="238"/>
      <c r="DU381" s="238"/>
      <c r="DV381" s="238"/>
      <c r="DW381" s="238"/>
      <c r="DX381" s="238"/>
      <c r="DY381" s="238"/>
      <c r="DZ381" s="238"/>
      <c r="EA381" s="238"/>
      <c r="EB381" s="238"/>
      <c r="EC381" s="238"/>
      <c r="ED381" s="238"/>
      <c r="EE381" s="238"/>
      <c r="EF381" s="238"/>
      <c r="EG381" s="238"/>
      <c r="EH381" s="238"/>
      <c r="EI381" s="238"/>
      <c r="EJ381" s="238"/>
      <c r="EK381" s="238"/>
      <c r="EL381" s="238"/>
      <c r="EM381" s="238"/>
      <c r="EN381" s="238"/>
      <c r="EO381" s="238"/>
      <c r="EP381" s="238"/>
      <c r="EQ381" s="238"/>
      <c r="ER381" s="238"/>
      <c r="ES381" s="238"/>
      <c r="ET381" s="238"/>
      <c r="EU381" s="238"/>
      <c r="EV381" s="238"/>
      <c r="EW381" s="238"/>
      <c r="EX381" s="238"/>
      <c r="EY381" s="238"/>
      <c r="EZ381" s="238"/>
      <c r="FA381" s="238"/>
      <c r="FB381" s="238"/>
      <c r="FC381" s="238"/>
      <c r="FD381" s="238"/>
      <c r="FE381" s="238"/>
      <c r="FF381" s="238"/>
      <c r="FG381" s="238"/>
      <c r="FH381" s="238"/>
      <c r="FI381" s="238"/>
      <c r="FJ381" s="238"/>
      <c r="FK381" s="238"/>
      <c r="FL381" s="238"/>
      <c r="FM381" s="238"/>
      <c r="FN381" s="238"/>
      <c r="FO381" s="238"/>
      <c r="FP381" s="238"/>
      <c r="FQ381" s="238"/>
      <c r="FR381" s="238"/>
      <c r="FS381" s="238"/>
      <c r="FT381" s="238"/>
      <c r="FU381" s="238"/>
      <c r="FV381" s="238"/>
      <c r="FW381" s="238"/>
    </row>
    <row r="382" spans="1:179" s="40" customFormat="1" ht="83.25" customHeight="1">
      <c r="A382" s="332" t="s">
        <v>1453</v>
      </c>
      <c r="B382" s="397"/>
      <c r="C382" s="393">
        <v>962</v>
      </c>
      <c r="D382" s="396" t="s">
        <v>1378</v>
      </c>
      <c r="E382" s="619"/>
      <c r="F382" s="257">
        <v>20000</v>
      </c>
      <c r="G382" s="257">
        <f>F382</f>
        <v>20000</v>
      </c>
      <c r="H382" s="395"/>
      <c r="I382" s="623"/>
      <c r="J382" s="1354">
        <f t="shared" si="199"/>
        <v>20000</v>
      </c>
      <c r="K382" s="553">
        <f t="shared" si="200"/>
        <v>0</v>
      </c>
      <c r="L382" s="553"/>
      <c r="M382" s="553"/>
      <c r="N382" s="256"/>
      <c r="O382" s="256"/>
      <c r="P382" s="256">
        <f>SUM(M382:O382)</f>
        <v>0</v>
      </c>
      <c r="Q382" s="256"/>
      <c r="R382" s="256"/>
      <c r="S382" s="256"/>
      <c r="T382" s="256">
        <f>SUM(Q382:S382)</f>
        <v>0</v>
      </c>
      <c r="U382" s="256"/>
      <c r="V382" s="256"/>
      <c r="W382" s="256"/>
      <c r="X382" s="256">
        <f>SUM(U382:W382)</f>
        <v>0</v>
      </c>
      <c r="Y382" s="256"/>
      <c r="Z382" s="256"/>
      <c r="AA382" s="256"/>
      <c r="AB382" s="1304">
        <f>SUM(Y382:AA382)</f>
        <v>0</v>
      </c>
      <c r="AC382" s="41"/>
      <c r="AD382" s="732" t="s">
        <v>1453</v>
      </c>
      <c r="AE382" s="397"/>
      <c r="AF382" s="393">
        <v>962</v>
      </c>
      <c r="AG382" s="256"/>
      <c r="AH382" s="256"/>
      <c r="AI382" s="256"/>
      <c r="AJ382" s="256"/>
      <c r="AK382" s="256"/>
      <c r="AL382" s="256"/>
      <c r="AM382" s="256"/>
      <c r="AN382" s="256"/>
      <c r="AO382" s="256"/>
      <c r="AP382" s="256"/>
      <c r="AQ382" s="256"/>
      <c r="AR382" s="256"/>
      <c r="AS382" s="75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row>
    <row r="383" spans="1:179" s="42" customFormat="1" ht="33" customHeight="1">
      <c r="A383" s="332" t="s">
        <v>723</v>
      </c>
      <c r="B383" s="323">
        <v>300</v>
      </c>
      <c r="C383" s="323"/>
      <c r="D383" s="324"/>
      <c r="E383" s="618">
        <f>E384+E400</f>
        <v>0</v>
      </c>
      <c r="F383" s="325">
        <f>F384+F400</f>
        <v>282500</v>
      </c>
      <c r="G383" s="325">
        <f>G384+G400</f>
        <v>282500</v>
      </c>
      <c r="H383" s="329">
        <f t="shared" ref="H383:AB383" si="205">H384+H400</f>
        <v>0</v>
      </c>
      <c r="I383" s="621">
        <f t="shared" si="205"/>
        <v>0</v>
      </c>
      <c r="J383" s="1353">
        <f t="shared" si="199"/>
        <v>282500</v>
      </c>
      <c r="K383" s="337">
        <f t="shared" si="200"/>
        <v>0</v>
      </c>
      <c r="L383" s="337">
        <f t="shared" si="205"/>
        <v>0</v>
      </c>
      <c r="M383" s="337">
        <f t="shared" si="205"/>
        <v>0</v>
      </c>
      <c r="N383" s="331">
        <f t="shared" si="205"/>
        <v>0</v>
      </c>
      <c r="O383" s="331">
        <f t="shared" si="205"/>
        <v>0</v>
      </c>
      <c r="P383" s="331">
        <f t="shared" si="205"/>
        <v>0</v>
      </c>
      <c r="Q383" s="337">
        <f t="shared" si="205"/>
        <v>0</v>
      </c>
      <c r="R383" s="331">
        <f t="shared" si="205"/>
        <v>0</v>
      </c>
      <c r="S383" s="331">
        <f t="shared" si="205"/>
        <v>0</v>
      </c>
      <c r="T383" s="331">
        <f t="shared" si="205"/>
        <v>0</v>
      </c>
      <c r="U383" s="337">
        <f t="shared" si="205"/>
        <v>0</v>
      </c>
      <c r="V383" s="331">
        <f t="shared" si="205"/>
        <v>0</v>
      </c>
      <c r="W383" s="331">
        <f t="shared" si="205"/>
        <v>0</v>
      </c>
      <c r="X383" s="331">
        <f t="shared" si="205"/>
        <v>0</v>
      </c>
      <c r="Y383" s="337">
        <f t="shared" si="205"/>
        <v>0</v>
      </c>
      <c r="Z383" s="331">
        <f t="shared" si="205"/>
        <v>0</v>
      </c>
      <c r="AA383" s="331">
        <f t="shared" si="205"/>
        <v>0</v>
      </c>
      <c r="AB383" s="330">
        <f t="shared" si="205"/>
        <v>0</v>
      </c>
      <c r="AC383" s="238"/>
      <c r="AD383" s="736" t="s">
        <v>723</v>
      </c>
      <c r="AE383" s="323">
        <v>300</v>
      </c>
      <c r="AF383" s="323"/>
      <c r="AG383" s="331">
        <f>AG384+AG400</f>
        <v>250000</v>
      </c>
      <c r="AH383" s="331">
        <f t="shared" ref="AH383:AR383" si="206">AH384+AH400</f>
        <v>50000</v>
      </c>
      <c r="AI383" s="331">
        <f t="shared" si="206"/>
        <v>0</v>
      </c>
      <c r="AJ383" s="331">
        <f t="shared" si="206"/>
        <v>0</v>
      </c>
      <c r="AK383" s="331">
        <f t="shared" si="206"/>
        <v>120000</v>
      </c>
      <c r="AL383" s="331">
        <f t="shared" si="206"/>
        <v>0</v>
      </c>
      <c r="AM383" s="331">
        <f t="shared" si="206"/>
        <v>0</v>
      </c>
      <c r="AN383" s="331">
        <f t="shared" si="206"/>
        <v>80000</v>
      </c>
      <c r="AO383" s="331">
        <f t="shared" si="206"/>
        <v>0</v>
      </c>
      <c r="AP383" s="331">
        <f t="shared" si="206"/>
        <v>0</v>
      </c>
      <c r="AQ383" s="331">
        <f t="shared" si="206"/>
        <v>0</v>
      </c>
      <c r="AR383" s="331">
        <f t="shared" si="206"/>
        <v>0</v>
      </c>
      <c r="AS383" s="751">
        <f t="shared" si="198"/>
        <v>0</v>
      </c>
      <c r="AT383" s="238"/>
      <c r="AU383" s="238"/>
      <c r="AV383" s="238"/>
      <c r="AW383" s="238"/>
      <c r="AX383" s="238"/>
      <c r="AY383" s="238"/>
      <c r="AZ383" s="238"/>
      <c r="BA383" s="238"/>
      <c r="BB383" s="238"/>
      <c r="BC383" s="238"/>
      <c r="BD383" s="238"/>
      <c r="BE383" s="238"/>
      <c r="BF383" s="238"/>
      <c r="BG383" s="238"/>
      <c r="BH383" s="238"/>
      <c r="BI383" s="238"/>
      <c r="BJ383" s="238"/>
      <c r="BK383" s="238"/>
      <c r="BL383" s="238"/>
      <c r="BM383" s="238"/>
      <c r="BN383" s="238"/>
      <c r="BO383" s="238"/>
      <c r="BP383" s="238"/>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c r="DB383" s="238"/>
      <c r="DC383" s="238"/>
      <c r="DD383" s="238"/>
      <c r="DE383" s="238"/>
      <c r="DF383" s="238"/>
      <c r="DG383" s="238"/>
      <c r="DH383" s="238"/>
      <c r="DI383" s="238"/>
      <c r="DJ383" s="238"/>
      <c r="DK383" s="238"/>
      <c r="DL383" s="238"/>
      <c r="DM383" s="238"/>
      <c r="DN383" s="238"/>
      <c r="DO383" s="238"/>
      <c r="DP383" s="238"/>
      <c r="DQ383" s="238"/>
      <c r="DR383" s="238"/>
      <c r="DS383" s="238"/>
      <c r="DT383" s="238"/>
      <c r="DU383" s="238"/>
      <c r="DV383" s="238"/>
      <c r="DW383" s="238"/>
      <c r="DX383" s="238"/>
      <c r="DY383" s="238"/>
      <c r="DZ383" s="238"/>
      <c r="EA383" s="238"/>
      <c r="EB383" s="238"/>
      <c r="EC383" s="238"/>
      <c r="ED383" s="238"/>
      <c r="EE383" s="238"/>
      <c r="EF383" s="238"/>
      <c r="EG383" s="238"/>
      <c r="EH383" s="238"/>
      <c r="EI383" s="238"/>
      <c r="EJ383" s="238"/>
      <c r="EK383" s="238"/>
      <c r="EL383" s="238"/>
      <c r="EM383" s="238"/>
      <c r="EN383" s="238"/>
      <c r="EO383" s="238"/>
      <c r="EP383" s="238"/>
      <c r="EQ383" s="238"/>
      <c r="ER383" s="238"/>
      <c r="ES383" s="238"/>
      <c r="ET383" s="238"/>
      <c r="EU383" s="238"/>
      <c r="EV383" s="238"/>
      <c r="EW383" s="238"/>
      <c r="EX383" s="238"/>
      <c r="EY383" s="238"/>
      <c r="EZ383" s="238"/>
      <c r="FA383" s="238"/>
      <c r="FB383" s="238"/>
      <c r="FC383" s="238"/>
      <c r="FD383" s="238"/>
      <c r="FE383" s="238"/>
      <c r="FF383" s="238"/>
      <c r="FG383" s="238"/>
      <c r="FH383" s="238"/>
      <c r="FI383" s="238"/>
      <c r="FJ383" s="238"/>
      <c r="FK383" s="238"/>
      <c r="FL383" s="238"/>
      <c r="FM383" s="238"/>
      <c r="FN383" s="238"/>
      <c r="FO383" s="238"/>
      <c r="FP383" s="238"/>
      <c r="FQ383" s="238"/>
      <c r="FR383" s="238"/>
      <c r="FS383" s="238"/>
      <c r="FT383" s="238"/>
      <c r="FU383" s="238"/>
      <c r="FV383" s="238"/>
      <c r="FW383" s="238"/>
    </row>
    <row r="384" spans="1:179" s="42" customFormat="1" ht="31.5" customHeight="1">
      <c r="A384" s="332" t="s">
        <v>739</v>
      </c>
      <c r="B384" s="323">
        <v>310</v>
      </c>
      <c r="C384" s="323"/>
      <c r="D384" s="324"/>
      <c r="E384" s="618">
        <f>E385</f>
        <v>0</v>
      </c>
      <c r="F384" s="325">
        <f>F385</f>
        <v>80000</v>
      </c>
      <c r="G384" s="325">
        <f>G385</f>
        <v>80000</v>
      </c>
      <c r="H384" s="329">
        <f t="shared" ref="H384:AB384" si="207">H385</f>
        <v>0</v>
      </c>
      <c r="I384" s="621">
        <f t="shared" si="207"/>
        <v>0</v>
      </c>
      <c r="J384" s="1353">
        <f t="shared" si="199"/>
        <v>80000</v>
      </c>
      <c r="K384" s="337">
        <f t="shared" si="200"/>
        <v>0</v>
      </c>
      <c r="L384" s="337">
        <f t="shared" si="207"/>
        <v>0</v>
      </c>
      <c r="M384" s="337">
        <f t="shared" si="207"/>
        <v>0</v>
      </c>
      <c r="N384" s="331">
        <f t="shared" si="207"/>
        <v>0</v>
      </c>
      <c r="O384" s="331">
        <f t="shared" si="207"/>
        <v>0</v>
      </c>
      <c r="P384" s="331">
        <f t="shared" si="207"/>
        <v>0</v>
      </c>
      <c r="Q384" s="337">
        <f t="shared" si="207"/>
        <v>0</v>
      </c>
      <c r="R384" s="331">
        <f t="shared" si="207"/>
        <v>0</v>
      </c>
      <c r="S384" s="331">
        <f t="shared" si="207"/>
        <v>0</v>
      </c>
      <c r="T384" s="331">
        <f t="shared" si="207"/>
        <v>0</v>
      </c>
      <c r="U384" s="337">
        <f t="shared" si="207"/>
        <v>0</v>
      </c>
      <c r="V384" s="331">
        <f t="shared" si="207"/>
        <v>0</v>
      </c>
      <c r="W384" s="331">
        <f t="shared" si="207"/>
        <v>0</v>
      </c>
      <c r="X384" s="331">
        <f t="shared" si="207"/>
        <v>0</v>
      </c>
      <c r="Y384" s="337">
        <f t="shared" si="207"/>
        <v>0</v>
      </c>
      <c r="Z384" s="331">
        <f t="shared" si="207"/>
        <v>0</v>
      </c>
      <c r="AA384" s="331">
        <f t="shared" si="207"/>
        <v>0</v>
      </c>
      <c r="AB384" s="330">
        <f t="shared" si="207"/>
        <v>0</v>
      </c>
      <c r="AC384" s="238"/>
      <c r="AD384" s="732" t="s">
        <v>739</v>
      </c>
      <c r="AE384" s="323">
        <v>310</v>
      </c>
      <c r="AF384" s="323"/>
      <c r="AG384" s="331">
        <f>AG385</f>
        <v>80000</v>
      </c>
      <c r="AH384" s="331">
        <f t="shared" ref="AH384:AR384" si="208">AH385</f>
        <v>50000</v>
      </c>
      <c r="AI384" s="331">
        <f t="shared" si="208"/>
        <v>0</v>
      </c>
      <c r="AJ384" s="331">
        <f t="shared" si="208"/>
        <v>0</v>
      </c>
      <c r="AK384" s="331">
        <f t="shared" si="208"/>
        <v>30000</v>
      </c>
      <c r="AL384" s="331">
        <f t="shared" si="208"/>
        <v>0</v>
      </c>
      <c r="AM384" s="331">
        <f t="shared" si="208"/>
        <v>0</v>
      </c>
      <c r="AN384" s="331">
        <f t="shared" si="208"/>
        <v>0</v>
      </c>
      <c r="AO384" s="331">
        <f t="shared" si="208"/>
        <v>0</v>
      </c>
      <c r="AP384" s="331">
        <f t="shared" si="208"/>
        <v>0</v>
      </c>
      <c r="AQ384" s="331">
        <f t="shared" si="208"/>
        <v>0</v>
      </c>
      <c r="AR384" s="331">
        <f t="shared" si="208"/>
        <v>0</v>
      </c>
      <c r="AS384" s="751">
        <f t="shared" si="198"/>
        <v>0</v>
      </c>
      <c r="AT384" s="238"/>
      <c r="AU384" s="238"/>
      <c r="AV384" s="238"/>
      <c r="AW384" s="238"/>
      <c r="AX384" s="238"/>
      <c r="AY384" s="238"/>
      <c r="AZ384" s="238"/>
      <c r="BA384" s="238"/>
      <c r="BB384" s="238"/>
      <c r="BC384" s="238"/>
      <c r="BD384" s="238"/>
      <c r="BE384" s="238"/>
      <c r="BF384" s="238"/>
      <c r="BG384" s="238"/>
      <c r="BH384" s="238"/>
      <c r="BI384" s="238"/>
      <c r="BJ384" s="238"/>
      <c r="BK384" s="238"/>
      <c r="BL384" s="238"/>
      <c r="BM384" s="238"/>
      <c r="BN384" s="238"/>
      <c r="BO384" s="238"/>
      <c r="BP384" s="238"/>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c r="DB384" s="238"/>
      <c r="DC384" s="238"/>
      <c r="DD384" s="238"/>
      <c r="DE384" s="238"/>
      <c r="DF384" s="238"/>
      <c r="DG384" s="238"/>
      <c r="DH384" s="238"/>
      <c r="DI384" s="238"/>
      <c r="DJ384" s="238"/>
      <c r="DK384" s="238"/>
      <c r="DL384" s="238"/>
      <c r="DM384" s="238"/>
      <c r="DN384" s="238"/>
      <c r="DO384" s="238"/>
      <c r="DP384" s="238"/>
      <c r="DQ384" s="238"/>
      <c r="DR384" s="238"/>
      <c r="DS384" s="238"/>
      <c r="DT384" s="238"/>
      <c r="DU384" s="238"/>
      <c r="DV384" s="238"/>
      <c r="DW384" s="238"/>
      <c r="DX384" s="238"/>
      <c r="DY384" s="238"/>
      <c r="DZ384" s="238"/>
      <c r="EA384" s="238"/>
      <c r="EB384" s="238"/>
      <c r="EC384" s="238"/>
      <c r="ED384" s="238"/>
      <c r="EE384" s="238"/>
      <c r="EF384" s="238"/>
      <c r="EG384" s="238"/>
      <c r="EH384" s="238"/>
      <c r="EI384" s="238"/>
      <c r="EJ384" s="238"/>
      <c r="EK384" s="238"/>
      <c r="EL384" s="238"/>
      <c r="EM384" s="238"/>
      <c r="EN384" s="238"/>
      <c r="EO384" s="238"/>
      <c r="EP384" s="238"/>
      <c r="EQ384" s="238"/>
      <c r="ER384" s="238"/>
      <c r="ES384" s="238"/>
      <c r="ET384" s="238"/>
      <c r="EU384" s="238"/>
      <c r="EV384" s="238"/>
      <c r="EW384" s="238"/>
      <c r="EX384" s="238"/>
      <c r="EY384" s="238"/>
      <c r="EZ384" s="238"/>
      <c r="FA384" s="238"/>
      <c r="FB384" s="238"/>
      <c r="FC384" s="238"/>
      <c r="FD384" s="238"/>
      <c r="FE384" s="238"/>
      <c r="FF384" s="238"/>
      <c r="FG384" s="238"/>
      <c r="FH384" s="238"/>
      <c r="FI384" s="238"/>
      <c r="FJ384" s="238"/>
      <c r="FK384" s="238"/>
      <c r="FL384" s="238"/>
      <c r="FM384" s="238"/>
      <c r="FN384" s="238"/>
      <c r="FO384" s="238"/>
      <c r="FP384" s="238"/>
      <c r="FQ384" s="238"/>
      <c r="FR384" s="238"/>
      <c r="FS384" s="238"/>
      <c r="FT384" s="238"/>
      <c r="FU384" s="238"/>
      <c r="FV384" s="238"/>
      <c r="FW384" s="238"/>
    </row>
    <row r="385" spans="1:179" s="40" customFormat="1" ht="23.25" customHeight="1">
      <c r="A385" s="332" t="s">
        <v>892</v>
      </c>
      <c r="B385" s="397"/>
      <c r="C385" s="393">
        <v>971</v>
      </c>
      <c r="D385" s="394" t="s">
        <v>1377</v>
      </c>
      <c r="E385" s="619">
        <f>SUM(E386:E399)</f>
        <v>0</v>
      </c>
      <c r="F385" s="257">
        <f>SUM(F386:F399)</f>
        <v>80000</v>
      </c>
      <c r="G385" s="257">
        <f>SUM(G386:G399)</f>
        <v>80000</v>
      </c>
      <c r="H385" s="395">
        <f t="shared" ref="H385:AB385" si="209">SUM(H386:H399)</f>
        <v>0</v>
      </c>
      <c r="I385" s="623">
        <f t="shared" si="209"/>
        <v>0</v>
      </c>
      <c r="J385" s="1354">
        <f t="shared" si="199"/>
        <v>80000</v>
      </c>
      <c r="K385" s="553">
        <f t="shared" si="200"/>
        <v>0</v>
      </c>
      <c r="L385" s="553">
        <f t="shared" si="209"/>
        <v>0</v>
      </c>
      <c r="M385" s="553">
        <f>SUM(M386:M399)</f>
        <v>0</v>
      </c>
      <c r="N385" s="256">
        <f t="shared" si="209"/>
        <v>0</v>
      </c>
      <c r="O385" s="256">
        <f t="shared" si="209"/>
        <v>0</v>
      </c>
      <c r="P385" s="256">
        <f t="shared" si="209"/>
        <v>0</v>
      </c>
      <c r="Q385" s="553">
        <f t="shared" si="209"/>
        <v>0</v>
      </c>
      <c r="R385" s="256">
        <f t="shared" si="209"/>
        <v>0</v>
      </c>
      <c r="S385" s="256">
        <f t="shared" si="209"/>
        <v>0</v>
      </c>
      <c r="T385" s="256">
        <f t="shared" si="209"/>
        <v>0</v>
      </c>
      <c r="U385" s="553">
        <f t="shared" si="209"/>
        <v>0</v>
      </c>
      <c r="V385" s="256">
        <f t="shared" si="209"/>
        <v>0</v>
      </c>
      <c r="W385" s="256">
        <f t="shared" si="209"/>
        <v>0</v>
      </c>
      <c r="X385" s="256">
        <f t="shared" si="209"/>
        <v>0</v>
      </c>
      <c r="Y385" s="553">
        <f t="shared" si="209"/>
        <v>0</v>
      </c>
      <c r="Z385" s="256">
        <f t="shared" si="209"/>
        <v>0</v>
      </c>
      <c r="AA385" s="256">
        <f>SUM(AA386:AA399)</f>
        <v>0</v>
      </c>
      <c r="AB385" s="1304">
        <f t="shared" si="209"/>
        <v>0</v>
      </c>
      <c r="AC385" s="41"/>
      <c r="AD385" s="732" t="s">
        <v>892</v>
      </c>
      <c r="AE385" s="397"/>
      <c r="AF385" s="393">
        <v>971</v>
      </c>
      <c r="AG385" s="256">
        <f>SUM(AG386:AG399)</f>
        <v>80000</v>
      </c>
      <c r="AH385" s="256">
        <f t="shared" ref="AH385:AR385" si="210">SUM(AH386:AH399)</f>
        <v>50000</v>
      </c>
      <c r="AI385" s="256">
        <f t="shared" si="210"/>
        <v>0</v>
      </c>
      <c r="AJ385" s="256">
        <f t="shared" si="210"/>
        <v>0</v>
      </c>
      <c r="AK385" s="256">
        <f t="shared" si="210"/>
        <v>30000</v>
      </c>
      <c r="AL385" s="256">
        <f t="shared" si="210"/>
        <v>0</v>
      </c>
      <c r="AM385" s="256">
        <f t="shared" si="210"/>
        <v>0</v>
      </c>
      <c r="AN385" s="256">
        <f t="shared" si="210"/>
        <v>0</v>
      </c>
      <c r="AO385" s="256">
        <f t="shared" si="210"/>
        <v>0</v>
      </c>
      <c r="AP385" s="256">
        <f t="shared" si="210"/>
        <v>0</v>
      </c>
      <c r="AQ385" s="256">
        <f t="shared" si="210"/>
        <v>0</v>
      </c>
      <c r="AR385" s="256">
        <f t="shared" si="210"/>
        <v>0</v>
      </c>
      <c r="AS385" s="751">
        <f t="shared" si="198"/>
        <v>0</v>
      </c>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row>
    <row r="386" spans="1:179" s="40" customFormat="1" ht="21" customHeight="1">
      <c r="A386" s="276" t="s">
        <v>506</v>
      </c>
      <c r="B386" s="277"/>
      <c r="C386" s="294"/>
      <c r="D386" s="295"/>
      <c r="E386" s="619"/>
      <c r="F386" s="278">
        <f>MROUND('310.971 основные средства'!E361*1000,100)</f>
        <v>30000</v>
      </c>
      <c r="G386" s="279">
        <f>F386</f>
        <v>30000</v>
      </c>
      <c r="H386" s="280"/>
      <c r="I386" s="575"/>
      <c r="J386" s="1355">
        <f t="shared" si="199"/>
        <v>30000</v>
      </c>
      <c r="K386" s="581">
        <f t="shared" si="200"/>
        <v>0</v>
      </c>
      <c r="L386" s="335"/>
      <c r="M386" s="335"/>
      <c r="N386" s="281"/>
      <c r="O386" s="281"/>
      <c r="P386" s="255">
        <f t="shared" ref="P386:P399" si="211">SUM(M386:O386)</f>
        <v>0</v>
      </c>
      <c r="Q386" s="335"/>
      <c r="R386" s="281"/>
      <c r="S386" s="281"/>
      <c r="T386" s="255">
        <f t="shared" ref="T386:T399" si="212">SUM(Q386:S386)</f>
        <v>0</v>
      </c>
      <c r="U386" s="335"/>
      <c r="V386" s="281"/>
      <c r="W386" s="281"/>
      <c r="X386" s="255">
        <f t="shared" ref="X386:X399" si="213">SUM(U386:W386)</f>
        <v>0</v>
      </c>
      <c r="Y386" s="335"/>
      <c r="Z386" s="281"/>
      <c r="AA386" s="281"/>
      <c r="AB386" s="1305">
        <f t="shared" ref="AB386:AB399" si="214">SUM(Y386:AA386)</f>
        <v>0</v>
      </c>
      <c r="AC386" s="41"/>
      <c r="AD386" s="1284" t="s">
        <v>506</v>
      </c>
      <c r="AE386" s="1284"/>
      <c r="AF386" s="1284"/>
      <c r="AG386" s="1904">
        <f>G386</f>
        <v>30000</v>
      </c>
      <c r="AH386" s="1905"/>
      <c r="AI386" s="1904"/>
      <c r="AJ386" s="1905"/>
      <c r="AK386" s="1906">
        <v>30000</v>
      </c>
      <c r="AL386" s="1904"/>
      <c r="AM386" s="1904"/>
      <c r="AN386" s="1904"/>
      <c r="AO386" s="1904"/>
      <c r="AP386" s="1904"/>
      <c r="AQ386" s="1904"/>
      <c r="AR386" s="1904"/>
      <c r="AS386" s="728">
        <f t="shared" si="198"/>
        <v>0</v>
      </c>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row>
    <row r="387" spans="1:179" s="40" customFormat="1" ht="33" customHeight="1">
      <c r="A387" s="276" t="s">
        <v>884</v>
      </c>
      <c r="B387" s="277"/>
      <c r="C387" s="294"/>
      <c r="D387" s="295"/>
      <c r="E387" s="619"/>
      <c r="F387" s="278">
        <f>MROUND('310.971 основные средства'!E362*1000,100)</f>
        <v>0</v>
      </c>
      <c r="G387" s="279">
        <f t="shared" ref="G387:G399" si="215">F387</f>
        <v>0</v>
      </c>
      <c r="H387" s="280"/>
      <c r="I387" s="575"/>
      <c r="J387" s="1355">
        <f t="shared" si="199"/>
        <v>0</v>
      </c>
      <c r="K387" s="581">
        <f t="shared" si="200"/>
        <v>0</v>
      </c>
      <c r="L387" s="335"/>
      <c r="M387" s="335"/>
      <c r="N387" s="281"/>
      <c r="O387" s="281"/>
      <c r="P387" s="255">
        <f t="shared" si="211"/>
        <v>0</v>
      </c>
      <c r="Q387" s="335"/>
      <c r="R387" s="281"/>
      <c r="S387" s="281"/>
      <c r="T387" s="255">
        <f t="shared" si="212"/>
        <v>0</v>
      </c>
      <c r="U387" s="335"/>
      <c r="V387" s="281"/>
      <c r="W387" s="281"/>
      <c r="X387" s="255">
        <f t="shared" si="213"/>
        <v>0</v>
      </c>
      <c r="Y387" s="335"/>
      <c r="Z387" s="281"/>
      <c r="AA387" s="281"/>
      <c r="AB387" s="1305">
        <f t="shared" si="214"/>
        <v>0</v>
      </c>
      <c r="AC387" s="41"/>
      <c r="AD387" s="1284" t="s">
        <v>884</v>
      </c>
      <c r="AE387" s="1284"/>
      <c r="AF387" s="1284"/>
      <c r="AG387" s="1904">
        <f>G387</f>
        <v>0</v>
      </c>
      <c r="AH387" s="1905"/>
      <c r="AI387" s="1904"/>
      <c r="AJ387" s="1905"/>
      <c r="AK387" s="1904"/>
      <c r="AL387" s="1904"/>
      <c r="AM387" s="1904"/>
      <c r="AN387" s="1904"/>
      <c r="AO387" s="1904"/>
      <c r="AP387" s="1904"/>
      <c r="AQ387" s="1904"/>
      <c r="AR387" s="1904"/>
      <c r="AS387" s="728">
        <f t="shared" si="198"/>
        <v>0</v>
      </c>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row>
    <row r="388" spans="1:179" s="40" customFormat="1" ht="22.5" customHeight="1">
      <c r="A388" s="276" t="s">
        <v>885</v>
      </c>
      <c r="B388" s="277"/>
      <c r="C388" s="294"/>
      <c r="D388" s="295"/>
      <c r="E388" s="619"/>
      <c r="F388" s="278">
        <f>MROUND('310.971 основные средства'!E363*1000,100)</f>
        <v>50000</v>
      </c>
      <c r="G388" s="279">
        <f t="shared" si="215"/>
        <v>50000</v>
      </c>
      <c r="H388" s="280"/>
      <c r="I388" s="575"/>
      <c r="J388" s="1355">
        <f t="shared" si="199"/>
        <v>50000</v>
      </c>
      <c r="K388" s="581">
        <f t="shared" si="200"/>
        <v>0</v>
      </c>
      <c r="L388" s="335"/>
      <c r="M388" s="335"/>
      <c r="N388" s="281"/>
      <c r="O388" s="281"/>
      <c r="P388" s="255">
        <f t="shared" si="211"/>
        <v>0</v>
      </c>
      <c r="Q388" s="335"/>
      <c r="R388" s="281"/>
      <c r="S388" s="281"/>
      <c r="T388" s="255">
        <f t="shared" si="212"/>
        <v>0</v>
      </c>
      <c r="U388" s="335"/>
      <c r="V388" s="281"/>
      <c r="W388" s="281"/>
      <c r="X388" s="255">
        <f t="shared" si="213"/>
        <v>0</v>
      </c>
      <c r="Y388" s="335"/>
      <c r="Z388" s="281"/>
      <c r="AA388" s="281"/>
      <c r="AB388" s="1305">
        <f t="shared" si="214"/>
        <v>0</v>
      </c>
      <c r="AC388" s="41"/>
      <c r="AD388" s="1284" t="s">
        <v>885</v>
      </c>
      <c r="AE388" s="1284"/>
      <c r="AF388" s="1284"/>
      <c r="AG388" s="1904">
        <f>G388</f>
        <v>50000</v>
      </c>
      <c r="AH388" s="1907">
        <v>50000</v>
      </c>
      <c r="AI388" s="1904"/>
      <c r="AJ388" s="1905"/>
      <c r="AK388" s="1904"/>
      <c r="AL388" s="1904"/>
      <c r="AM388" s="1904"/>
      <c r="AN388" s="1904"/>
      <c r="AO388" s="1904"/>
      <c r="AP388" s="1904"/>
      <c r="AQ388" s="1904"/>
      <c r="AR388" s="1904"/>
      <c r="AS388" s="728">
        <f t="shared" si="198"/>
        <v>0</v>
      </c>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row>
    <row r="389" spans="1:179" s="40" customFormat="1" ht="20.25" customHeight="1">
      <c r="A389" s="276" t="s">
        <v>886</v>
      </c>
      <c r="B389" s="277"/>
      <c r="C389" s="294"/>
      <c r="D389" s="295"/>
      <c r="E389" s="619"/>
      <c r="F389" s="278">
        <f>MROUND('310.971 основные средства'!E364*1000,100)</f>
        <v>0</v>
      </c>
      <c r="G389" s="279">
        <f t="shared" si="215"/>
        <v>0</v>
      </c>
      <c r="H389" s="280"/>
      <c r="I389" s="575"/>
      <c r="J389" s="1355">
        <f t="shared" si="199"/>
        <v>0</v>
      </c>
      <c r="K389" s="581">
        <f t="shared" si="200"/>
        <v>0</v>
      </c>
      <c r="L389" s="335"/>
      <c r="M389" s="335"/>
      <c r="N389" s="281"/>
      <c r="O389" s="281"/>
      <c r="P389" s="255">
        <f t="shared" si="211"/>
        <v>0</v>
      </c>
      <c r="Q389" s="335"/>
      <c r="R389" s="281"/>
      <c r="S389" s="281"/>
      <c r="T389" s="255">
        <f t="shared" si="212"/>
        <v>0</v>
      </c>
      <c r="U389" s="335"/>
      <c r="V389" s="281"/>
      <c r="W389" s="281"/>
      <c r="X389" s="255">
        <f t="shared" si="213"/>
        <v>0</v>
      </c>
      <c r="Y389" s="335"/>
      <c r="Z389" s="281"/>
      <c r="AA389" s="281"/>
      <c r="AB389" s="1305">
        <f t="shared" si="214"/>
        <v>0</v>
      </c>
      <c r="AC389" s="41"/>
      <c r="AD389" s="1284" t="s">
        <v>886</v>
      </c>
      <c r="AE389" s="1284"/>
      <c r="AF389" s="1284"/>
      <c r="AG389" s="1904">
        <f t="shared" ref="AG389:AG399" si="216">G389</f>
        <v>0</v>
      </c>
      <c r="AH389" s="1905"/>
      <c r="AI389" s="1904"/>
      <c r="AJ389" s="1905"/>
      <c r="AK389" s="1904"/>
      <c r="AL389" s="1904"/>
      <c r="AM389" s="1904"/>
      <c r="AN389" s="1904"/>
      <c r="AO389" s="1904"/>
      <c r="AP389" s="1904"/>
      <c r="AQ389" s="1904"/>
      <c r="AR389" s="1904"/>
      <c r="AS389" s="728">
        <f t="shared" si="198"/>
        <v>0</v>
      </c>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row>
    <row r="390" spans="1:179" s="40" customFormat="1" ht="20.25" hidden="1" customHeight="1" outlineLevel="1">
      <c r="A390" s="674"/>
      <c r="B390" s="277"/>
      <c r="C390" s="294"/>
      <c r="D390" s="295"/>
      <c r="E390" s="616"/>
      <c r="F390" s="278"/>
      <c r="G390" s="279">
        <f t="shared" si="215"/>
        <v>0</v>
      </c>
      <c r="H390" s="280"/>
      <c r="I390" s="575"/>
      <c r="J390" s="1355">
        <f t="shared" si="199"/>
        <v>0</v>
      </c>
      <c r="K390" s="581">
        <f t="shared" si="200"/>
        <v>0</v>
      </c>
      <c r="L390" s="335"/>
      <c r="M390" s="335"/>
      <c r="N390" s="281"/>
      <c r="O390" s="281"/>
      <c r="P390" s="255">
        <f t="shared" si="211"/>
        <v>0</v>
      </c>
      <c r="Q390" s="335"/>
      <c r="R390" s="281"/>
      <c r="S390" s="281"/>
      <c r="T390" s="255">
        <f t="shared" si="212"/>
        <v>0</v>
      </c>
      <c r="U390" s="335"/>
      <c r="V390" s="281"/>
      <c r="W390" s="281"/>
      <c r="X390" s="255">
        <f t="shared" si="213"/>
        <v>0</v>
      </c>
      <c r="Y390" s="335"/>
      <c r="Z390" s="281"/>
      <c r="AA390" s="281"/>
      <c r="AB390" s="1305">
        <f t="shared" si="214"/>
        <v>0</v>
      </c>
      <c r="AC390" s="41"/>
      <c r="AD390" s="747"/>
      <c r="AE390" s="277"/>
      <c r="AF390" s="294"/>
      <c r="AG390" s="1904">
        <f t="shared" si="216"/>
        <v>0</v>
      </c>
      <c r="AH390" s="1908"/>
      <c r="AI390" s="1909"/>
      <c r="AJ390" s="1908"/>
      <c r="AK390" s="1909"/>
      <c r="AL390" s="1909"/>
      <c r="AM390" s="1909"/>
      <c r="AN390" s="1909"/>
      <c r="AO390" s="1909"/>
      <c r="AP390" s="1909"/>
      <c r="AQ390" s="1909"/>
      <c r="AR390" s="1909"/>
      <c r="AS390" s="751">
        <f t="shared" si="198"/>
        <v>0</v>
      </c>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row>
    <row r="391" spans="1:179" s="40" customFormat="1" ht="20.25" hidden="1" customHeight="1" outlineLevel="1">
      <c r="A391" s="276"/>
      <c r="B391" s="277"/>
      <c r="C391" s="294"/>
      <c r="D391" s="295"/>
      <c r="E391" s="616"/>
      <c r="F391" s="278"/>
      <c r="G391" s="279">
        <f t="shared" si="215"/>
        <v>0</v>
      </c>
      <c r="H391" s="280"/>
      <c r="I391" s="575"/>
      <c r="J391" s="1355">
        <f t="shared" si="199"/>
        <v>0</v>
      </c>
      <c r="K391" s="581">
        <f t="shared" si="200"/>
        <v>0</v>
      </c>
      <c r="L391" s="335"/>
      <c r="M391" s="335"/>
      <c r="N391" s="281"/>
      <c r="O391" s="281"/>
      <c r="P391" s="255">
        <f t="shared" si="211"/>
        <v>0</v>
      </c>
      <c r="Q391" s="335"/>
      <c r="R391" s="281"/>
      <c r="S391" s="281"/>
      <c r="T391" s="255">
        <f t="shared" si="212"/>
        <v>0</v>
      </c>
      <c r="U391" s="335"/>
      <c r="V391" s="281"/>
      <c r="W391" s="281"/>
      <c r="X391" s="255">
        <f t="shared" si="213"/>
        <v>0</v>
      </c>
      <c r="Y391" s="335"/>
      <c r="Z391" s="281"/>
      <c r="AA391" s="281"/>
      <c r="AB391" s="1305">
        <f t="shared" si="214"/>
        <v>0</v>
      </c>
      <c r="AC391" s="41"/>
      <c r="AD391" s="675"/>
      <c r="AE391" s="277"/>
      <c r="AF391" s="294"/>
      <c r="AG391" s="1904">
        <f t="shared" si="216"/>
        <v>0</v>
      </c>
      <c r="AH391" s="1908"/>
      <c r="AI391" s="1909"/>
      <c r="AJ391" s="1908"/>
      <c r="AK391" s="1909"/>
      <c r="AL391" s="1909"/>
      <c r="AM391" s="1909"/>
      <c r="AN391" s="1909"/>
      <c r="AO391" s="1909"/>
      <c r="AP391" s="1909"/>
      <c r="AQ391" s="1909"/>
      <c r="AR391" s="1909"/>
      <c r="AS391" s="751">
        <f t="shared" si="198"/>
        <v>0</v>
      </c>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row>
    <row r="392" spans="1:179" s="40" customFormat="1" ht="20.25" hidden="1" customHeight="1" outlineLevel="1">
      <c r="A392" s="276"/>
      <c r="B392" s="277"/>
      <c r="C392" s="294"/>
      <c r="D392" s="295"/>
      <c r="E392" s="616"/>
      <c r="F392" s="278"/>
      <c r="G392" s="279">
        <f t="shared" si="215"/>
        <v>0</v>
      </c>
      <c r="H392" s="280"/>
      <c r="I392" s="575"/>
      <c r="J392" s="1355">
        <f t="shared" si="199"/>
        <v>0</v>
      </c>
      <c r="K392" s="581">
        <f t="shared" si="200"/>
        <v>0</v>
      </c>
      <c r="L392" s="335"/>
      <c r="M392" s="335"/>
      <c r="N392" s="281"/>
      <c r="O392" s="281"/>
      <c r="P392" s="255">
        <f t="shared" si="211"/>
        <v>0</v>
      </c>
      <c r="Q392" s="335"/>
      <c r="R392" s="281"/>
      <c r="S392" s="281"/>
      <c r="T392" s="255">
        <f t="shared" si="212"/>
        <v>0</v>
      </c>
      <c r="U392" s="335"/>
      <c r="V392" s="281"/>
      <c r="W392" s="281"/>
      <c r="X392" s="255">
        <f t="shared" si="213"/>
        <v>0</v>
      </c>
      <c r="Y392" s="335"/>
      <c r="Z392" s="281"/>
      <c r="AA392" s="281"/>
      <c r="AB392" s="1305">
        <f t="shared" si="214"/>
        <v>0</v>
      </c>
      <c r="AC392" s="41"/>
      <c r="AD392" s="675"/>
      <c r="AE392" s="277"/>
      <c r="AF392" s="294"/>
      <c r="AG392" s="1904">
        <f t="shared" si="216"/>
        <v>0</v>
      </c>
      <c r="AH392" s="1908"/>
      <c r="AI392" s="1909"/>
      <c r="AJ392" s="1908"/>
      <c r="AK392" s="1909"/>
      <c r="AL392" s="1909"/>
      <c r="AM392" s="1909"/>
      <c r="AN392" s="1909"/>
      <c r="AO392" s="1909"/>
      <c r="AP392" s="1909"/>
      <c r="AQ392" s="1909"/>
      <c r="AR392" s="1909"/>
      <c r="AS392" s="751">
        <f t="shared" si="198"/>
        <v>0</v>
      </c>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row>
    <row r="393" spans="1:179" s="40" customFormat="1" ht="20.25" hidden="1" customHeight="1" outlineLevel="1">
      <c r="A393" s="276"/>
      <c r="B393" s="277"/>
      <c r="C393" s="294"/>
      <c r="D393" s="295"/>
      <c r="E393" s="616"/>
      <c r="F393" s="278"/>
      <c r="G393" s="279">
        <f t="shared" si="215"/>
        <v>0</v>
      </c>
      <c r="H393" s="280"/>
      <c r="I393" s="575"/>
      <c r="J393" s="1355">
        <f t="shared" si="199"/>
        <v>0</v>
      </c>
      <c r="K393" s="581">
        <f t="shared" si="200"/>
        <v>0</v>
      </c>
      <c r="L393" s="335"/>
      <c r="M393" s="335"/>
      <c r="N393" s="281"/>
      <c r="O393" s="281"/>
      <c r="P393" s="255">
        <f t="shared" si="211"/>
        <v>0</v>
      </c>
      <c r="Q393" s="335"/>
      <c r="R393" s="281"/>
      <c r="S393" s="281"/>
      <c r="T393" s="255">
        <f t="shared" si="212"/>
        <v>0</v>
      </c>
      <c r="U393" s="335"/>
      <c r="V393" s="281"/>
      <c r="W393" s="281"/>
      <c r="X393" s="255">
        <f t="shared" si="213"/>
        <v>0</v>
      </c>
      <c r="Y393" s="335"/>
      <c r="Z393" s="281"/>
      <c r="AA393" s="281"/>
      <c r="AB393" s="1305">
        <f t="shared" si="214"/>
        <v>0</v>
      </c>
      <c r="AC393" s="41"/>
      <c r="AD393" s="675"/>
      <c r="AE393" s="277"/>
      <c r="AF393" s="294"/>
      <c r="AG393" s="1904">
        <f t="shared" si="216"/>
        <v>0</v>
      </c>
      <c r="AH393" s="1908"/>
      <c r="AI393" s="1909"/>
      <c r="AJ393" s="1908"/>
      <c r="AK393" s="1909"/>
      <c r="AL393" s="1909"/>
      <c r="AM393" s="1909"/>
      <c r="AN393" s="1909"/>
      <c r="AO393" s="1909"/>
      <c r="AP393" s="1909"/>
      <c r="AQ393" s="1909"/>
      <c r="AR393" s="1909"/>
      <c r="AS393" s="751">
        <f t="shared" si="198"/>
        <v>0</v>
      </c>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row>
    <row r="394" spans="1:179" s="40" customFormat="1" ht="20.25" hidden="1" customHeight="1" outlineLevel="1">
      <c r="A394" s="276"/>
      <c r="B394" s="277"/>
      <c r="C394" s="294"/>
      <c r="D394" s="295"/>
      <c r="E394" s="616"/>
      <c r="F394" s="278"/>
      <c r="G394" s="279">
        <f t="shared" si="215"/>
        <v>0</v>
      </c>
      <c r="H394" s="280"/>
      <c r="I394" s="575"/>
      <c r="J394" s="1355">
        <f t="shared" si="199"/>
        <v>0</v>
      </c>
      <c r="K394" s="581">
        <f t="shared" si="200"/>
        <v>0</v>
      </c>
      <c r="L394" s="335"/>
      <c r="M394" s="335"/>
      <c r="N394" s="281"/>
      <c r="O394" s="281"/>
      <c r="P394" s="255">
        <f t="shared" si="211"/>
        <v>0</v>
      </c>
      <c r="Q394" s="335"/>
      <c r="R394" s="281"/>
      <c r="S394" s="281"/>
      <c r="T394" s="255">
        <f t="shared" si="212"/>
        <v>0</v>
      </c>
      <c r="U394" s="335"/>
      <c r="V394" s="281"/>
      <c r="W394" s="281"/>
      <c r="X394" s="255">
        <f t="shared" si="213"/>
        <v>0</v>
      </c>
      <c r="Y394" s="335"/>
      <c r="Z394" s="281"/>
      <c r="AA394" s="281"/>
      <c r="AB394" s="1305">
        <f t="shared" si="214"/>
        <v>0</v>
      </c>
      <c r="AC394" s="41"/>
      <c r="AD394" s="675"/>
      <c r="AE394" s="277"/>
      <c r="AF394" s="294"/>
      <c r="AG394" s="1904">
        <f t="shared" si="216"/>
        <v>0</v>
      </c>
      <c r="AH394" s="1908"/>
      <c r="AI394" s="1909"/>
      <c r="AJ394" s="1908"/>
      <c r="AK394" s="1909"/>
      <c r="AL394" s="1909"/>
      <c r="AM394" s="1909"/>
      <c r="AN394" s="1909"/>
      <c r="AO394" s="1909"/>
      <c r="AP394" s="1909"/>
      <c r="AQ394" s="1909"/>
      <c r="AR394" s="1909"/>
      <c r="AS394" s="751">
        <f t="shared" si="198"/>
        <v>0</v>
      </c>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row>
    <row r="395" spans="1:179" s="40" customFormat="1" ht="20.25" hidden="1" customHeight="1" outlineLevel="1">
      <c r="A395" s="276"/>
      <c r="B395" s="277"/>
      <c r="C395" s="294"/>
      <c r="D395" s="295"/>
      <c r="E395" s="616"/>
      <c r="F395" s="278"/>
      <c r="G395" s="279">
        <f t="shared" si="215"/>
        <v>0</v>
      </c>
      <c r="H395" s="280"/>
      <c r="I395" s="575"/>
      <c r="J395" s="1355">
        <f t="shared" si="199"/>
        <v>0</v>
      </c>
      <c r="K395" s="581">
        <f t="shared" si="200"/>
        <v>0</v>
      </c>
      <c r="L395" s="335"/>
      <c r="M395" s="335"/>
      <c r="N395" s="281"/>
      <c r="O395" s="281"/>
      <c r="P395" s="255">
        <f t="shared" si="211"/>
        <v>0</v>
      </c>
      <c r="Q395" s="335"/>
      <c r="R395" s="281"/>
      <c r="S395" s="281"/>
      <c r="T395" s="255">
        <f t="shared" si="212"/>
        <v>0</v>
      </c>
      <c r="U395" s="335"/>
      <c r="V395" s="281"/>
      <c r="W395" s="281"/>
      <c r="X395" s="255">
        <f t="shared" si="213"/>
        <v>0</v>
      </c>
      <c r="Y395" s="335"/>
      <c r="Z395" s="281"/>
      <c r="AA395" s="281"/>
      <c r="AB395" s="1305">
        <f t="shared" si="214"/>
        <v>0</v>
      </c>
      <c r="AC395" s="41"/>
      <c r="AD395" s="675"/>
      <c r="AE395" s="277"/>
      <c r="AF395" s="294"/>
      <c r="AG395" s="1904">
        <f t="shared" si="216"/>
        <v>0</v>
      </c>
      <c r="AH395" s="1908"/>
      <c r="AI395" s="1909"/>
      <c r="AJ395" s="1908"/>
      <c r="AK395" s="1909"/>
      <c r="AL395" s="1909"/>
      <c r="AM395" s="1909"/>
      <c r="AN395" s="1909"/>
      <c r="AO395" s="1909"/>
      <c r="AP395" s="1909"/>
      <c r="AQ395" s="1909"/>
      <c r="AR395" s="1909"/>
      <c r="AS395" s="751">
        <f t="shared" si="198"/>
        <v>0</v>
      </c>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row>
    <row r="396" spans="1:179" s="40" customFormat="1" ht="20.25" hidden="1" customHeight="1" outlineLevel="1">
      <c r="A396" s="276"/>
      <c r="B396" s="277"/>
      <c r="C396" s="294"/>
      <c r="D396" s="295"/>
      <c r="E396" s="616"/>
      <c r="F396" s="278"/>
      <c r="G396" s="279">
        <f t="shared" si="215"/>
        <v>0</v>
      </c>
      <c r="H396" s="280"/>
      <c r="I396" s="575"/>
      <c r="J396" s="1355">
        <f t="shared" si="199"/>
        <v>0</v>
      </c>
      <c r="K396" s="581">
        <f t="shared" si="200"/>
        <v>0</v>
      </c>
      <c r="L396" s="335"/>
      <c r="M396" s="335"/>
      <c r="N396" s="281"/>
      <c r="O396" s="281"/>
      <c r="P396" s="255">
        <f t="shared" si="211"/>
        <v>0</v>
      </c>
      <c r="Q396" s="335"/>
      <c r="R396" s="281"/>
      <c r="S396" s="281"/>
      <c r="T396" s="255">
        <f t="shared" si="212"/>
        <v>0</v>
      </c>
      <c r="U396" s="335"/>
      <c r="V396" s="281"/>
      <c r="W396" s="281"/>
      <c r="X396" s="255">
        <f t="shared" si="213"/>
        <v>0</v>
      </c>
      <c r="Y396" s="335"/>
      <c r="Z396" s="281"/>
      <c r="AA396" s="281"/>
      <c r="AB396" s="1305">
        <f t="shared" si="214"/>
        <v>0</v>
      </c>
      <c r="AC396" s="41"/>
      <c r="AD396" s="675"/>
      <c r="AE396" s="277"/>
      <c r="AF396" s="294"/>
      <c r="AG396" s="1904">
        <f t="shared" si="216"/>
        <v>0</v>
      </c>
      <c r="AH396" s="1908"/>
      <c r="AI396" s="1909"/>
      <c r="AJ396" s="1908"/>
      <c r="AK396" s="1909"/>
      <c r="AL396" s="1909"/>
      <c r="AM396" s="1909"/>
      <c r="AN396" s="1909"/>
      <c r="AO396" s="1909"/>
      <c r="AP396" s="1909"/>
      <c r="AQ396" s="1909"/>
      <c r="AR396" s="1909"/>
      <c r="AS396" s="751">
        <f t="shared" si="198"/>
        <v>0</v>
      </c>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row>
    <row r="397" spans="1:179" s="40" customFormat="1" ht="20.25" hidden="1" customHeight="1" outlineLevel="1">
      <c r="A397" s="276"/>
      <c r="B397" s="277"/>
      <c r="C397" s="294"/>
      <c r="D397" s="295"/>
      <c r="E397" s="616"/>
      <c r="F397" s="278"/>
      <c r="G397" s="279">
        <f t="shared" si="215"/>
        <v>0</v>
      </c>
      <c r="H397" s="280"/>
      <c r="I397" s="575"/>
      <c r="J397" s="1355">
        <f t="shared" si="199"/>
        <v>0</v>
      </c>
      <c r="K397" s="581">
        <f t="shared" si="200"/>
        <v>0</v>
      </c>
      <c r="L397" s="335"/>
      <c r="M397" s="335"/>
      <c r="N397" s="281"/>
      <c r="O397" s="281"/>
      <c r="P397" s="255">
        <f t="shared" si="211"/>
        <v>0</v>
      </c>
      <c r="Q397" s="335"/>
      <c r="R397" s="281"/>
      <c r="S397" s="281"/>
      <c r="T397" s="255">
        <f t="shared" si="212"/>
        <v>0</v>
      </c>
      <c r="U397" s="335"/>
      <c r="V397" s="281"/>
      <c r="W397" s="281"/>
      <c r="X397" s="255">
        <f t="shared" si="213"/>
        <v>0</v>
      </c>
      <c r="Y397" s="335"/>
      <c r="Z397" s="281"/>
      <c r="AA397" s="281"/>
      <c r="AB397" s="1305">
        <f>SUM(Y397:AA397)</f>
        <v>0</v>
      </c>
      <c r="AC397" s="41"/>
      <c r="AD397" s="745"/>
      <c r="AE397" s="277"/>
      <c r="AF397" s="294"/>
      <c r="AG397" s="1904">
        <f t="shared" si="216"/>
        <v>0</v>
      </c>
      <c r="AH397" s="1908"/>
      <c r="AI397" s="1909"/>
      <c r="AJ397" s="1908"/>
      <c r="AK397" s="1909"/>
      <c r="AL397" s="1909"/>
      <c r="AM397" s="1909"/>
      <c r="AN397" s="1909"/>
      <c r="AO397" s="1909"/>
      <c r="AP397" s="1909"/>
      <c r="AQ397" s="1909"/>
      <c r="AR397" s="1909"/>
      <c r="AS397" s="751">
        <f t="shared" si="198"/>
        <v>0</v>
      </c>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row>
    <row r="398" spans="1:179" s="40" customFormat="1" ht="20.25" hidden="1" customHeight="1" outlineLevel="1">
      <c r="A398" s="676"/>
      <c r="B398" s="277"/>
      <c r="C398" s="294"/>
      <c r="D398" s="295"/>
      <c r="E398" s="616"/>
      <c r="F398" s="278"/>
      <c r="G398" s="279">
        <f t="shared" si="215"/>
        <v>0</v>
      </c>
      <c r="H398" s="280"/>
      <c r="I398" s="575"/>
      <c r="J398" s="1355">
        <f t="shared" si="199"/>
        <v>0</v>
      </c>
      <c r="K398" s="581">
        <f t="shared" si="200"/>
        <v>0</v>
      </c>
      <c r="L398" s="335"/>
      <c r="M398" s="335"/>
      <c r="N398" s="281"/>
      <c r="O398" s="281"/>
      <c r="P398" s="255">
        <f t="shared" si="211"/>
        <v>0</v>
      </c>
      <c r="Q398" s="335"/>
      <c r="R398" s="281"/>
      <c r="S398" s="281"/>
      <c r="T398" s="255">
        <f t="shared" si="212"/>
        <v>0</v>
      </c>
      <c r="U398" s="335"/>
      <c r="V398" s="281"/>
      <c r="W398" s="281"/>
      <c r="X398" s="255">
        <f t="shared" si="213"/>
        <v>0</v>
      </c>
      <c r="Y398" s="335"/>
      <c r="Z398" s="281"/>
      <c r="AA398" s="281"/>
      <c r="AB398" s="1305">
        <f t="shared" si="214"/>
        <v>0</v>
      </c>
      <c r="AC398" s="41"/>
      <c r="AD398" s="745"/>
      <c r="AE398" s="277"/>
      <c r="AF398" s="294"/>
      <c r="AG398" s="1904">
        <f t="shared" si="216"/>
        <v>0</v>
      </c>
      <c r="AH398" s="1908"/>
      <c r="AI398" s="1909"/>
      <c r="AJ398" s="1908"/>
      <c r="AK398" s="1909"/>
      <c r="AL398" s="1909"/>
      <c r="AM398" s="1909"/>
      <c r="AN398" s="1909"/>
      <c r="AO398" s="1909"/>
      <c r="AP398" s="1909"/>
      <c r="AQ398" s="1909"/>
      <c r="AR398" s="1909"/>
      <c r="AS398" s="751">
        <f t="shared" si="198"/>
        <v>0</v>
      </c>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row>
    <row r="399" spans="1:179" s="40" customFormat="1" ht="20.25" hidden="1" customHeight="1" outlineLevel="1">
      <c r="A399" s="676"/>
      <c r="B399" s="277"/>
      <c r="C399" s="294"/>
      <c r="D399" s="295"/>
      <c r="E399" s="616"/>
      <c r="F399" s="278"/>
      <c r="G399" s="279">
        <f t="shared" si="215"/>
        <v>0</v>
      </c>
      <c r="H399" s="280"/>
      <c r="I399" s="575"/>
      <c r="J399" s="1355">
        <f t="shared" si="199"/>
        <v>0</v>
      </c>
      <c r="K399" s="581">
        <f t="shared" si="200"/>
        <v>0</v>
      </c>
      <c r="L399" s="335"/>
      <c r="M399" s="335"/>
      <c r="N399" s="281"/>
      <c r="O399" s="281"/>
      <c r="P399" s="255">
        <f t="shared" si="211"/>
        <v>0</v>
      </c>
      <c r="Q399" s="335"/>
      <c r="R399" s="281"/>
      <c r="S399" s="281"/>
      <c r="T399" s="255">
        <f t="shared" si="212"/>
        <v>0</v>
      </c>
      <c r="U399" s="335"/>
      <c r="V399" s="281"/>
      <c r="W399" s="281"/>
      <c r="X399" s="255">
        <f t="shared" si="213"/>
        <v>0</v>
      </c>
      <c r="Y399" s="335"/>
      <c r="Z399" s="281"/>
      <c r="AA399" s="281"/>
      <c r="AB399" s="1305">
        <f t="shared" si="214"/>
        <v>0</v>
      </c>
      <c r="AC399" s="41"/>
      <c r="AD399" s="745"/>
      <c r="AE399" s="277"/>
      <c r="AF399" s="294"/>
      <c r="AG399" s="1904">
        <f t="shared" si="216"/>
        <v>0</v>
      </c>
      <c r="AH399" s="1908"/>
      <c r="AI399" s="1909"/>
      <c r="AJ399" s="1908"/>
      <c r="AK399" s="1909"/>
      <c r="AL399" s="1909"/>
      <c r="AM399" s="1909"/>
      <c r="AN399" s="1909"/>
      <c r="AO399" s="1909"/>
      <c r="AP399" s="1909"/>
      <c r="AQ399" s="1909"/>
      <c r="AR399" s="1909"/>
      <c r="AS399" s="751">
        <f t="shared" si="198"/>
        <v>0</v>
      </c>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row>
    <row r="400" spans="1:179" s="42" customFormat="1" ht="32.25" customHeight="1" collapsed="1">
      <c r="A400" s="332" t="s">
        <v>724</v>
      </c>
      <c r="B400" s="323">
        <v>340</v>
      </c>
      <c r="C400" s="323"/>
      <c r="D400" s="324"/>
      <c r="E400" s="618">
        <f>E401+E417</f>
        <v>0</v>
      </c>
      <c r="F400" s="325">
        <f>F401+F417</f>
        <v>202500</v>
      </c>
      <c r="G400" s="325">
        <f t="shared" ref="G400:AB400" si="217">G401+G417</f>
        <v>202500</v>
      </c>
      <c r="H400" s="329">
        <f t="shared" si="217"/>
        <v>0</v>
      </c>
      <c r="I400" s="621">
        <f t="shared" si="217"/>
        <v>0</v>
      </c>
      <c r="J400" s="1353">
        <f t="shared" si="199"/>
        <v>202500</v>
      </c>
      <c r="K400" s="337">
        <f t="shared" si="200"/>
        <v>0</v>
      </c>
      <c r="L400" s="337">
        <f t="shared" si="217"/>
        <v>0</v>
      </c>
      <c r="M400" s="337">
        <f t="shared" si="217"/>
        <v>0</v>
      </c>
      <c r="N400" s="331">
        <f t="shared" si="217"/>
        <v>0</v>
      </c>
      <c r="O400" s="331">
        <f t="shared" si="217"/>
        <v>0</v>
      </c>
      <c r="P400" s="331">
        <f t="shared" si="217"/>
        <v>0</v>
      </c>
      <c r="Q400" s="337">
        <f t="shared" si="217"/>
        <v>0</v>
      </c>
      <c r="R400" s="331">
        <f t="shared" si="217"/>
        <v>0</v>
      </c>
      <c r="S400" s="331">
        <f t="shared" si="217"/>
        <v>0</v>
      </c>
      <c r="T400" s="331">
        <f t="shared" si="217"/>
        <v>0</v>
      </c>
      <c r="U400" s="337">
        <f t="shared" si="217"/>
        <v>0</v>
      </c>
      <c r="V400" s="331">
        <f t="shared" si="217"/>
        <v>0</v>
      </c>
      <c r="W400" s="331">
        <f t="shared" si="217"/>
        <v>0</v>
      </c>
      <c r="X400" s="331">
        <f t="shared" si="217"/>
        <v>0</v>
      </c>
      <c r="Y400" s="337">
        <f t="shared" si="217"/>
        <v>0</v>
      </c>
      <c r="Z400" s="331">
        <f t="shared" si="217"/>
        <v>0</v>
      </c>
      <c r="AA400" s="331">
        <f t="shared" si="217"/>
        <v>0</v>
      </c>
      <c r="AB400" s="330">
        <f t="shared" si="217"/>
        <v>0</v>
      </c>
      <c r="AC400" s="238"/>
      <c r="AD400" s="732" t="s">
        <v>724</v>
      </c>
      <c r="AE400" s="323">
        <v>340</v>
      </c>
      <c r="AF400" s="323"/>
      <c r="AG400" s="331">
        <f>AG401</f>
        <v>170000</v>
      </c>
      <c r="AH400" s="331">
        <f t="shared" ref="AH400:AR400" si="218">AH401</f>
        <v>0</v>
      </c>
      <c r="AI400" s="331">
        <f t="shared" si="218"/>
        <v>0</v>
      </c>
      <c r="AJ400" s="331">
        <f t="shared" si="218"/>
        <v>0</v>
      </c>
      <c r="AK400" s="331">
        <f t="shared" si="218"/>
        <v>90000</v>
      </c>
      <c r="AL400" s="331">
        <f t="shared" si="218"/>
        <v>0</v>
      </c>
      <c r="AM400" s="331">
        <f t="shared" si="218"/>
        <v>0</v>
      </c>
      <c r="AN400" s="331">
        <f t="shared" si="218"/>
        <v>80000</v>
      </c>
      <c r="AO400" s="331">
        <f t="shared" si="218"/>
        <v>0</v>
      </c>
      <c r="AP400" s="331">
        <f t="shared" si="218"/>
        <v>0</v>
      </c>
      <c r="AQ400" s="331">
        <f t="shared" si="218"/>
        <v>0</v>
      </c>
      <c r="AR400" s="331">
        <f t="shared" si="218"/>
        <v>0</v>
      </c>
      <c r="AS400" s="751">
        <f t="shared" si="198"/>
        <v>0</v>
      </c>
      <c r="AT400" s="238"/>
      <c r="AU400" s="238"/>
      <c r="AV400" s="238"/>
      <c r="AW400" s="238"/>
      <c r="AX400" s="238"/>
      <c r="AY400" s="238"/>
      <c r="AZ400" s="238"/>
      <c r="BA400" s="238"/>
      <c r="BB400" s="238"/>
      <c r="BC400" s="238"/>
      <c r="BD400" s="238"/>
      <c r="BE400" s="238"/>
      <c r="BF400" s="238"/>
      <c r="BG400" s="238"/>
      <c r="BH400" s="238"/>
      <c r="BI400" s="238"/>
      <c r="BJ400" s="238"/>
      <c r="BK400" s="238"/>
      <c r="BL400" s="238"/>
      <c r="BM400" s="238"/>
      <c r="BN400" s="238"/>
      <c r="BO400" s="238"/>
      <c r="BP400" s="238"/>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38"/>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38"/>
      <c r="FP400" s="238"/>
      <c r="FQ400" s="238"/>
      <c r="FR400" s="238"/>
      <c r="FS400" s="238"/>
      <c r="FT400" s="238"/>
      <c r="FU400" s="238"/>
      <c r="FV400" s="238"/>
      <c r="FW400" s="238"/>
    </row>
    <row r="401" spans="1:179" s="40" customFormat="1" ht="31.5" customHeight="1">
      <c r="A401" s="332" t="s">
        <v>893</v>
      </c>
      <c r="B401" s="397"/>
      <c r="C401" s="393">
        <v>981</v>
      </c>
      <c r="D401" s="394" t="s">
        <v>1377</v>
      </c>
      <c r="E401" s="619">
        <f>SUM(E402:E416)</f>
        <v>0</v>
      </c>
      <c r="F401" s="257">
        <f>SUM(F402:F416)</f>
        <v>170000</v>
      </c>
      <c r="G401" s="257">
        <f>SUM(G402:G416)</f>
        <v>170000</v>
      </c>
      <c r="H401" s="395">
        <f>SUM(H402:H416)</f>
        <v>0</v>
      </c>
      <c r="I401" s="623">
        <f t="shared" ref="I401:AA401" si="219">SUM(I402:I416)</f>
        <v>0</v>
      </c>
      <c r="J401" s="1354">
        <f t="shared" si="199"/>
        <v>170000</v>
      </c>
      <c r="K401" s="553">
        <f t="shared" si="200"/>
        <v>0</v>
      </c>
      <c r="L401" s="553">
        <f t="shared" si="219"/>
        <v>0</v>
      </c>
      <c r="M401" s="553">
        <f>SUM(M402:M416)</f>
        <v>0</v>
      </c>
      <c r="N401" s="256">
        <f t="shared" si="219"/>
        <v>0</v>
      </c>
      <c r="O401" s="256">
        <f t="shared" si="219"/>
        <v>0</v>
      </c>
      <c r="P401" s="256">
        <f t="shared" si="219"/>
        <v>0</v>
      </c>
      <c r="Q401" s="256">
        <f t="shared" si="219"/>
        <v>0</v>
      </c>
      <c r="R401" s="256">
        <f t="shared" si="219"/>
        <v>0</v>
      </c>
      <c r="S401" s="256">
        <f t="shared" si="219"/>
        <v>0</v>
      </c>
      <c r="T401" s="256">
        <f t="shared" si="219"/>
        <v>0</v>
      </c>
      <c r="U401" s="553">
        <f t="shared" si="219"/>
        <v>0</v>
      </c>
      <c r="V401" s="256">
        <f t="shared" si="219"/>
        <v>0</v>
      </c>
      <c r="W401" s="256">
        <f t="shared" si="219"/>
        <v>0</v>
      </c>
      <c r="X401" s="256">
        <f t="shared" si="219"/>
        <v>0</v>
      </c>
      <c r="Y401" s="553">
        <f t="shared" si="219"/>
        <v>0</v>
      </c>
      <c r="Z401" s="256">
        <f t="shared" si="219"/>
        <v>0</v>
      </c>
      <c r="AA401" s="256">
        <f t="shared" si="219"/>
        <v>0</v>
      </c>
      <c r="AB401" s="1304">
        <f>SUM(AB402:AB416)</f>
        <v>0</v>
      </c>
      <c r="AC401" s="41"/>
      <c r="AD401" s="732" t="s">
        <v>893</v>
      </c>
      <c r="AE401" s="397"/>
      <c r="AF401" s="393">
        <v>981</v>
      </c>
      <c r="AG401" s="256">
        <f>SUM(AG402:AG416)</f>
        <v>170000</v>
      </c>
      <c r="AH401" s="256">
        <f t="shared" ref="AH401:AR401" si="220">SUM(AH402:AH416)</f>
        <v>0</v>
      </c>
      <c r="AI401" s="256">
        <f t="shared" si="220"/>
        <v>0</v>
      </c>
      <c r="AJ401" s="256">
        <f t="shared" si="220"/>
        <v>0</v>
      </c>
      <c r="AK401" s="256">
        <f t="shared" si="220"/>
        <v>90000</v>
      </c>
      <c r="AL401" s="256">
        <f t="shared" si="220"/>
        <v>0</v>
      </c>
      <c r="AM401" s="256">
        <f t="shared" si="220"/>
        <v>0</v>
      </c>
      <c r="AN401" s="256">
        <f t="shared" si="220"/>
        <v>80000</v>
      </c>
      <c r="AO401" s="256">
        <f t="shared" si="220"/>
        <v>0</v>
      </c>
      <c r="AP401" s="256">
        <f t="shared" si="220"/>
        <v>0</v>
      </c>
      <c r="AQ401" s="256">
        <f t="shared" si="220"/>
        <v>0</v>
      </c>
      <c r="AR401" s="256">
        <f t="shared" si="220"/>
        <v>0</v>
      </c>
      <c r="AS401" s="751">
        <f t="shared" si="198"/>
        <v>0</v>
      </c>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row>
    <row r="402" spans="1:179" s="40" customFormat="1" ht="48" customHeight="1">
      <c r="A402" s="677" t="s">
        <v>887</v>
      </c>
      <c r="B402" s="536"/>
      <c r="C402" s="537"/>
      <c r="D402" s="549"/>
      <c r="E402" s="617"/>
      <c r="F402" s="592">
        <f>MROUND('340.981 расходники'!E229*1000,100)</f>
        <v>80000</v>
      </c>
      <c r="G402" s="592">
        <f>F402</f>
        <v>80000</v>
      </c>
      <c r="H402" s="605"/>
      <c r="I402" s="606"/>
      <c r="J402" s="1356">
        <f t="shared" si="199"/>
        <v>80000</v>
      </c>
      <c r="K402" s="607">
        <f t="shared" si="200"/>
        <v>0</v>
      </c>
      <c r="L402" s="608"/>
      <c r="M402" s="608"/>
      <c r="N402" s="593"/>
      <c r="O402" s="593"/>
      <c r="P402" s="620">
        <f t="shared" ref="P402:P417" si="221">SUM(M402:O402)</f>
        <v>0</v>
      </c>
      <c r="Q402" s="593"/>
      <c r="R402" s="593"/>
      <c r="S402" s="593"/>
      <c r="T402" s="620">
        <f t="shared" ref="T402:T417" si="222">SUM(Q402:S402)</f>
        <v>0</v>
      </c>
      <c r="U402" s="608"/>
      <c r="V402" s="593"/>
      <c r="W402" s="593"/>
      <c r="X402" s="620">
        <f t="shared" ref="X402:X417" si="223">SUM(U402:W402)</f>
        <v>0</v>
      </c>
      <c r="Y402" s="608"/>
      <c r="Z402" s="593"/>
      <c r="AA402" s="593"/>
      <c r="AB402" s="1307">
        <f t="shared" ref="AB402:AB417" si="224">SUM(Y402:AA402)</f>
        <v>0</v>
      </c>
      <c r="AC402" s="41"/>
      <c r="AD402" s="757" t="s">
        <v>887</v>
      </c>
      <c r="AE402" s="1283"/>
      <c r="AF402" s="1283"/>
      <c r="AG402" s="1910">
        <f>G402</f>
        <v>80000</v>
      </c>
      <c r="AH402" s="1150"/>
      <c r="AI402" s="1150"/>
      <c r="AJ402" s="1150"/>
      <c r="AK402" s="1150"/>
      <c r="AL402" s="1150"/>
      <c r="AM402" s="1150"/>
      <c r="AN402" s="1150">
        <v>80000</v>
      </c>
      <c r="AO402" s="1150"/>
      <c r="AP402" s="1150"/>
      <c r="AQ402" s="1150"/>
      <c r="AR402" s="1150"/>
      <c r="AS402" s="728">
        <f t="shared" si="198"/>
        <v>0</v>
      </c>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row>
    <row r="403" spans="1:179" s="40" customFormat="1" ht="21.75" customHeight="1">
      <c r="A403" s="677" t="s">
        <v>888</v>
      </c>
      <c r="B403" s="536"/>
      <c r="C403" s="537"/>
      <c r="D403" s="549"/>
      <c r="E403" s="617"/>
      <c r="F403" s="592">
        <f>MROUND('340.981 расходники'!E230*1000,100)</f>
        <v>0</v>
      </c>
      <c r="G403" s="592">
        <f t="shared" ref="G403:G417" si="225">F403</f>
        <v>0</v>
      </c>
      <c r="H403" s="605"/>
      <c r="I403" s="606"/>
      <c r="J403" s="1356">
        <f t="shared" si="199"/>
        <v>0</v>
      </c>
      <c r="K403" s="607">
        <f t="shared" si="200"/>
        <v>0</v>
      </c>
      <c r="L403" s="608"/>
      <c r="M403" s="608"/>
      <c r="N403" s="593"/>
      <c r="O403" s="593"/>
      <c r="P403" s="620">
        <f t="shared" si="221"/>
        <v>0</v>
      </c>
      <c r="Q403" s="593"/>
      <c r="R403" s="593"/>
      <c r="S403" s="593"/>
      <c r="T403" s="620">
        <f t="shared" si="222"/>
        <v>0</v>
      </c>
      <c r="U403" s="608"/>
      <c r="V403" s="593"/>
      <c r="W403" s="593"/>
      <c r="X403" s="620">
        <f t="shared" si="223"/>
        <v>0</v>
      </c>
      <c r="Y403" s="608"/>
      <c r="Z403" s="593"/>
      <c r="AA403" s="593"/>
      <c r="AB403" s="1307">
        <f t="shared" si="224"/>
        <v>0</v>
      </c>
      <c r="AC403" s="41"/>
      <c r="AD403" s="757" t="s">
        <v>888</v>
      </c>
      <c r="AE403" s="1283"/>
      <c r="AF403" s="1283"/>
      <c r="AG403" s="1910">
        <f t="shared" ref="AG403:AG416" si="226">G403</f>
        <v>0</v>
      </c>
      <c r="AH403" s="1150"/>
      <c r="AI403" s="1150"/>
      <c r="AJ403" s="1150"/>
      <c r="AK403" s="1150"/>
      <c r="AL403" s="1150"/>
      <c r="AM403" s="1150"/>
      <c r="AN403" s="1150"/>
      <c r="AO403" s="1150"/>
      <c r="AP403" s="1150"/>
      <c r="AQ403" s="1150"/>
      <c r="AR403" s="1150"/>
      <c r="AS403" s="728">
        <f t="shared" si="198"/>
        <v>0</v>
      </c>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row>
    <row r="404" spans="1:179" s="40" customFormat="1" ht="19.5" customHeight="1">
      <c r="A404" s="677" t="s">
        <v>889</v>
      </c>
      <c r="B404" s="536"/>
      <c r="C404" s="537"/>
      <c r="D404" s="549"/>
      <c r="E404" s="617"/>
      <c r="F404" s="592">
        <f>MROUND('340.981 расходники'!E231*1000,100)</f>
        <v>0</v>
      </c>
      <c r="G404" s="592">
        <f>F404</f>
        <v>0</v>
      </c>
      <c r="H404" s="605"/>
      <c r="I404" s="606"/>
      <c r="J404" s="1356">
        <f t="shared" si="199"/>
        <v>0</v>
      </c>
      <c r="K404" s="607">
        <f t="shared" si="200"/>
        <v>0</v>
      </c>
      <c r="L404" s="608"/>
      <c r="M404" s="608"/>
      <c r="N404" s="593"/>
      <c r="O404" s="593"/>
      <c r="P404" s="620">
        <f t="shared" si="221"/>
        <v>0</v>
      </c>
      <c r="Q404" s="593"/>
      <c r="R404" s="593"/>
      <c r="S404" s="593"/>
      <c r="T404" s="620">
        <f t="shared" si="222"/>
        <v>0</v>
      </c>
      <c r="U404" s="608"/>
      <c r="V404" s="593"/>
      <c r="W404" s="593"/>
      <c r="X404" s="620">
        <f t="shared" si="223"/>
        <v>0</v>
      </c>
      <c r="Y404" s="608"/>
      <c r="Z404" s="593"/>
      <c r="AA404" s="593"/>
      <c r="AB404" s="1307">
        <f t="shared" si="224"/>
        <v>0</v>
      </c>
      <c r="AC404" s="41"/>
      <c r="AD404" s="757" t="s">
        <v>889</v>
      </c>
      <c r="AE404" s="1283"/>
      <c r="AF404" s="1283"/>
      <c r="AG404" s="1910">
        <f t="shared" si="226"/>
        <v>0</v>
      </c>
      <c r="AH404" s="1150"/>
      <c r="AI404" s="1150"/>
      <c r="AJ404" s="1150"/>
      <c r="AK404" s="1150"/>
      <c r="AL404" s="1150"/>
      <c r="AM404" s="1150"/>
      <c r="AN404" s="1150"/>
      <c r="AO404" s="1150"/>
      <c r="AP404" s="1150"/>
      <c r="AQ404" s="1150"/>
      <c r="AR404" s="1150"/>
      <c r="AS404" s="728">
        <f t="shared" si="198"/>
        <v>0</v>
      </c>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row>
    <row r="405" spans="1:179" s="40" customFormat="1" ht="19.5" customHeight="1">
      <c r="A405" s="677" t="s">
        <v>831</v>
      </c>
      <c r="B405" s="536"/>
      <c r="C405" s="537"/>
      <c r="D405" s="549"/>
      <c r="E405" s="617"/>
      <c r="F405" s="592">
        <f>MROUND('340.981 расходники'!E232*1000,100)</f>
        <v>40000</v>
      </c>
      <c r="G405" s="592">
        <f t="shared" si="225"/>
        <v>40000</v>
      </c>
      <c r="H405" s="605"/>
      <c r="I405" s="606"/>
      <c r="J405" s="1356">
        <f t="shared" si="199"/>
        <v>40000</v>
      </c>
      <c r="K405" s="607">
        <f t="shared" si="200"/>
        <v>0</v>
      </c>
      <c r="L405" s="608"/>
      <c r="M405" s="608"/>
      <c r="N405" s="593"/>
      <c r="O405" s="593"/>
      <c r="P405" s="620">
        <f t="shared" si="221"/>
        <v>0</v>
      </c>
      <c r="Q405" s="593"/>
      <c r="R405" s="593"/>
      <c r="S405" s="593"/>
      <c r="T405" s="620">
        <f t="shared" si="222"/>
        <v>0</v>
      </c>
      <c r="U405" s="608"/>
      <c r="V405" s="593"/>
      <c r="W405" s="593"/>
      <c r="X405" s="620">
        <f t="shared" si="223"/>
        <v>0</v>
      </c>
      <c r="Y405" s="608"/>
      <c r="Z405" s="593"/>
      <c r="AA405" s="593"/>
      <c r="AB405" s="1307">
        <f>SUM(Y405:AA405)</f>
        <v>0</v>
      </c>
      <c r="AC405" s="41"/>
      <c r="AD405" s="757" t="s">
        <v>831</v>
      </c>
      <c r="AE405" s="1283"/>
      <c r="AF405" s="1283"/>
      <c r="AG405" s="1910">
        <f t="shared" si="226"/>
        <v>40000</v>
      </c>
      <c r="AH405" s="1150"/>
      <c r="AI405" s="1150"/>
      <c r="AJ405" s="1150"/>
      <c r="AK405" s="1150">
        <v>40000</v>
      </c>
      <c r="AL405" s="1150"/>
      <c r="AM405" s="1150"/>
      <c r="AN405" s="1150"/>
      <c r="AO405" s="1150"/>
      <c r="AP405" s="1150"/>
      <c r="AQ405" s="1150"/>
      <c r="AR405" s="1150"/>
      <c r="AS405" s="728">
        <f t="shared" si="198"/>
        <v>0</v>
      </c>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row>
    <row r="406" spans="1:179" s="40" customFormat="1" ht="19.5" customHeight="1">
      <c r="A406" s="276" t="s">
        <v>504</v>
      </c>
      <c r="B406" s="277"/>
      <c r="C406" s="294"/>
      <c r="D406" s="295"/>
      <c r="E406" s="616"/>
      <c r="F406" s="592">
        <f>MROUND('340.981 расходники'!E233*1000,100)</f>
        <v>50000</v>
      </c>
      <c r="G406" s="279">
        <f t="shared" si="225"/>
        <v>50000</v>
      </c>
      <c r="H406" s="307"/>
      <c r="I406" s="576"/>
      <c r="J406" s="1355">
        <f t="shared" si="199"/>
        <v>50000</v>
      </c>
      <c r="K406" s="581">
        <f t="shared" si="200"/>
        <v>0</v>
      </c>
      <c r="L406" s="438"/>
      <c r="M406" s="438"/>
      <c r="N406" s="308"/>
      <c r="O406" s="308"/>
      <c r="P406" s="255">
        <f t="shared" si="221"/>
        <v>0</v>
      </c>
      <c r="Q406" s="308"/>
      <c r="R406" s="308"/>
      <c r="S406" s="308"/>
      <c r="T406" s="255">
        <f>SUM(Q406:S406)</f>
        <v>0</v>
      </c>
      <c r="U406" s="438"/>
      <c r="V406" s="308"/>
      <c r="W406" s="308"/>
      <c r="X406" s="255">
        <f t="shared" si="223"/>
        <v>0</v>
      </c>
      <c r="Y406" s="438"/>
      <c r="Z406" s="308"/>
      <c r="AA406" s="308"/>
      <c r="AB406" s="1305">
        <f t="shared" si="224"/>
        <v>0</v>
      </c>
      <c r="AC406" s="41"/>
      <c r="AD406" s="757" t="s">
        <v>504</v>
      </c>
      <c r="AE406" s="1283"/>
      <c r="AF406" s="1283"/>
      <c r="AG406" s="1910">
        <f t="shared" si="226"/>
        <v>50000</v>
      </c>
      <c r="AH406" s="1150"/>
      <c r="AI406" s="1150"/>
      <c r="AJ406" s="1150"/>
      <c r="AK406" s="1150">
        <v>50000</v>
      </c>
      <c r="AL406" s="1150"/>
      <c r="AM406" s="1150"/>
      <c r="AN406" s="1150"/>
      <c r="AO406" s="1150"/>
      <c r="AP406" s="1150"/>
      <c r="AQ406" s="1150"/>
      <c r="AR406" s="1150"/>
      <c r="AS406" s="728">
        <f t="shared" si="198"/>
        <v>0</v>
      </c>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row>
    <row r="407" spans="1:179" s="40" customFormat="1" ht="17.25" customHeight="1" outlineLevel="1">
      <c r="A407" s="760"/>
      <c r="B407" s="542"/>
      <c r="C407" s="543"/>
      <c r="D407" s="1151"/>
      <c r="E407" s="1152"/>
      <c r="F407" s="1153"/>
      <c r="G407" s="1153">
        <f t="shared" si="225"/>
        <v>0</v>
      </c>
      <c r="H407" s="1154"/>
      <c r="I407" s="1155"/>
      <c r="J407" s="1404">
        <f t="shared" si="199"/>
        <v>0</v>
      </c>
      <c r="K407" s="607">
        <f t="shared" si="200"/>
        <v>0</v>
      </c>
      <c r="L407" s="1156"/>
      <c r="M407" s="1156"/>
      <c r="N407" s="1157"/>
      <c r="O407" s="1157"/>
      <c r="P407" s="1158">
        <f t="shared" si="221"/>
        <v>0</v>
      </c>
      <c r="Q407" s="1157"/>
      <c r="R407" s="1157"/>
      <c r="S407" s="1157"/>
      <c r="T407" s="1158">
        <f t="shared" si="222"/>
        <v>0</v>
      </c>
      <c r="U407" s="1156"/>
      <c r="V407" s="1157"/>
      <c r="W407" s="1157"/>
      <c r="X407" s="1158">
        <f t="shared" si="223"/>
        <v>0</v>
      </c>
      <c r="Y407" s="1156"/>
      <c r="Z407" s="1157"/>
      <c r="AA407" s="1157"/>
      <c r="AB407" s="1405">
        <f t="shared" si="224"/>
        <v>0</v>
      </c>
      <c r="AC407" s="41"/>
      <c r="AD407" s="738"/>
      <c r="AE407" s="738"/>
      <c r="AF407" s="738"/>
      <c r="AG407" s="1910">
        <f t="shared" si="226"/>
        <v>0</v>
      </c>
      <c r="AH407" s="1150"/>
      <c r="AI407" s="1150"/>
      <c r="AJ407" s="1150"/>
      <c r="AK407" s="1150"/>
      <c r="AL407" s="1150"/>
      <c r="AM407" s="1150"/>
      <c r="AN407" s="1150"/>
      <c r="AO407" s="1150"/>
      <c r="AP407" s="1150"/>
      <c r="AQ407" s="1150"/>
      <c r="AR407" s="1150"/>
      <c r="AS407" s="751">
        <f t="shared" ref="AS407:AS417" si="227">AG407-AH407-AI407-AJ407-AK407-AL407-AM407-AN407-AO407-AP407-AQ407-AR407</f>
        <v>0</v>
      </c>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row>
    <row r="408" spans="1:179" s="40" customFormat="1" ht="17.25" customHeight="1" outlineLevel="1">
      <c r="A408" s="677"/>
      <c r="B408" s="536"/>
      <c r="C408" s="537"/>
      <c r="D408" s="549"/>
      <c r="E408" s="613"/>
      <c r="F408" s="539"/>
      <c r="G408" s="592">
        <f t="shared" si="225"/>
        <v>0</v>
      </c>
      <c r="H408" s="550"/>
      <c r="I408" s="587"/>
      <c r="J408" s="1356">
        <f t="shared" si="199"/>
        <v>0</v>
      </c>
      <c r="K408" s="607">
        <f t="shared" si="200"/>
        <v>0</v>
      </c>
      <c r="L408" s="552"/>
      <c r="M408" s="552"/>
      <c r="N408" s="551"/>
      <c r="O408" s="551"/>
      <c r="P408" s="620">
        <f t="shared" si="221"/>
        <v>0</v>
      </c>
      <c r="Q408" s="551"/>
      <c r="R408" s="551"/>
      <c r="S408" s="551"/>
      <c r="T408" s="620">
        <f t="shared" si="222"/>
        <v>0</v>
      </c>
      <c r="U408" s="552"/>
      <c r="V408" s="551"/>
      <c r="W408" s="551"/>
      <c r="X408" s="620">
        <f t="shared" si="223"/>
        <v>0</v>
      </c>
      <c r="Y408" s="552"/>
      <c r="Z408" s="551"/>
      <c r="AA408" s="551"/>
      <c r="AB408" s="1307">
        <f t="shared" si="224"/>
        <v>0</v>
      </c>
      <c r="AC408" s="41"/>
      <c r="AD408" s="1150"/>
      <c r="AE408" s="277"/>
      <c r="AF408" s="294"/>
      <c r="AG408" s="1910">
        <f t="shared" si="226"/>
        <v>0</v>
      </c>
      <c r="AH408" s="1150"/>
      <c r="AI408" s="1150"/>
      <c r="AJ408" s="1150"/>
      <c r="AK408" s="1150"/>
      <c r="AL408" s="1150"/>
      <c r="AM408" s="1150"/>
      <c r="AN408" s="1150"/>
      <c r="AO408" s="1150"/>
      <c r="AP408" s="1150"/>
      <c r="AQ408" s="1150"/>
      <c r="AR408" s="1150"/>
      <c r="AS408" s="751">
        <f t="shared" si="227"/>
        <v>0</v>
      </c>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row>
    <row r="409" spans="1:179" s="40" customFormat="1" ht="17.25" customHeight="1" outlineLevel="1">
      <c r="A409" s="677"/>
      <c r="B409" s="536"/>
      <c r="C409" s="537"/>
      <c r="D409" s="549"/>
      <c r="E409" s="613"/>
      <c r="F409" s="592"/>
      <c r="G409" s="592">
        <f t="shared" si="225"/>
        <v>0</v>
      </c>
      <c r="H409" s="550"/>
      <c r="I409" s="587"/>
      <c r="J409" s="1356">
        <f t="shared" si="199"/>
        <v>0</v>
      </c>
      <c r="K409" s="607">
        <f t="shared" si="200"/>
        <v>0</v>
      </c>
      <c r="L409" s="552"/>
      <c r="M409" s="552"/>
      <c r="N409" s="551"/>
      <c r="O409" s="551"/>
      <c r="P409" s="620">
        <f t="shared" si="221"/>
        <v>0</v>
      </c>
      <c r="Q409" s="551"/>
      <c r="R409" s="551"/>
      <c r="S409" s="551"/>
      <c r="T409" s="620">
        <f t="shared" si="222"/>
        <v>0</v>
      </c>
      <c r="U409" s="552"/>
      <c r="V409" s="551"/>
      <c r="W409" s="551"/>
      <c r="X409" s="620">
        <f t="shared" si="223"/>
        <v>0</v>
      </c>
      <c r="Y409" s="552"/>
      <c r="Z409" s="551"/>
      <c r="AA409" s="551"/>
      <c r="AB409" s="1307">
        <f t="shared" si="224"/>
        <v>0</v>
      </c>
      <c r="AC409" s="41"/>
      <c r="AD409" s="1150"/>
      <c r="AE409" s="277"/>
      <c r="AF409" s="294"/>
      <c r="AG409" s="1910">
        <f t="shared" si="226"/>
        <v>0</v>
      </c>
      <c r="AH409" s="308"/>
      <c r="AI409" s="308"/>
      <c r="AJ409" s="308"/>
      <c r="AK409" s="308"/>
      <c r="AL409" s="308"/>
      <c r="AM409" s="308"/>
      <c r="AN409" s="308"/>
      <c r="AO409" s="308"/>
      <c r="AP409" s="308"/>
      <c r="AQ409" s="308"/>
      <c r="AR409" s="308"/>
      <c r="AS409" s="752">
        <f t="shared" si="227"/>
        <v>0</v>
      </c>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row>
    <row r="410" spans="1:179" s="40" customFormat="1" ht="17.25" customHeight="1" outlineLevel="1">
      <c r="A410" s="677"/>
      <c r="B410" s="536"/>
      <c r="C410" s="537"/>
      <c r="D410" s="549"/>
      <c r="E410" s="613"/>
      <c r="F410" s="592"/>
      <c r="G410" s="592">
        <f t="shared" si="225"/>
        <v>0</v>
      </c>
      <c r="H410" s="550"/>
      <c r="I410" s="587"/>
      <c r="J410" s="1356">
        <f t="shared" si="199"/>
        <v>0</v>
      </c>
      <c r="K410" s="607">
        <f t="shared" si="200"/>
        <v>0</v>
      </c>
      <c r="L410" s="552"/>
      <c r="M410" s="552"/>
      <c r="N410" s="551"/>
      <c r="O410" s="551"/>
      <c r="P410" s="620">
        <f t="shared" si="221"/>
        <v>0</v>
      </c>
      <c r="Q410" s="551"/>
      <c r="R410" s="551"/>
      <c r="S410" s="551"/>
      <c r="T410" s="620">
        <f t="shared" si="222"/>
        <v>0</v>
      </c>
      <c r="U410" s="552"/>
      <c r="V410" s="551"/>
      <c r="W410" s="551"/>
      <c r="X410" s="620">
        <f t="shared" si="223"/>
        <v>0</v>
      </c>
      <c r="Y410" s="552"/>
      <c r="Z410" s="551"/>
      <c r="AA410" s="551"/>
      <c r="AB410" s="1307">
        <f t="shared" si="224"/>
        <v>0</v>
      </c>
      <c r="AC410" s="41"/>
      <c r="AD410" s="1150"/>
      <c r="AE410" s="277"/>
      <c r="AF410" s="294"/>
      <c r="AG410" s="1910">
        <f t="shared" si="226"/>
        <v>0</v>
      </c>
      <c r="AH410" s="308"/>
      <c r="AI410" s="308"/>
      <c r="AJ410" s="308"/>
      <c r="AK410" s="308"/>
      <c r="AL410" s="308"/>
      <c r="AM410" s="308"/>
      <c r="AN410" s="308"/>
      <c r="AO410" s="308"/>
      <c r="AP410" s="308"/>
      <c r="AQ410" s="308"/>
      <c r="AR410" s="308"/>
      <c r="AS410" s="752">
        <f t="shared" si="227"/>
        <v>0</v>
      </c>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row>
    <row r="411" spans="1:179" s="40" customFormat="1" ht="17.25" customHeight="1" outlineLevel="1">
      <c r="A411" s="677"/>
      <c r="B411" s="536"/>
      <c r="C411" s="537"/>
      <c r="D411" s="549"/>
      <c r="E411" s="613"/>
      <c r="F411" s="592"/>
      <c r="G411" s="592">
        <f t="shared" si="225"/>
        <v>0</v>
      </c>
      <c r="H411" s="550"/>
      <c r="I411" s="587"/>
      <c r="J411" s="1356">
        <f t="shared" si="199"/>
        <v>0</v>
      </c>
      <c r="K411" s="607">
        <f t="shared" si="200"/>
        <v>0</v>
      </c>
      <c r="L411" s="552"/>
      <c r="M411" s="552"/>
      <c r="N411" s="551"/>
      <c r="O411" s="551"/>
      <c r="P411" s="620">
        <f>SUM(M411:O411)</f>
        <v>0</v>
      </c>
      <c r="Q411" s="551"/>
      <c r="R411" s="551"/>
      <c r="S411" s="551"/>
      <c r="T411" s="620">
        <f t="shared" si="222"/>
        <v>0</v>
      </c>
      <c r="U411" s="552"/>
      <c r="V411" s="551"/>
      <c r="W411" s="551"/>
      <c r="X411" s="620">
        <f t="shared" si="223"/>
        <v>0</v>
      </c>
      <c r="Y411" s="552"/>
      <c r="Z411" s="551"/>
      <c r="AA411" s="551"/>
      <c r="AB411" s="1307">
        <f t="shared" si="224"/>
        <v>0</v>
      </c>
      <c r="AC411" s="41"/>
      <c r="AD411" s="1150"/>
      <c r="AE411" s="277"/>
      <c r="AF411" s="294"/>
      <c r="AG411" s="1910">
        <f t="shared" si="226"/>
        <v>0</v>
      </c>
      <c r="AH411" s="308"/>
      <c r="AI411" s="308"/>
      <c r="AJ411" s="308"/>
      <c r="AK411" s="308"/>
      <c r="AL411" s="308"/>
      <c r="AM411" s="308"/>
      <c r="AN411" s="308"/>
      <c r="AO411" s="308"/>
      <c r="AP411" s="308"/>
      <c r="AQ411" s="308"/>
      <c r="AR411" s="308"/>
      <c r="AS411" s="752">
        <f t="shared" si="227"/>
        <v>0</v>
      </c>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row>
    <row r="412" spans="1:179" s="40" customFormat="1" ht="17.25" customHeight="1" outlineLevel="1">
      <c r="A412" s="677"/>
      <c r="B412" s="536"/>
      <c r="C412" s="537"/>
      <c r="D412" s="549"/>
      <c r="E412" s="613"/>
      <c r="F412" s="592"/>
      <c r="G412" s="592">
        <f t="shared" si="225"/>
        <v>0</v>
      </c>
      <c r="H412" s="550"/>
      <c r="I412" s="587"/>
      <c r="J412" s="1356">
        <f t="shared" si="199"/>
        <v>0</v>
      </c>
      <c r="K412" s="607">
        <f t="shared" si="200"/>
        <v>0</v>
      </c>
      <c r="L412" s="552"/>
      <c r="M412" s="552"/>
      <c r="N412" s="551"/>
      <c r="O412" s="551"/>
      <c r="P412" s="620">
        <f t="shared" si="221"/>
        <v>0</v>
      </c>
      <c r="Q412" s="551"/>
      <c r="R412" s="551"/>
      <c r="S412" s="551"/>
      <c r="T412" s="620">
        <f t="shared" si="222"/>
        <v>0</v>
      </c>
      <c r="U412" s="552"/>
      <c r="V412" s="551"/>
      <c r="W412" s="551"/>
      <c r="X412" s="620">
        <f t="shared" si="223"/>
        <v>0</v>
      </c>
      <c r="Y412" s="552"/>
      <c r="Z412" s="551"/>
      <c r="AA412" s="551"/>
      <c r="AB412" s="1307">
        <f t="shared" si="224"/>
        <v>0</v>
      </c>
      <c r="AC412" s="41"/>
      <c r="AD412" s="675"/>
      <c r="AE412" s="277"/>
      <c r="AF412" s="294"/>
      <c r="AG412" s="1910">
        <f t="shared" si="226"/>
        <v>0</v>
      </c>
      <c r="AH412" s="308"/>
      <c r="AI412" s="308"/>
      <c r="AJ412" s="308"/>
      <c r="AK412" s="308"/>
      <c r="AL412" s="308"/>
      <c r="AM412" s="308"/>
      <c r="AN412" s="308"/>
      <c r="AO412" s="308"/>
      <c r="AP412" s="308"/>
      <c r="AQ412" s="308"/>
      <c r="AR412" s="308"/>
      <c r="AS412" s="752">
        <f t="shared" si="227"/>
        <v>0</v>
      </c>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row>
    <row r="413" spans="1:179" s="40" customFormat="1" ht="17.25" customHeight="1" outlineLevel="1">
      <c r="A413" s="677"/>
      <c r="B413" s="536"/>
      <c r="C413" s="537"/>
      <c r="D413" s="549"/>
      <c r="E413" s="613"/>
      <c r="F413" s="592"/>
      <c r="G413" s="592">
        <f t="shared" si="225"/>
        <v>0</v>
      </c>
      <c r="H413" s="550"/>
      <c r="I413" s="587"/>
      <c r="J413" s="1356">
        <f t="shared" si="199"/>
        <v>0</v>
      </c>
      <c r="K413" s="607">
        <f t="shared" si="200"/>
        <v>0</v>
      </c>
      <c r="L413" s="552"/>
      <c r="M413" s="552"/>
      <c r="N413" s="551"/>
      <c r="O413" s="551"/>
      <c r="P413" s="620">
        <f t="shared" si="221"/>
        <v>0</v>
      </c>
      <c r="Q413" s="551"/>
      <c r="R413" s="551"/>
      <c r="S413" s="551"/>
      <c r="T413" s="620">
        <f t="shared" si="222"/>
        <v>0</v>
      </c>
      <c r="U413" s="552"/>
      <c r="V413" s="551"/>
      <c r="W413" s="551"/>
      <c r="X413" s="620">
        <f t="shared" si="223"/>
        <v>0</v>
      </c>
      <c r="Y413" s="552"/>
      <c r="Z413" s="551"/>
      <c r="AA413" s="551"/>
      <c r="AB413" s="1307">
        <f t="shared" si="224"/>
        <v>0</v>
      </c>
      <c r="AC413" s="41"/>
      <c r="AD413" s="675"/>
      <c r="AE413" s="277"/>
      <c r="AF413" s="294"/>
      <c r="AG413" s="1910">
        <f t="shared" si="226"/>
        <v>0</v>
      </c>
      <c r="AH413" s="308"/>
      <c r="AI413" s="308"/>
      <c r="AJ413" s="308"/>
      <c r="AK413" s="308"/>
      <c r="AL413" s="308"/>
      <c r="AM413" s="308"/>
      <c r="AN413" s="308"/>
      <c r="AO413" s="308"/>
      <c r="AP413" s="308"/>
      <c r="AQ413" s="308"/>
      <c r="AR413" s="308"/>
      <c r="AS413" s="752">
        <f t="shared" si="227"/>
        <v>0</v>
      </c>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row>
    <row r="414" spans="1:179" s="40" customFormat="1" ht="17.25" customHeight="1" outlineLevel="1">
      <c r="A414" s="535"/>
      <c r="B414" s="536"/>
      <c r="C414" s="537"/>
      <c r="D414" s="549"/>
      <c r="E414" s="613"/>
      <c r="F414" s="592"/>
      <c r="G414" s="592">
        <f t="shared" si="225"/>
        <v>0</v>
      </c>
      <c r="H414" s="550"/>
      <c r="I414" s="587"/>
      <c r="J414" s="1356">
        <f t="shared" si="199"/>
        <v>0</v>
      </c>
      <c r="K414" s="607">
        <f t="shared" si="200"/>
        <v>0</v>
      </c>
      <c r="L414" s="552"/>
      <c r="M414" s="552"/>
      <c r="N414" s="551"/>
      <c r="O414" s="551"/>
      <c r="P414" s="620">
        <f t="shared" si="221"/>
        <v>0</v>
      </c>
      <c r="Q414" s="551"/>
      <c r="R414" s="551"/>
      <c r="S414" s="551"/>
      <c r="T414" s="620">
        <f t="shared" si="222"/>
        <v>0</v>
      </c>
      <c r="U414" s="552"/>
      <c r="V414" s="551"/>
      <c r="W414" s="551"/>
      <c r="X414" s="620">
        <f t="shared" si="223"/>
        <v>0</v>
      </c>
      <c r="Y414" s="552"/>
      <c r="Z414" s="551"/>
      <c r="AA414" s="551"/>
      <c r="AB414" s="1307">
        <f t="shared" si="224"/>
        <v>0</v>
      </c>
      <c r="AC414" s="41"/>
      <c r="AD414" s="675"/>
      <c r="AE414" s="277"/>
      <c r="AF414" s="294"/>
      <c r="AG414" s="1910">
        <f t="shared" si="226"/>
        <v>0</v>
      </c>
      <c r="AH414" s="308"/>
      <c r="AI414" s="308"/>
      <c r="AJ414" s="308"/>
      <c r="AK414" s="308"/>
      <c r="AL414" s="308"/>
      <c r="AM414" s="308"/>
      <c r="AN414" s="308"/>
      <c r="AO414" s="308"/>
      <c r="AP414" s="308"/>
      <c r="AQ414" s="308"/>
      <c r="AR414" s="308"/>
      <c r="AS414" s="752">
        <f t="shared" si="227"/>
        <v>0</v>
      </c>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row>
    <row r="415" spans="1:179" s="40" customFormat="1" ht="17.25" customHeight="1" outlineLevel="1">
      <c r="A415" s="535"/>
      <c r="B415" s="536"/>
      <c r="C415" s="537"/>
      <c r="D415" s="549"/>
      <c r="E415" s="613"/>
      <c r="F415" s="592"/>
      <c r="G415" s="592">
        <f t="shared" si="225"/>
        <v>0</v>
      </c>
      <c r="H415" s="550"/>
      <c r="I415" s="587"/>
      <c r="J415" s="1356">
        <f t="shared" si="199"/>
        <v>0</v>
      </c>
      <c r="K415" s="607">
        <f t="shared" si="200"/>
        <v>0</v>
      </c>
      <c r="L415" s="552"/>
      <c r="M415" s="552"/>
      <c r="N415" s="551"/>
      <c r="O415" s="551"/>
      <c r="P415" s="620">
        <f t="shared" si="221"/>
        <v>0</v>
      </c>
      <c r="Q415" s="551"/>
      <c r="R415" s="551"/>
      <c r="S415" s="551"/>
      <c r="T415" s="620">
        <f t="shared" si="222"/>
        <v>0</v>
      </c>
      <c r="U415" s="552"/>
      <c r="V415" s="551"/>
      <c r="W415" s="551"/>
      <c r="X415" s="620">
        <f t="shared" si="223"/>
        <v>0</v>
      </c>
      <c r="Y415" s="552"/>
      <c r="Z415" s="551"/>
      <c r="AA415" s="551"/>
      <c r="AB415" s="1307">
        <f t="shared" si="224"/>
        <v>0</v>
      </c>
      <c r="AC415" s="41"/>
      <c r="AD415" s="675"/>
      <c r="AE415" s="277"/>
      <c r="AF415" s="294"/>
      <c r="AG415" s="1910">
        <f t="shared" si="226"/>
        <v>0</v>
      </c>
      <c r="AH415" s="308"/>
      <c r="AI415" s="308"/>
      <c r="AJ415" s="308"/>
      <c r="AK415" s="308"/>
      <c r="AL415" s="308"/>
      <c r="AM415" s="308"/>
      <c r="AN415" s="308"/>
      <c r="AO415" s="308"/>
      <c r="AP415" s="308"/>
      <c r="AQ415" s="308"/>
      <c r="AR415" s="308"/>
      <c r="AS415" s="752">
        <f t="shared" si="227"/>
        <v>0</v>
      </c>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row>
    <row r="416" spans="1:179" s="40" customFormat="1" ht="17.25" customHeight="1" outlineLevel="1">
      <c r="A416" s="282"/>
      <c r="B416" s="277"/>
      <c r="C416" s="294"/>
      <c r="D416" s="295"/>
      <c r="E416" s="1403"/>
      <c r="F416" s="278"/>
      <c r="G416" s="279">
        <f t="shared" si="225"/>
        <v>0</v>
      </c>
      <c r="H416" s="280"/>
      <c r="I416" s="336"/>
      <c r="J416" s="1355">
        <f t="shared" si="199"/>
        <v>0</v>
      </c>
      <c r="K416" s="581">
        <f t="shared" si="200"/>
        <v>0</v>
      </c>
      <c r="L416" s="335"/>
      <c r="M416" s="335"/>
      <c r="N416" s="281"/>
      <c r="O416" s="281"/>
      <c r="P416" s="255">
        <f t="shared" si="221"/>
        <v>0</v>
      </c>
      <c r="Q416" s="281"/>
      <c r="R416" s="281"/>
      <c r="S416" s="281"/>
      <c r="T416" s="255">
        <f t="shared" si="222"/>
        <v>0</v>
      </c>
      <c r="U416" s="335"/>
      <c r="V416" s="281"/>
      <c r="W416" s="281"/>
      <c r="X416" s="255">
        <f t="shared" si="223"/>
        <v>0</v>
      </c>
      <c r="Y416" s="335"/>
      <c r="Z416" s="281"/>
      <c r="AA416" s="281"/>
      <c r="AB416" s="1305">
        <f t="shared" si="224"/>
        <v>0</v>
      </c>
      <c r="AC416" s="41"/>
      <c r="AD416" s="675"/>
      <c r="AE416" s="277"/>
      <c r="AF416" s="294"/>
      <c r="AG416" s="1910">
        <f t="shared" si="226"/>
        <v>0</v>
      </c>
      <c r="AH416" s="308"/>
      <c r="AI416" s="308"/>
      <c r="AJ416" s="308"/>
      <c r="AK416" s="308"/>
      <c r="AL416" s="308"/>
      <c r="AM416" s="308"/>
      <c r="AN416" s="308"/>
      <c r="AO416" s="308"/>
      <c r="AP416" s="308"/>
      <c r="AQ416" s="308"/>
      <c r="AR416" s="308"/>
      <c r="AS416" s="752">
        <f t="shared" si="227"/>
        <v>0</v>
      </c>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row>
    <row r="417" spans="1:179" s="40" customFormat="1" ht="35.25" customHeight="1" thickBot="1">
      <c r="A417" s="1406" t="s">
        <v>101</v>
      </c>
      <c r="B417" s="1407"/>
      <c r="C417" s="1408">
        <v>982</v>
      </c>
      <c r="D417" s="1409" t="s">
        <v>1377</v>
      </c>
      <c r="E417" s="1410"/>
      <c r="F417" s="1411">
        <v>32500</v>
      </c>
      <c r="G417" s="1411">
        <f t="shared" si="225"/>
        <v>32500</v>
      </c>
      <c r="H417" s="1412"/>
      <c r="I417" s="1413"/>
      <c r="J417" s="1414">
        <f t="shared" si="199"/>
        <v>32500</v>
      </c>
      <c r="K417" s="1415">
        <f t="shared" si="200"/>
        <v>0</v>
      </c>
      <c r="L417" s="1415"/>
      <c r="M417" s="1415"/>
      <c r="N417" s="1416"/>
      <c r="O417" s="1416"/>
      <c r="P417" s="1416">
        <f t="shared" si="221"/>
        <v>0</v>
      </c>
      <c r="Q417" s="1415"/>
      <c r="R417" s="1416"/>
      <c r="S417" s="1416"/>
      <c r="T417" s="1416">
        <f t="shared" si="222"/>
        <v>0</v>
      </c>
      <c r="U417" s="1415"/>
      <c r="V417" s="1416"/>
      <c r="W417" s="1416"/>
      <c r="X417" s="1416">
        <f t="shared" si="223"/>
        <v>0</v>
      </c>
      <c r="Y417" s="1415"/>
      <c r="Z417" s="1416"/>
      <c r="AA417" s="1416"/>
      <c r="AB417" s="1417">
        <f t="shared" si="224"/>
        <v>0</v>
      </c>
      <c r="AC417" s="41"/>
      <c r="AD417" s="732" t="s">
        <v>892</v>
      </c>
      <c r="AE417" s="397"/>
      <c r="AF417" s="393">
        <v>982</v>
      </c>
      <c r="AG417" s="256">
        <f>G417</f>
        <v>32500</v>
      </c>
      <c r="AH417" s="256">
        <v>0</v>
      </c>
      <c r="AI417" s="256">
        <v>0</v>
      </c>
      <c r="AJ417" s="256">
        <v>0</v>
      </c>
      <c r="AK417" s="256">
        <f>AG417</f>
        <v>32500</v>
      </c>
      <c r="AL417" s="256">
        <v>0</v>
      </c>
      <c r="AM417" s="256">
        <v>0</v>
      </c>
      <c r="AN417" s="256">
        <v>0</v>
      </c>
      <c r="AO417" s="256">
        <v>0</v>
      </c>
      <c r="AP417" s="256">
        <v>0</v>
      </c>
      <c r="AQ417" s="256">
        <v>0</v>
      </c>
      <c r="AR417" s="256">
        <v>0</v>
      </c>
      <c r="AS417" s="751">
        <f t="shared" si="227"/>
        <v>0</v>
      </c>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row>
    <row r="418" spans="1:179" s="10" customFormat="1" ht="68.25" customHeight="1" thickBot="1">
      <c r="A418" s="1948" t="s">
        <v>1379</v>
      </c>
      <c r="B418" s="1948"/>
      <c r="C418" s="1948"/>
      <c r="D418" s="777" t="s">
        <v>952</v>
      </c>
      <c r="E418" s="778"/>
      <c r="F418" s="779">
        <f>E418-E422</f>
        <v>0</v>
      </c>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row>
    <row r="419" spans="1:179" s="29" customFormat="1" ht="27.75" customHeight="1" thickBot="1">
      <c r="A419" s="1998" t="s">
        <v>64</v>
      </c>
      <c r="B419" s="2000" t="s">
        <v>41</v>
      </c>
      <c r="C419" s="2000" t="s">
        <v>35</v>
      </c>
      <c r="D419" s="2002" t="s">
        <v>77</v>
      </c>
      <c r="E419" s="1971" t="s">
        <v>809</v>
      </c>
      <c r="F419" s="1973" t="s">
        <v>1380</v>
      </c>
      <c r="G419" s="1973" t="s">
        <v>1381</v>
      </c>
      <c r="H419" s="2020" t="s">
        <v>136</v>
      </c>
      <c r="I419" s="1963" t="s">
        <v>910</v>
      </c>
      <c r="J419" s="1959" t="s">
        <v>1327</v>
      </c>
      <c r="K419" s="1965" t="s">
        <v>911</v>
      </c>
      <c r="L419" s="1966"/>
      <c r="M419" s="1966"/>
      <c r="N419" s="1966"/>
      <c r="O419" s="1966"/>
      <c r="P419" s="1966"/>
      <c r="Q419" s="1966"/>
      <c r="R419" s="1966"/>
      <c r="S419" s="1966"/>
      <c r="T419" s="1966"/>
      <c r="U419" s="1966"/>
      <c r="V419" s="1966"/>
      <c r="W419" s="1966"/>
      <c r="X419" s="1966"/>
      <c r="Y419" s="1966"/>
      <c r="Z419" s="1966"/>
      <c r="AA419" s="1966"/>
      <c r="AB419" s="1967"/>
      <c r="AD419" s="2057" t="s">
        <v>64</v>
      </c>
      <c r="AE419" s="2025" t="s">
        <v>41</v>
      </c>
      <c r="AF419" s="2025" t="s">
        <v>35</v>
      </c>
      <c r="AG419" s="2052" t="s">
        <v>939</v>
      </c>
      <c r="AH419" s="2052"/>
      <c r="AI419" s="2052"/>
      <c r="AJ419" s="2052"/>
      <c r="AK419" s="2052"/>
      <c r="AL419" s="2052"/>
      <c r="AM419" s="2052"/>
      <c r="AN419" s="2052"/>
      <c r="AO419" s="2052"/>
      <c r="AP419" s="2052"/>
      <c r="AQ419" s="2052"/>
      <c r="AR419" s="2052"/>
      <c r="AS419" s="2052"/>
    </row>
    <row r="420" spans="1:179" s="29" customFormat="1" ht="197.25" customHeight="1">
      <c r="A420" s="1999"/>
      <c r="B420" s="2001"/>
      <c r="C420" s="2001"/>
      <c r="D420" s="2003"/>
      <c r="E420" s="1972"/>
      <c r="F420" s="1974"/>
      <c r="G420" s="1974"/>
      <c r="H420" s="2021"/>
      <c r="I420" s="1964"/>
      <c r="J420" s="1960"/>
      <c r="K420" s="1358" t="s">
        <v>1360</v>
      </c>
      <c r="L420" s="1357" t="s">
        <v>909</v>
      </c>
      <c r="M420" s="626" t="s">
        <v>105</v>
      </c>
      <c r="N420" s="627" t="s">
        <v>106</v>
      </c>
      <c r="O420" s="627" t="s">
        <v>107</v>
      </c>
      <c r="P420" s="628" t="s">
        <v>507</v>
      </c>
      <c r="Q420" s="627" t="s">
        <v>108</v>
      </c>
      <c r="R420" s="627" t="s">
        <v>109</v>
      </c>
      <c r="S420" s="627" t="s">
        <v>110</v>
      </c>
      <c r="T420" s="628" t="s">
        <v>508</v>
      </c>
      <c r="U420" s="627" t="s">
        <v>111</v>
      </c>
      <c r="V420" s="627" t="s">
        <v>112</v>
      </c>
      <c r="W420" s="627" t="s">
        <v>113</v>
      </c>
      <c r="X420" s="628" t="s">
        <v>509</v>
      </c>
      <c r="Y420" s="627" t="s">
        <v>114</v>
      </c>
      <c r="Z420" s="627" t="s">
        <v>115</v>
      </c>
      <c r="AA420" s="627" t="s">
        <v>116</v>
      </c>
      <c r="AB420" s="1317" t="s">
        <v>510</v>
      </c>
      <c r="AD420" s="2057"/>
      <c r="AE420" s="2025"/>
      <c r="AF420" s="2025"/>
      <c r="AG420" s="733" t="s">
        <v>938</v>
      </c>
      <c r="AH420" s="734" t="s">
        <v>106</v>
      </c>
      <c r="AI420" s="734" t="s">
        <v>107</v>
      </c>
      <c r="AJ420" s="734" t="s">
        <v>108</v>
      </c>
      <c r="AK420" s="734" t="s">
        <v>109</v>
      </c>
      <c r="AL420" s="734" t="s">
        <v>110</v>
      </c>
      <c r="AM420" s="734" t="s">
        <v>111</v>
      </c>
      <c r="AN420" s="734" t="s">
        <v>112</v>
      </c>
      <c r="AO420" s="734" t="s">
        <v>113</v>
      </c>
      <c r="AP420" s="734" t="s">
        <v>114</v>
      </c>
      <c r="AQ420" s="734" t="s">
        <v>115</v>
      </c>
      <c r="AR420" s="734" t="s">
        <v>116</v>
      </c>
      <c r="AS420" s="735" t="s">
        <v>940</v>
      </c>
    </row>
    <row r="421" spans="1:179" s="29" customFormat="1" ht="20.25" customHeight="1">
      <c r="A421" s="298">
        <v>1</v>
      </c>
      <c r="B421" s="299">
        <v>2</v>
      </c>
      <c r="C421" s="299">
        <v>3</v>
      </c>
      <c r="D421" s="702">
        <v>4</v>
      </c>
      <c r="E421" s="1162">
        <v>5</v>
      </c>
      <c r="F421" s="301">
        <v>6</v>
      </c>
      <c r="G421" s="301">
        <v>7</v>
      </c>
      <c r="H421" s="298">
        <v>8</v>
      </c>
      <c r="I421" s="574">
        <v>9</v>
      </c>
      <c r="J421" s="1362">
        <v>10</v>
      </c>
      <c r="K421" s="298">
        <v>11</v>
      </c>
      <c r="L421" s="572">
        <v>12</v>
      </c>
      <c r="M421" s="531">
        <v>13</v>
      </c>
      <c r="N421" s="283">
        <v>14</v>
      </c>
      <c r="O421" s="299">
        <v>15</v>
      </c>
      <c r="P421" s="629">
        <v>16</v>
      </c>
      <c r="Q421" s="299">
        <v>17</v>
      </c>
      <c r="R421" s="283">
        <v>18</v>
      </c>
      <c r="S421" s="299">
        <v>19</v>
      </c>
      <c r="T421" s="629">
        <v>20</v>
      </c>
      <c r="U421" s="299">
        <v>21</v>
      </c>
      <c r="V421" s="283">
        <v>22</v>
      </c>
      <c r="W421" s="299">
        <v>23</v>
      </c>
      <c r="X421" s="629">
        <v>24</v>
      </c>
      <c r="Y421" s="299">
        <v>25</v>
      </c>
      <c r="Z421" s="283">
        <v>26</v>
      </c>
      <c r="AA421" s="299">
        <v>27</v>
      </c>
      <c r="AB421" s="1318">
        <v>28</v>
      </c>
      <c r="AD421" s="299">
        <v>1</v>
      </c>
      <c r="AE421" s="299">
        <v>2</v>
      </c>
      <c r="AF421" s="299">
        <v>3</v>
      </c>
      <c r="AG421" s="283">
        <v>4</v>
      </c>
      <c r="AH421" s="283">
        <v>5</v>
      </c>
      <c r="AI421" s="299">
        <v>6</v>
      </c>
      <c r="AJ421" s="283">
        <v>7</v>
      </c>
      <c r="AK421" s="299">
        <v>8</v>
      </c>
      <c r="AL421" s="283">
        <v>9</v>
      </c>
      <c r="AM421" s="299">
        <v>10</v>
      </c>
      <c r="AN421" s="283">
        <v>11</v>
      </c>
      <c r="AO421" s="299">
        <v>12</v>
      </c>
      <c r="AP421" s="283">
        <v>13</v>
      </c>
      <c r="AQ421" s="299">
        <v>14</v>
      </c>
      <c r="AR421" s="283">
        <v>15</v>
      </c>
      <c r="AS421" s="629">
        <v>16</v>
      </c>
    </row>
    <row r="422" spans="1:179" s="22" customFormat="1" ht="21" customHeight="1">
      <c r="A422" s="338" t="s">
        <v>78</v>
      </c>
      <c r="B422" s="339"/>
      <c r="C422" s="339"/>
      <c r="D422" s="1159"/>
      <c r="E422" s="630">
        <f t="shared" ref="E422:AB422" si="228">E424+E509</f>
        <v>0</v>
      </c>
      <c r="F422" s="341">
        <f t="shared" si="228"/>
        <v>752500</v>
      </c>
      <c r="G422" s="341">
        <f t="shared" si="228"/>
        <v>752500</v>
      </c>
      <c r="H422" s="342">
        <f t="shared" si="228"/>
        <v>48000</v>
      </c>
      <c r="I422" s="519">
        <f t="shared" si="228"/>
        <v>24000</v>
      </c>
      <c r="J422" s="1363">
        <f t="shared" si="228"/>
        <v>752500</v>
      </c>
      <c r="K422" s="1359">
        <f t="shared" si="228"/>
        <v>0</v>
      </c>
      <c r="L422" s="354">
        <f t="shared" si="228"/>
        <v>0</v>
      </c>
      <c r="M422" s="354">
        <f t="shared" si="228"/>
        <v>0</v>
      </c>
      <c r="N422" s="343">
        <f t="shared" si="228"/>
        <v>0</v>
      </c>
      <c r="O422" s="343">
        <f t="shared" si="228"/>
        <v>0</v>
      </c>
      <c r="P422" s="343">
        <f t="shared" si="228"/>
        <v>0</v>
      </c>
      <c r="Q422" s="343">
        <f t="shared" si="228"/>
        <v>0</v>
      </c>
      <c r="R422" s="343">
        <f t="shared" si="228"/>
        <v>0</v>
      </c>
      <c r="S422" s="343">
        <f t="shared" si="228"/>
        <v>0</v>
      </c>
      <c r="T422" s="343">
        <f t="shared" si="228"/>
        <v>0</v>
      </c>
      <c r="U422" s="343">
        <f t="shared" si="228"/>
        <v>0</v>
      </c>
      <c r="V422" s="343">
        <f t="shared" si="228"/>
        <v>0</v>
      </c>
      <c r="W422" s="343">
        <f t="shared" si="228"/>
        <v>0</v>
      </c>
      <c r="X422" s="343">
        <f t="shared" si="228"/>
        <v>0</v>
      </c>
      <c r="Y422" s="343">
        <f t="shared" si="228"/>
        <v>0</v>
      </c>
      <c r="Z422" s="343">
        <f t="shared" si="228"/>
        <v>0</v>
      </c>
      <c r="AA422" s="343">
        <f t="shared" si="228"/>
        <v>0</v>
      </c>
      <c r="AB422" s="1319">
        <f t="shared" si="228"/>
        <v>0</v>
      </c>
      <c r="AD422" s="758" t="s">
        <v>78</v>
      </c>
      <c r="AE422" s="339"/>
      <c r="AF422" s="339"/>
      <c r="AG422" s="343">
        <f t="shared" ref="AG422:AR422" si="229">AG424+AG509</f>
        <v>747500</v>
      </c>
      <c r="AH422" s="343">
        <f t="shared" si="229"/>
        <v>7500</v>
      </c>
      <c r="AI422" s="343">
        <f t="shared" si="229"/>
        <v>78000</v>
      </c>
      <c r="AJ422" s="343">
        <f t="shared" si="229"/>
        <v>56000</v>
      </c>
      <c r="AK422" s="343">
        <f t="shared" si="229"/>
        <v>549600</v>
      </c>
      <c r="AL422" s="343">
        <f t="shared" si="229"/>
        <v>6000</v>
      </c>
      <c r="AM422" s="343">
        <f t="shared" si="229"/>
        <v>6000</v>
      </c>
      <c r="AN422" s="343">
        <f t="shared" si="229"/>
        <v>6000</v>
      </c>
      <c r="AO422" s="343">
        <f t="shared" si="229"/>
        <v>6000</v>
      </c>
      <c r="AP422" s="343">
        <f t="shared" si="229"/>
        <v>14400</v>
      </c>
      <c r="AQ422" s="343">
        <f t="shared" si="229"/>
        <v>6000</v>
      </c>
      <c r="AR422" s="343">
        <f t="shared" si="229"/>
        <v>12000</v>
      </c>
      <c r="AS422" s="753">
        <f t="shared" ref="AS422:AS485" si="230">AG422-AH422-AI422-AJ422-AK422-AL422-AM422-AN422-AO422-AP422-AQ422-AR422</f>
        <v>0</v>
      </c>
    </row>
    <row r="423" spans="1:179" s="22" customFormat="1" ht="21" customHeight="1">
      <c r="A423" s="338" t="s">
        <v>693</v>
      </c>
      <c r="B423" s="339"/>
      <c r="C423" s="339"/>
      <c r="D423" s="1159"/>
      <c r="E423" s="630">
        <f t="shared" ref="E423:AB423" si="231">E432+E440+E455+E458+E479+E480+E499+E501+E506+E510+E529+E498</f>
        <v>0</v>
      </c>
      <c r="F423" s="341">
        <f t="shared" si="231"/>
        <v>752500</v>
      </c>
      <c r="G423" s="341">
        <f t="shared" si="231"/>
        <v>752500</v>
      </c>
      <c r="H423" s="342">
        <f t="shared" si="231"/>
        <v>48000</v>
      </c>
      <c r="I423" s="519">
        <f t="shared" si="231"/>
        <v>24000</v>
      </c>
      <c r="J423" s="1363">
        <f t="shared" si="231"/>
        <v>752500</v>
      </c>
      <c r="K423" s="1359">
        <f t="shared" si="231"/>
        <v>0</v>
      </c>
      <c r="L423" s="354">
        <f t="shared" si="231"/>
        <v>0</v>
      </c>
      <c r="M423" s="354">
        <f t="shared" si="231"/>
        <v>0</v>
      </c>
      <c r="N423" s="343">
        <f t="shared" si="231"/>
        <v>0</v>
      </c>
      <c r="O423" s="343">
        <f t="shared" si="231"/>
        <v>0</v>
      </c>
      <c r="P423" s="343">
        <f t="shared" si="231"/>
        <v>0</v>
      </c>
      <c r="Q423" s="343">
        <f t="shared" si="231"/>
        <v>0</v>
      </c>
      <c r="R423" s="343">
        <f t="shared" si="231"/>
        <v>0</v>
      </c>
      <c r="S423" s="343">
        <f t="shared" si="231"/>
        <v>0</v>
      </c>
      <c r="T423" s="343">
        <f t="shared" si="231"/>
        <v>0</v>
      </c>
      <c r="U423" s="343">
        <f t="shared" si="231"/>
        <v>0</v>
      </c>
      <c r="V423" s="343">
        <f t="shared" si="231"/>
        <v>0</v>
      </c>
      <c r="W423" s="343">
        <f t="shared" si="231"/>
        <v>0</v>
      </c>
      <c r="X423" s="343">
        <f t="shared" si="231"/>
        <v>0</v>
      </c>
      <c r="Y423" s="343">
        <f t="shared" si="231"/>
        <v>0</v>
      </c>
      <c r="Z423" s="343">
        <f t="shared" si="231"/>
        <v>0</v>
      </c>
      <c r="AA423" s="343">
        <f t="shared" si="231"/>
        <v>0</v>
      </c>
      <c r="AB423" s="1319">
        <f t="shared" si="231"/>
        <v>0</v>
      </c>
      <c r="AD423" s="758" t="s">
        <v>693</v>
      </c>
      <c r="AE423" s="339"/>
      <c r="AF423" s="339"/>
      <c r="AG423" s="343">
        <f t="shared" ref="AG423:AR423" si="232">AG432+AG440+AG455+AG458+AG479+AG480+AG499+AG501+AG506+AG510+AG529+AG498</f>
        <v>747500</v>
      </c>
      <c r="AH423" s="343">
        <f t="shared" si="232"/>
        <v>7500</v>
      </c>
      <c r="AI423" s="343">
        <f t="shared" si="232"/>
        <v>78000</v>
      </c>
      <c r="AJ423" s="343">
        <f t="shared" si="232"/>
        <v>56000</v>
      </c>
      <c r="AK423" s="343">
        <f t="shared" si="232"/>
        <v>549600</v>
      </c>
      <c r="AL423" s="343">
        <f t="shared" si="232"/>
        <v>6000</v>
      </c>
      <c r="AM423" s="343">
        <f t="shared" si="232"/>
        <v>6000</v>
      </c>
      <c r="AN423" s="343">
        <f t="shared" si="232"/>
        <v>6000</v>
      </c>
      <c r="AO423" s="343">
        <f t="shared" si="232"/>
        <v>6000</v>
      </c>
      <c r="AP423" s="343">
        <f t="shared" si="232"/>
        <v>14400</v>
      </c>
      <c r="AQ423" s="343">
        <f t="shared" si="232"/>
        <v>6000</v>
      </c>
      <c r="AR423" s="343">
        <f t="shared" si="232"/>
        <v>12000</v>
      </c>
      <c r="AS423" s="753">
        <f t="shared" si="230"/>
        <v>0</v>
      </c>
    </row>
    <row r="424" spans="1:179" s="22" customFormat="1" ht="21" customHeight="1">
      <c r="A424" s="317"/>
      <c r="B424" s="318">
        <v>200</v>
      </c>
      <c r="C424" s="318"/>
      <c r="D424" s="704"/>
      <c r="E424" s="630">
        <f t="shared" ref="E424:AR424" si="233">E425+E505</f>
        <v>0</v>
      </c>
      <c r="F424" s="319">
        <f t="shared" si="233"/>
        <v>251000</v>
      </c>
      <c r="G424" s="319">
        <f t="shared" si="233"/>
        <v>251000</v>
      </c>
      <c r="H424" s="303">
        <f t="shared" si="233"/>
        <v>48000</v>
      </c>
      <c r="I424" s="585">
        <f t="shared" si="233"/>
        <v>24000</v>
      </c>
      <c r="J424" s="1363">
        <f>J425+J505</f>
        <v>251000</v>
      </c>
      <c r="K424" s="1338">
        <f>K425+K505</f>
        <v>0</v>
      </c>
      <c r="L424" s="436">
        <f t="shared" si="233"/>
        <v>0</v>
      </c>
      <c r="M424" s="436">
        <f t="shared" si="233"/>
        <v>0</v>
      </c>
      <c r="N424" s="305">
        <f t="shared" si="233"/>
        <v>0</v>
      </c>
      <c r="O424" s="305">
        <f t="shared" si="233"/>
        <v>0</v>
      </c>
      <c r="P424" s="343">
        <f t="shared" si="233"/>
        <v>0</v>
      </c>
      <c r="Q424" s="305">
        <f t="shared" si="233"/>
        <v>0</v>
      </c>
      <c r="R424" s="305">
        <f t="shared" si="233"/>
        <v>0</v>
      </c>
      <c r="S424" s="305">
        <f t="shared" si="233"/>
        <v>0</v>
      </c>
      <c r="T424" s="343">
        <f t="shared" si="233"/>
        <v>0</v>
      </c>
      <c r="U424" s="305">
        <f t="shared" si="233"/>
        <v>0</v>
      </c>
      <c r="V424" s="305">
        <f t="shared" si="233"/>
        <v>0</v>
      </c>
      <c r="W424" s="305">
        <f t="shared" si="233"/>
        <v>0</v>
      </c>
      <c r="X424" s="343">
        <f t="shared" si="233"/>
        <v>0</v>
      </c>
      <c r="Y424" s="305">
        <f t="shared" si="233"/>
        <v>0</v>
      </c>
      <c r="Z424" s="305">
        <f t="shared" si="233"/>
        <v>0</v>
      </c>
      <c r="AA424" s="305">
        <f t="shared" si="233"/>
        <v>0</v>
      </c>
      <c r="AB424" s="1319">
        <f t="shared" si="233"/>
        <v>0</v>
      </c>
      <c r="AD424" s="737"/>
      <c r="AE424" s="318">
        <v>200</v>
      </c>
      <c r="AF424" s="318"/>
      <c r="AG424" s="305">
        <f t="shared" si="233"/>
        <v>246000</v>
      </c>
      <c r="AH424" s="305">
        <f t="shared" si="233"/>
        <v>6000</v>
      </c>
      <c r="AI424" s="305">
        <f t="shared" si="233"/>
        <v>6000</v>
      </c>
      <c r="AJ424" s="305">
        <f t="shared" si="233"/>
        <v>56000</v>
      </c>
      <c r="AK424" s="305">
        <f t="shared" si="233"/>
        <v>121600</v>
      </c>
      <c r="AL424" s="305">
        <f t="shared" si="233"/>
        <v>6000</v>
      </c>
      <c r="AM424" s="305">
        <f t="shared" si="233"/>
        <v>6000</v>
      </c>
      <c r="AN424" s="305">
        <f t="shared" si="233"/>
        <v>6000</v>
      </c>
      <c r="AO424" s="305">
        <f t="shared" si="233"/>
        <v>6000</v>
      </c>
      <c r="AP424" s="305">
        <f t="shared" si="233"/>
        <v>14400</v>
      </c>
      <c r="AQ424" s="305">
        <f t="shared" si="233"/>
        <v>6000</v>
      </c>
      <c r="AR424" s="305">
        <f t="shared" si="233"/>
        <v>12000</v>
      </c>
      <c r="AS424" s="753">
        <f t="shared" si="230"/>
        <v>0</v>
      </c>
    </row>
    <row r="425" spans="1:179" s="22" customFormat="1" ht="21" customHeight="1">
      <c r="A425" s="338" t="s">
        <v>717</v>
      </c>
      <c r="B425" s="339">
        <v>220</v>
      </c>
      <c r="C425" s="339"/>
      <c r="D425" s="1159"/>
      <c r="E425" s="630">
        <f t="shared" ref="E425:AB425" si="234">E426+E432+E440+E455+E458+E478</f>
        <v>0</v>
      </c>
      <c r="F425" s="341">
        <f t="shared" si="234"/>
        <v>246000</v>
      </c>
      <c r="G425" s="341">
        <f t="shared" si="234"/>
        <v>246000</v>
      </c>
      <c r="H425" s="342">
        <f t="shared" si="234"/>
        <v>48000</v>
      </c>
      <c r="I425" s="519">
        <f t="shared" si="234"/>
        <v>24000</v>
      </c>
      <c r="J425" s="1363">
        <f t="shared" ref="J425:J488" si="235">G425-K425</f>
        <v>246000</v>
      </c>
      <c r="K425" s="354">
        <f t="shared" ref="K425:K488" si="236">L425+P425+T425+X425+AB425</f>
        <v>0</v>
      </c>
      <c r="L425" s="354">
        <f t="shared" si="234"/>
        <v>0</v>
      </c>
      <c r="M425" s="354">
        <f t="shared" si="234"/>
        <v>0</v>
      </c>
      <c r="N425" s="354">
        <f t="shared" si="234"/>
        <v>0</v>
      </c>
      <c r="O425" s="354">
        <f t="shared" si="234"/>
        <v>0</v>
      </c>
      <c r="P425" s="354">
        <f t="shared" si="234"/>
        <v>0</v>
      </c>
      <c r="Q425" s="354">
        <f t="shared" si="234"/>
        <v>0</v>
      </c>
      <c r="R425" s="354">
        <f t="shared" si="234"/>
        <v>0</v>
      </c>
      <c r="S425" s="354">
        <f t="shared" si="234"/>
        <v>0</v>
      </c>
      <c r="T425" s="354">
        <f t="shared" si="234"/>
        <v>0</v>
      </c>
      <c r="U425" s="354">
        <f t="shared" si="234"/>
        <v>0</v>
      </c>
      <c r="V425" s="353">
        <f t="shared" si="234"/>
        <v>0</v>
      </c>
      <c r="W425" s="343">
        <f t="shared" si="234"/>
        <v>0</v>
      </c>
      <c r="X425" s="354">
        <f t="shared" si="234"/>
        <v>0</v>
      </c>
      <c r="Y425" s="354">
        <f t="shared" si="234"/>
        <v>0</v>
      </c>
      <c r="Z425" s="354">
        <f t="shared" si="234"/>
        <v>0</v>
      </c>
      <c r="AA425" s="354">
        <f t="shared" si="234"/>
        <v>0</v>
      </c>
      <c r="AB425" s="1320">
        <f t="shared" si="234"/>
        <v>0</v>
      </c>
      <c r="AD425" s="758" t="s">
        <v>717</v>
      </c>
      <c r="AE425" s="339">
        <v>220</v>
      </c>
      <c r="AF425" s="339"/>
      <c r="AG425" s="343">
        <f t="shared" ref="AG425:AR425" si="237">AG426+AG432+AG440+AG455+AG458+AG478</f>
        <v>246000</v>
      </c>
      <c r="AH425" s="343">
        <f t="shared" si="237"/>
        <v>6000</v>
      </c>
      <c r="AI425" s="343">
        <f t="shared" si="237"/>
        <v>6000</v>
      </c>
      <c r="AJ425" s="343">
        <f t="shared" si="237"/>
        <v>56000</v>
      </c>
      <c r="AK425" s="343">
        <f t="shared" si="237"/>
        <v>121600</v>
      </c>
      <c r="AL425" s="343">
        <f t="shared" si="237"/>
        <v>6000</v>
      </c>
      <c r="AM425" s="343">
        <f t="shared" si="237"/>
        <v>6000</v>
      </c>
      <c r="AN425" s="343">
        <f t="shared" si="237"/>
        <v>6000</v>
      </c>
      <c r="AO425" s="343">
        <f t="shared" si="237"/>
        <v>6000</v>
      </c>
      <c r="AP425" s="343">
        <f t="shared" si="237"/>
        <v>14400</v>
      </c>
      <c r="AQ425" s="343">
        <f t="shared" si="237"/>
        <v>6000</v>
      </c>
      <c r="AR425" s="343">
        <f t="shared" si="237"/>
        <v>12000</v>
      </c>
      <c r="AS425" s="753">
        <f t="shared" si="230"/>
        <v>0</v>
      </c>
    </row>
    <row r="426" spans="1:179" s="42" customFormat="1" ht="21.75" customHeight="1">
      <c r="A426" s="338" t="s">
        <v>718</v>
      </c>
      <c r="B426" s="339">
        <v>212</v>
      </c>
      <c r="C426" s="339"/>
      <c r="D426" s="1159"/>
      <c r="E426" s="630">
        <f>SUM(E427:E431)</f>
        <v>0</v>
      </c>
      <c r="F426" s="341">
        <f>SUM(F427:F431)</f>
        <v>0</v>
      </c>
      <c r="G426" s="341">
        <f>SUM(G427:G431)</f>
        <v>0</v>
      </c>
      <c r="H426" s="342">
        <f t="shared" ref="H426:AB426" si="238">SUM(H427:H431)</f>
        <v>0</v>
      </c>
      <c r="I426" s="519">
        <f t="shared" si="238"/>
        <v>0</v>
      </c>
      <c r="J426" s="1364">
        <f t="shared" si="235"/>
        <v>0</v>
      </c>
      <c r="K426" s="354">
        <f t="shared" si="236"/>
        <v>0</v>
      </c>
      <c r="L426" s="354">
        <f>SUM(L427:L431)</f>
        <v>0</v>
      </c>
      <c r="M426" s="354">
        <f t="shared" si="238"/>
        <v>0</v>
      </c>
      <c r="N426" s="343">
        <f t="shared" si="238"/>
        <v>0</v>
      </c>
      <c r="O426" s="343">
        <f t="shared" si="238"/>
        <v>0</v>
      </c>
      <c r="P426" s="343">
        <f t="shared" si="238"/>
        <v>0</v>
      </c>
      <c r="Q426" s="343">
        <f t="shared" si="238"/>
        <v>0</v>
      </c>
      <c r="R426" s="343">
        <f t="shared" si="238"/>
        <v>0</v>
      </c>
      <c r="S426" s="343">
        <f t="shared" si="238"/>
        <v>0</v>
      </c>
      <c r="T426" s="343">
        <f t="shared" si="238"/>
        <v>0</v>
      </c>
      <c r="U426" s="343">
        <f t="shared" si="238"/>
        <v>0</v>
      </c>
      <c r="V426" s="343">
        <f t="shared" si="238"/>
        <v>0</v>
      </c>
      <c r="W426" s="343">
        <f t="shared" si="238"/>
        <v>0</v>
      </c>
      <c r="X426" s="343">
        <f t="shared" si="238"/>
        <v>0</v>
      </c>
      <c r="Y426" s="343">
        <f t="shared" si="238"/>
        <v>0</v>
      </c>
      <c r="Z426" s="343">
        <f>SUM(Z427:Z431)</f>
        <v>0</v>
      </c>
      <c r="AA426" s="343">
        <f t="shared" si="238"/>
        <v>0</v>
      </c>
      <c r="AB426" s="1319">
        <f t="shared" si="238"/>
        <v>0</v>
      </c>
      <c r="AC426" s="238"/>
      <c r="AD426" s="758" t="s">
        <v>718</v>
      </c>
      <c r="AE426" s="339">
        <v>212</v>
      </c>
      <c r="AF426" s="339"/>
      <c r="AG426" s="343">
        <f t="shared" ref="AG426:AL426" si="239">SUM(AG427:AG431)</f>
        <v>0</v>
      </c>
      <c r="AH426" s="343">
        <f t="shared" si="239"/>
        <v>0</v>
      </c>
      <c r="AI426" s="343">
        <f t="shared" si="239"/>
        <v>0</v>
      </c>
      <c r="AJ426" s="343">
        <f t="shared" si="239"/>
        <v>0</v>
      </c>
      <c r="AK426" s="343">
        <f t="shared" si="239"/>
        <v>0</v>
      </c>
      <c r="AL426" s="343">
        <f t="shared" si="239"/>
        <v>0</v>
      </c>
      <c r="AM426" s="343">
        <f t="shared" ref="AM426:AR426" si="240">SUM(AM427:AM431)</f>
        <v>0</v>
      </c>
      <c r="AN426" s="343">
        <f t="shared" si="240"/>
        <v>0</v>
      </c>
      <c r="AO426" s="343">
        <f t="shared" si="240"/>
        <v>0</v>
      </c>
      <c r="AP426" s="343">
        <f t="shared" si="240"/>
        <v>0</v>
      </c>
      <c r="AQ426" s="343">
        <f t="shared" si="240"/>
        <v>0</v>
      </c>
      <c r="AR426" s="343">
        <f t="shared" si="240"/>
        <v>0</v>
      </c>
      <c r="AS426" s="753">
        <f t="shared" si="230"/>
        <v>0</v>
      </c>
      <c r="AT426" s="238"/>
      <c r="AU426" s="238"/>
      <c r="AV426" s="238"/>
      <c r="AW426" s="238"/>
      <c r="AX426" s="238"/>
      <c r="AY426" s="238"/>
      <c r="AZ426" s="238"/>
      <c r="BA426" s="238"/>
      <c r="BB426" s="238"/>
      <c r="BC426" s="238"/>
      <c r="BD426" s="238"/>
      <c r="BE426" s="238"/>
      <c r="BF426" s="238"/>
      <c r="BG426" s="238"/>
      <c r="BH426" s="238"/>
      <c r="BI426" s="238"/>
      <c r="BJ426" s="238"/>
      <c r="BK426" s="238"/>
      <c r="BL426" s="238"/>
      <c r="BM426" s="238"/>
      <c r="BN426" s="238"/>
      <c r="BO426" s="238"/>
      <c r="BP426" s="238"/>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c r="DB426" s="238"/>
      <c r="DC426" s="238"/>
      <c r="DD426" s="238"/>
      <c r="DE426" s="238"/>
      <c r="DF426" s="238"/>
      <c r="DG426" s="238"/>
      <c r="DH426" s="238"/>
      <c r="DI426" s="238"/>
      <c r="DJ426" s="238"/>
      <c r="DK426" s="238"/>
      <c r="DL426" s="238"/>
      <c r="DM426" s="238"/>
      <c r="DN426" s="238"/>
      <c r="DO426" s="238"/>
      <c r="DP426" s="238"/>
      <c r="DQ426" s="238"/>
      <c r="DR426" s="238"/>
      <c r="DS426" s="238"/>
      <c r="DT426" s="238"/>
      <c r="DU426" s="238"/>
      <c r="DV426" s="238"/>
      <c r="DW426" s="238"/>
      <c r="DX426" s="238"/>
      <c r="DY426" s="238"/>
      <c r="DZ426" s="238"/>
      <c r="EA426" s="238"/>
      <c r="EB426" s="238"/>
      <c r="EC426" s="238"/>
      <c r="ED426" s="238"/>
      <c r="EE426" s="238"/>
      <c r="EF426" s="238"/>
      <c r="EG426" s="238"/>
      <c r="EH426" s="238"/>
      <c r="EI426" s="238"/>
      <c r="EJ426" s="238"/>
      <c r="EK426" s="238"/>
      <c r="EL426" s="238"/>
      <c r="EM426" s="238"/>
      <c r="EN426" s="238"/>
      <c r="EO426" s="238"/>
      <c r="EP426" s="238"/>
      <c r="EQ426" s="238"/>
      <c r="ER426" s="238"/>
      <c r="ES426" s="238"/>
      <c r="ET426" s="238"/>
      <c r="EU426" s="238"/>
      <c r="EV426" s="238"/>
      <c r="EW426" s="238"/>
      <c r="EX426" s="238"/>
      <c r="EY426" s="238"/>
      <c r="EZ426" s="238"/>
      <c r="FA426" s="238"/>
      <c r="FB426" s="238"/>
      <c r="FC426" s="238"/>
      <c r="FD426" s="238"/>
      <c r="FE426" s="238"/>
      <c r="FF426" s="238"/>
      <c r="FG426" s="238"/>
      <c r="FH426" s="238"/>
      <c r="FI426" s="238"/>
      <c r="FJ426" s="238"/>
      <c r="FK426" s="238"/>
      <c r="FL426" s="238"/>
      <c r="FM426" s="238"/>
      <c r="FN426" s="238"/>
      <c r="FO426" s="238"/>
      <c r="FP426" s="238"/>
      <c r="FQ426" s="238"/>
      <c r="FR426" s="238"/>
      <c r="FS426" s="238"/>
      <c r="FT426" s="238"/>
      <c r="FU426" s="238"/>
      <c r="FV426" s="238"/>
      <c r="FW426" s="238"/>
    </row>
    <row r="427" spans="1:179" s="40" customFormat="1" ht="65.25" customHeight="1">
      <c r="A427" s="676" t="s">
        <v>125</v>
      </c>
      <c r="B427" s="277"/>
      <c r="C427" s="294">
        <v>912</v>
      </c>
      <c r="D427" s="705" t="s">
        <v>1382</v>
      </c>
      <c r="E427" s="1163"/>
      <c r="F427" s="278">
        <f>'212 командировки'!F16</f>
        <v>0</v>
      </c>
      <c r="G427" s="278">
        <f>F427</f>
        <v>0</v>
      </c>
      <c r="H427" s="280"/>
      <c r="I427" s="622"/>
      <c r="J427" s="1365">
        <f t="shared" si="235"/>
        <v>0</v>
      </c>
      <c r="K427" s="580">
        <f t="shared" si="236"/>
        <v>0</v>
      </c>
      <c r="L427" s="586"/>
      <c r="M427" s="586"/>
      <c r="N427" s="326"/>
      <c r="O427" s="326"/>
      <c r="P427" s="346">
        <f>SUM(M427:O427)</f>
        <v>0</v>
      </c>
      <c r="Q427" s="281"/>
      <c r="R427" s="281"/>
      <c r="S427" s="281"/>
      <c r="T427" s="346">
        <f>SUM(Q427:S427)</f>
        <v>0</v>
      </c>
      <c r="U427" s="281"/>
      <c r="V427" s="281"/>
      <c r="W427" s="281"/>
      <c r="X427" s="346">
        <f>SUM(U427:W427)</f>
        <v>0</v>
      </c>
      <c r="Y427" s="281"/>
      <c r="Z427" s="281"/>
      <c r="AA427" s="281"/>
      <c r="AB427" s="1321">
        <f>SUM(Y427:AA427)</f>
        <v>0</v>
      </c>
      <c r="AC427" s="41"/>
      <c r="AD427" s="1283" t="s">
        <v>125</v>
      </c>
      <c r="AE427" s="756"/>
      <c r="AF427" s="850">
        <v>912</v>
      </c>
      <c r="AG427" s="725">
        <f>F427</f>
        <v>0</v>
      </c>
      <c r="AH427" s="725"/>
      <c r="AI427" s="725"/>
      <c r="AJ427" s="725"/>
      <c r="AK427" s="725"/>
      <c r="AL427" s="725"/>
      <c r="AM427" s="725"/>
      <c r="AN427" s="725"/>
      <c r="AO427" s="725"/>
      <c r="AP427" s="725"/>
      <c r="AQ427" s="725"/>
      <c r="AR427" s="725"/>
      <c r="AS427" s="728">
        <f t="shared" si="230"/>
        <v>0</v>
      </c>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row>
    <row r="428" spans="1:179" s="40" customFormat="1" ht="81" customHeight="1">
      <c r="A428" s="676" t="s">
        <v>131</v>
      </c>
      <c r="B428" s="277"/>
      <c r="C428" s="294">
        <v>921</v>
      </c>
      <c r="D428" s="705" t="s">
        <v>1382</v>
      </c>
      <c r="E428" s="1163"/>
      <c r="F428" s="278">
        <f>'212 командировки'!H16</f>
        <v>0</v>
      </c>
      <c r="G428" s="278">
        <f>F428</f>
        <v>0</v>
      </c>
      <c r="H428" s="280"/>
      <c r="I428" s="622"/>
      <c r="J428" s="1365">
        <f t="shared" si="235"/>
        <v>0</v>
      </c>
      <c r="K428" s="580">
        <f t="shared" si="236"/>
        <v>0</v>
      </c>
      <c r="L428" s="586"/>
      <c r="M428" s="586"/>
      <c r="N428" s="326"/>
      <c r="O428" s="326"/>
      <c r="P428" s="346">
        <f>SUM(M428:O428)</f>
        <v>0</v>
      </c>
      <c r="Q428" s="281"/>
      <c r="R428" s="281"/>
      <c r="S428" s="281"/>
      <c r="T428" s="346">
        <f>SUM(Q428:S428)</f>
        <v>0</v>
      </c>
      <c r="U428" s="281"/>
      <c r="V428" s="281"/>
      <c r="W428" s="281"/>
      <c r="X428" s="346">
        <f>SUM(U428:W428)</f>
        <v>0</v>
      </c>
      <c r="Y428" s="281"/>
      <c r="Z428" s="281"/>
      <c r="AA428" s="281"/>
      <c r="AB428" s="1321">
        <f>SUM(Y428:AA428)</f>
        <v>0</v>
      </c>
      <c r="AC428" s="41"/>
      <c r="AD428" s="1283" t="s">
        <v>131</v>
      </c>
      <c r="AE428" s="756"/>
      <c r="AF428" s="850">
        <v>921</v>
      </c>
      <c r="AG428" s="725">
        <f>F428</f>
        <v>0</v>
      </c>
      <c r="AH428" s="725"/>
      <c r="AI428" s="725"/>
      <c r="AJ428" s="725"/>
      <c r="AK428" s="725"/>
      <c r="AL428" s="725"/>
      <c r="AM428" s="725"/>
      <c r="AN428" s="725"/>
      <c r="AO428" s="725"/>
      <c r="AP428" s="725"/>
      <c r="AQ428" s="725"/>
      <c r="AR428" s="725"/>
      <c r="AS428" s="728">
        <f t="shared" si="230"/>
        <v>0</v>
      </c>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row>
    <row r="429" spans="1:179" s="40" customFormat="1" ht="65.25" customHeight="1">
      <c r="A429" s="676" t="s">
        <v>882</v>
      </c>
      <c r="B429" s="277"/>
      <c r="C429" s="294">
        <v>923</v>
      </c>
      <c r="D429" s="705" t="s">
        <v>1382</v>
      </c>
      <c r="E429" s="1163"/>
      <c r="F429" s="278"/>
      <c r="G429" s="278">
        <f>F429</f>
        <v>0</v>
      </c>
      <c r="H429" s="280"/>
      <c r="I429" s="622"/>
      <c r="J429" s="1365">
        <f t="shared" si="235"/>
        <v>0</v>
      </c>
      <c r="K429" s="580">
        <f t="shared" si="236"/>
        <v>0</v>
      </c>
      <c r="L429" s="586"/>
      <c r="M429" s="586"/>
      <c r="N429" s="326"/>
      <c r="O429" s="326"/>
      <c r="P429" s="346">
        <f>SUM(M429:O429)</f>
        <v>0</v>
      </c>
      <c r="Q429" s="281"/>
      <c r="R429" s="281"/>
      <c r="S429" s="281"/>
      <c r="T429" s="346">
        <f>SUM(Q429:S429)</f>
        <v>0</v>
      </c>
      <c r="U429" s="281"/>
      <c r="V429" s="281"/>
      <c r="W429" s="281"/>
      <c r="X429" s="346">
        <f>SUM(U429:W429)</f>
        <v>0</v>
      </c>
      <c r="Y429" s="281"/>
      <c r="Z429" s="281"/>
      <c r="AA429" s="281"/>
      <c r="AB429" s="1321">
        <f>SUM(Y429:AA429)</f>
        <v>0</v>
      </c>
      <c r="AC429" s="41"/>
      <c r="AD429" s="1283" t="s">
        <v>882</v>
      </c>
      <c r="AE429" s="756"/>
      <c r="AF429" s="850">
        <v>923</v>
      </c>
      <c r="AG429" s="725">
        <f>F429</f>
        <v>0</v>
      </c>
      <c r="AH429" s="725"/>
      <c r="AI429" s="725"/>
      <c r="AJ429" s="725"/>
      <c r="AK429" s="725"/>
      <c r="AL429" s="725"/>
      <c r="AM429" s="725"/>
      <c r="AN429" s="725"/>
      <c r="AO429" s="725"/>
      <c r="AP429" s="725"/>
      <c r="AQ429" s="725"/>
      <c r="AR429" s="725"/>
      <c r="AS429" s="728">
        <f t="shared" si="230"/>
        <v>0</v>
      </c>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row>
    <row r="430" spans="1:179" s="40" customFormat="1" ht="81.75" customHeight="1">
      <c r="A430" s="676" t="s">
        <v>881</v>
      </c>
      <c r="B430" s="277"/>
      <c r="C430" s="294">
        <v>924</v>
      </c>
      <c r="D430" s="705" t="s">
        <v>1382</v>
      </c>
      <c r="E430" s="1163"/>
      <c r="F430" s="278"/>
      <c r="G430" s="278">
        <f>F430</f>
        <v>0</v>
      </c>
      <c r="H430" s="280"/>
      <c r="I430" s="622"/>
      <c r="J430" s="1365">
        <f t="shared" si="235"/>
        <v>0</v>
      </c>
      <c r="K430" s="580">
        <f t="shared" si="236"/>
        <v>0</v>
      </c>
      <c r="L430" s="586"/>
      <c r="M430" s="586"/>
      <c r="N430" s="326"/>
      <c r="O430" s="326"/>
      <c r="P430" s="346">
        <f>SUM(M430:O430)</f>
        <v>0</v>
      </c>
      <c r="Q430" s="281"/>
      <c r="R430" s="281"/>
      <c r="S430" s="281"/>
      <c r="T430" s="346">
        <f>SUM(Q430:S430)</f>
        <v>0</v>
      </c>
      <c r="U430" s="281"/>
      <c r="V430" s="281"/>
      <c r="W430" s="281"/>
      <c r="X430" s="346">
        <f>SUM(U430:W430)</f>
        <v>0</v>
      </c>
      <c r="Y430" s="281"/>
      <c r="Z430" s="281"/>
      <c r="AA430" s="281"/>
      <c r="AB430" s="1321">
        <f>SUM(Y430:AA430)</f>
        <v>0</v>
      </c>
      <c r="AC430" s="41"/>
      <c r="AD430" s="1283" t="s">
        <v>881</v>
      </c>
      <c r="AE430" s="756"/>
      <c r="AF430" s="850">
        <v>924</v>
      </c>
      <c r="AG430" s="725">
        <f>F430</f>
        <v>0</v>
      </c>
      <c r="AH430" s="725"/>
      <c r="AI430" s="725"/>
      <c r="AJ430" s="725"/>
      <c r="AK430" s="725"/>
      <c r="AL430" s="725"/>
      <c r="AM430" s="725"/>
      <c r="AN430" s="725"/>
      <c r="AO430" s="725"/>
      <c r="AP430" s="725"/>
      <c r="AQ430" s="725"/>
      <c r="AR430" s="725"/>
      <c r="AS430" s="728">
        <f t="shared" si="230"/>
        <v>0</v>
      </c>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row>
    <row r="431" spans="1:179" s="40" customFormat="1" ht="48" customHeight="1">
      <c r="A431" s="676" t="s">
        <v>880</v>
      </c>
      <c r="B431" s="294"/>
      <c r="C431" s="294">
        <v>952</v>
      </c>
      <c r="D431" s="705" t="s">
        <v>1382</v>
      </c>
      <c r="E431" s="1163"/>
      <c r="F431" s="278">
        <f>'212 командировки'!K16</f>
        <v>0</v>
      </c>
      <c r="G431" s="278">
        <f>F431</f>
        <v>0</v>
      </c>
      <c r="H431" s="280"/>
      <c r="I431" s="575"/>
      <c r="J431" s="1365">
        <f t="shared" si="235"/>
        <v>0</v>
      </c>
      <c r="K431" s="580">
        <f t="shared" si="236"/>
        <v>0</v>
      </c>
      <c r="L431" s="335"/>
      <c r="M431" s="335"/>
      <c r="N431" s="281"/>
      <c r="O431" s="281"/>
      <c r="P431" s="346">
        <f>SUM(M431:O431)</f>
        <v>0</v>
      </c>
      <c r="Q431" s="281"/>
      <c r="R431" s="281"/>
      <c r="S431" s="281"/>
      <c r="T431" s="346">
        <f>SUM(Q431:S431)</f>
        <v>0</v>
      </c>
      <c r="U431" s="281"/>
      <c r="V431" s="281"/>
      <c r="W431" s="281"/>
      <c r="X431" s="346">
        <f>SUM(U431:W431)</f>
        <v>0</v>
      </c>
      <c r="Y431" s="281"/>
      <c r="Z431" s="281"/>
      <c r="AA431" s="281"/>
      <c r="AB431" s="1321">
        <f>SUM(Y431:AA431)</f>
        <v>0</v>
      </c>
      <c r="AC431" s="41"/>
      <c r="AD431" s="1283" t="s">
        <v>880</v>
      </c>
      <c r="AE431" s="850"/>
      <c r="AF431" s="850">
        <v>952</v>
      </c>
      <c r="AG431" s="725">
        <f>F431</f>
        <v>0</v>
      </c>
      <c r="AH431" s="725"/>
      <c r="AI431" s="725"/>
      <c r="AJ431" s="725"/>
      <c r="AK431" s="725"/>
      <c r="AL431" s="725"/>
      <c r="AM431" s="725"/>
      <c r="AN431" s="725"/>
      <c r="AO431" s="725"/>
      <c r="AP431" s="725"/>
      <c r="AQ431" s="725"/>
      <c r="AR431" s="725"/>
      <c r="AS431" s="728">
        <f t="shared" si="230"/>
        <v>0</v>
      </c>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row>
    <row r="432" spans="1:179" s="22" customFormat="1" ht="21" customHeight="1">
      <c r="A432" s="338" t="s">
        <v>79</v>
      </c>
      <c r="B432" s="339">
        <v>221</v>
      </c>
      <c r="C432" s="339"/>
      <c r="D432" s="1159"/>
      <c r="E432" s="630">
        <f>E433</f>
        <v>0</v>
      </c>
      <c r="F432" s="341">
        <f t="shared" ref="F432:AB432" si="241">F433</f>
        <v>72000</v>
      </c>
      <c r="G432" s="341">
        <f>G433</f>
        <v>72000</v>
      </c>
      <c r="H432" s="342">
        <f t="shared" si="241"/>
        <v>48000</v>
      </c>
      <c r="I432" s="519">
        <f t="shared" si="241"/>
        <v>24000</v>
      </c>
      <c r="J432" s="1364">
        <f t="shared" si="235"/>
        <v>72000</v>
      </c>
      <c r="K432" s="354">
        <f t="shared" si="236"/>
        <v>0</v>
      </c>
      <c r="L432" s="354">
        <f t="shared" si="241"/>
        <v>0</v>
      </c>
      <c r="M432" s="354">
        <f t="shared" si="241"/>
        <v>0</v>
      </c>
      <c r="N432" s="343">
        <f t="shared" si="241"/>
        <v>0</v>
      </c>
      <c r="O432" s="343">
        <f t="shared" si="241"/>
        <v>0</v>
      </c>
      <c r="P432" s="343">
        <f t="shared" si="241"/>
        <v>0</v>
      </c>
      <c r="Q432" s="343">
        <f t="shared" si="241"/>
        <v>0</v>
      </c>
      <c r="R432" s="343">
        <f t="shared" si="241"/>
        <v>0</v>
      </c>
      <c r="S432" s="343">
        <f t="shared" si="241"/>
        <v>0</v>
      </c>
      <c r="T432" s="343">
        <f t="shared" si="241"/>
        <v>0</v>
      </c>
      <c r="U432" s="343">
        <f t="shared" si="241"/>
        <v>0</v>
      </c>
      <c r="V432" s="343">
        <f t="shared" si="241"/>
        <v>0</v>
      </c>
      <c r="W432" s="343">
        <f t="shared" si="241"/>
        <v>0</v>
      </c>
      <c r="X432" s="343">
        <f t="shared" si="241"/>
        <v>0</v>
      </c>
      <c r="Y432" s="343">
        <f t="shared" si="241"/>
        <v>0</v>
      </c>
      <c r="Z432" s="343">
        <f t="shared" si="241"/>
        <v>0</v>
      </c>
      <c r="AA432" s="343">
        <f t="shared" si="241"/>
        <v>0</v>
      </c>
      <c r="AB432" s="1319">
        <f t="shared" si="241"/>
        <v>0</v>
      </c>
      <c r="AD432" s="758" t="s">
        <v>79</v>
      </c>
      <c r="AE432" s="339">
        <v>221</v>
      </c>
      <c r="AF432" s="339"/>
      <c r="AG432" s="343">
        <f t="shared" ref="AG432:AR432" si="242">AG433</f>
        <v>72000</v>
      </c>
      <c r="AH432" s="343">
        <f t="shared" si="242"/>
        <v>6000</v>
      </c>
      <c r="AI432" s="343">
        <f t="shared" si="242"/>
        <v>6000</v>
      </c>
      <c r="AJ432" s="343">
        <f t="shared" si="242"/>
        <v>6000</v>
      </c>
      <c r="AK432" s="343">
        <f t="shared" si="242"/>
        <v>6000</v>
      </c>
      <c r="AL432" s="343">
        <f t="shared" si="242"/>
        <v>6000</v>
      </c>
      <c r="AM432" s="343">
        <f t="shared" si="242"/>
        <v>6000</v>
      </c>
      <c r="AN432" s="343">
        <f t="shared" si="242"/>
        <v>6000</v>
      </c>
      <c r="AO432" s="343">
        <f t="shared" si="242"/>
        <v>6000</v>
      </c>
      <c r="AP432" s="343">
        <f t="shared" si="242"/>
        <v>6000</v>
      </c>
      <c r="AQ432" s="343">
        <f t="shared" si="242"/>
        <v>6000</v>
      </c>
      <c r="AR432" s="343">
        <f t="shared" si="242"/>
        <v>12000</v>
      </c>
      <c r="AS432" s="753">
        <f t="shared" si="230"/>
        <v>0</v>
      </c>
    </row>
    <row r="433" spans="1:179" s="41" customFormat="1" ht="22.5" customHeight="1">
      <c r="A433" s="344" t="s">
        <v>79</v>
      </c>
      <c r="B433" s="398"/>
      <c r="C433" s="399">
        <v>925</v>
      </c>
      <c r="D433" s="1160" t="s">
        <v>1383</v>
      </c>
      <c r="E433" s="1164">
        <f t="shared" ref="E433:AB433" si="243">SUM(E434:E439)</f>
        <v>0</v>
      </c>
      <c r="F433" s="345">
        <f t="shared" si="243"/>
        <v>72000</v>
      </c>
      <c r="G433" s="345">
        <f t="shared" si="243"/>
        <v>72000</v>
      </c>
      <c r="H433" s="400">
        <f t="shared" si="243"/>
        <v>48000</v>
      </c>
      <c r="I433" s="520">
        <f t="shared" si="243"/>
        <v>24000</v>
      </c>
      <c r="J433" s="1365">
        <f t="shared" si="235"/>
        <v>72000</v>
      </c>
      <c r="K433" s="355">
        <f t="shared" si="236"/>
        <v>0</v>
      </c>
      <c r="L433" s="355">
        <f>SUM(L434:L439)</f>
        <v>0</v>
      </c>
      <c r="M433" s="355">
        <f t="shared" si="243"/>
        <v>0</v>
      </c>
      <c r="N433" s="346">
        <f t="shared" si="243"/>
        <v>0</v>
      </c>
      <c r="O433" s="346">
        <f t="shared" si="243"/>
        <v>0</v>
      </c>
      <c r="P433" s="346">
        <f t="shared" si="243"/>
        <v>0</v>
      </c>
      <c r="Q433" s="346">
        <f t="shared" si="243"/>
        <v>0</v>
      </c>
      <c r="R433" s="346">
        <f t="shared" si="243"/>
        <v>0</v>
      </c>
      <c r="S433" s="346">
        <f t="shared" si="243"/>
        <v>0</v>
      </c>
      <c r="T433" s="346">
        <f t="shared" si="243"/>
        <v>0</v>
      </c>
      <c r="U433" s="346">
        <f t="shared" si="243"/>
        <v>0</v>
      </c>
      <c r="V433" s="346">
        <f t="shared" si="243"/>
        <v>0</v>
      </c>
      <c r="W433" s="346">
        <f t="shared" si="243"/>
        <v>0</v>
      </c>
      <c r="X433" s="346">
        <f t="shared" si="243"/>
        <v>0</v>
      </c>
      <c r="Y433" s="346">
        <f t="shared" si="243"/>
        <v>0</v>
      </c>
      <c r="Z433" s="346">
        <f t="shared" si="243"/>
        <v>0</v>
      </c>
      <c r="AA433" s="346">
        <f t="shared" si="243"/>
        <v>0</v>
      </c>
      <c r="AB433" s="1321">
        <f t="shared" si="243"/>
        <v>0</v>
      </c>
      <c r="AD433" s="386" t="s">
        <v>79</v>
      </c>
      <c r="AE433" s="398"/>
      <c r="AF433" s="399">
        <v>925</v>
      </c>
      <c r="AG433" s="346">
        <f t="shared" ref="AG433:AR433" si="244">SUM(AG434:AG439)</f>
        <v>72000</v>
      </c>
      <c r="AH433" s="346">
        <f t="shared" si="244"/>
        <v>6000</v>
      </c>
      <c r="AI433" s="346">
        <f t="shared" si="244"/>
        <v>6000</v>
      </c>
      <c r="AJ433" s="346">
        <f t="shared" si="244"/>
        <v>6000</v>
      </c>
      <c r="AK433" s="346">
        <f t="shared" si="244"/>
        <v>6000</v>
      </c>
      <c r="AL433" s="346">
        <f t="shared" si="244"/>
        <v>6000</v>
      </c>
      <c r="AM433" s="346">
        <f t="shared" si="244"/>
        <v>6000</v>
      </c>
      <c r="AN433" s="346">
        <f t="shared" si="244"/>
        <v>6000</v>
      </c>
      <c r="AO433" s="346">
        <f t="shared" si="244"/>
        <v>6000</v>
      </c>
      <c r="AP433" s="346">
        <f t="shared" si="244"/>
        <v>6000</v>
      </c>
      <c r="AQ433" s="346">
        <f t="shared" si="244"/>
        <v>6000</v>
      </c>
      <c r="AR433" s="346">
        <f t="shared" si="244"/>
        <v>12000</v>
      </c>
      <c r="AS433" s="754">
        <f t="shared" si="230"/>
        <v>0</v>
      </c>
    </row>
    <row r="434" spans="1:179" s="41" customFormat="1" ht="33.75" customHeight="1">
      <c r="A434" s="276" t="s">
        <v>788</v>
      </c>
      <c r="B434" s="277"/>
      <c r="C434" s="294"/>
      <c r="D434" s="705"/>
      <c r="E434" s="1163"/>
      <c r="F434" s="279">
        <f>'221.925 связь'!J50</f>
        <v>72000</v>
      </c>
      <c r="G434" s="279">
        <f t="shared" ref="G434:G439" si="245">F434</f>
        <v>72000</v>
      </c>
      <c r="H434" s="307">
        <v>48000</v>
      </c>
      <c r="I434" s="575">
        <f>G434-H434</f>
        <v>24000</v>
      </c>
      <c r="J434" s="1366">
        <f t="shared" si="235"/>
        <v>72000</v>
      </c>
      <c r="K434" s="581">
        <f t="shared" si="236"/>
        <v>0</v>
      </c>
      <c r="L434" s="335"/>
      <c r="M434" s="335"/>
      <c r="N434" s="281"/>
      <c r="O434" s="281"/>
      <c r="P434" s="347">
        <f t="shared" ref="P434:P439" si="246">SUM(M434:O434)</f>
        <v>0</v>
      </c>
      <c r="Q434" s="281"/>
      <c r="R434" s="281"/>
      <c r="S434" s="281"/>
      <c r="T434" s="347">
        <f t="shared" ref="T434:T439" si="247">SUM(Q434:S434)</f>
        <v>0</v>
      </c>
      <c r="U434" s="281"/>
      <c r="V434" s="281"/>
      <c r="W434" s="281"/>
      <c r="X434" s="347">
        <f t="shared" ref="X434:X439" si="248">SUM(U434:W434)</f>
        <v>0</v>
      </c>
      <c r="Y434" s="281"/>
      <c r="Z434" s="281"/>
      <c r="AA434" s="281"/>
      <c r="AB434" s="1322">
        <f t="shared" ref="AB434:AB439" si="249">SUM(Y434:AA434)</f>
        <v>0</v>
      </c>
      <c r="AD434" s="675" t="s">
        <v>788</v>
      </c>
      <c r="AE434" s="277"/>
      <c r="AF434" s="294"/>
      <c r="AG434" s="281">
        <v>72000</v>
      </c>
      <c r="AH434" s="281">
        <v>6000</v>
      </c>
      <c r="AI434" s="281">
        <v>6000</v>
      </c>
      <c r="AJ434" s="281">
        <v>6000</v>
      </c>
      <c r="AK434" s="281">
        <v>6000</v>
      </c>
      <c r="AL434" s="281">
        <v>6000</v>
      </c>
      <c r="AM434" s="281">
        <v>6000</v>
      </c>
      <c r="AN434" s="281">
        <v>6000</v>
      </c>
      <c r="AO434" s="281">
        <v>6000</v>
      </c>
      <c r="AP434" s="281">
        <v>6000</v>
      </c>
      <c r="AQ434" s="281">
        <v>6000</v>
      </c>
      <c r="AR434" s="281">
        <v>12000</v>
      </c>
      <c r="AS434" s="754">
        <f t="shared" si="230"/>
        <v>0</v>
      </c>
    </row>
    <row r="435" spans="1:179" s="41" customFormat="1" ht="15.75" hidden="1" customHeight="1" outlineLevel="1">
      <c r="A435" s="276"/>
      <c r="B435" s="277"/>
      <c r="C435" s="294"/>
      <c r="D435" s="705"/>
      <c r="E435" s="1163"/>
      <c r="F435" s="278"/>
      <c r="G435" s="279">
        <f t="shared" si="245"/>
        <v>0</v>
      </c>
      <c r="H435" s="280"/>
      <c r="I435" s="575"/>
      <c r="J435" s="1366">
        <f t="shared" si="235"/>
        <v>0</v>
      </c>
      <c r="K435" s="581">
        <f t="shared" si="236"/>
        <v>0</v>
      </c>
      <c r="L435" s="335"/>
      <c r="M435" s="335"/>
      <c r="N435" s="281"/>
      <c r="O435" s="281"/>
      <c r="P435" s="347">
        <f t="shared" si="246"/>
        <v>0</v>
      </c>
      <c r="Q435" s="281"/>
      <c r="R435" s="281"/>
      <c r="S435" s="281"/>
      <c r="T435" s="347">
        <f t="shared" si="247"/>
        <v>0</v>
      </c>
      <c r="U435" s="281"/>
      <c r="V435" s="281"/>
      <c r="W435" s="281"/>
      <c r="X435" s="347">
        <f t="shared" si="248"/>
        <v>0</v>
      </c>
      <c r="Y435" s="281"/>
      <c r="Z435" s="281"/>
      <c r="AA435" s="281"/>
      <c r="AB435" s="1322">
        <f t="shared" si="249"/>
        <v>0</v>
      </c>
      <c r="AD435" s="675"/>
      <c r="AE435" s="277"/>
      <c r="AF435" s="294"/>
      <c r="AG435" s="281"/>
      <c r="AH435" s="281"/>
      <c r="AI435" s="281"/>
      <c r="AJ435" s="281"/>
      <c r="AK435" s="281"/>
      <c r="AL435" s="281"/>
      <c r="AM435" s="281"/>
      <c r="AN435" s="281"/>
      <c r="AO435" s="281"/>
      <c r="AP435" s="281"/>
      <c r="AQ435" s="281"/>
      <c r="AR435" s="281"/>
      <c r="AS435" s="754">
        <f t="shared" si="230"/>
        <v>0</v>
      </c>
    </row>
    <row r="436" spans="1:179" s="41" customFormat="1" ht="15.75" hidden="1" customHeight="1" outlineLevel="1">
      <c r="A436" s="276"/>
      <c r="B436" s="277"/>
      <c r="C436" s="294"/>
      <c r="D436" s="705"/>
      <c r="E436" s="1163"/>
      <c r="F436" s="278"/>
      <c r="G436" s="279">
        <f t="shared" si="245"/>
        <v>0</v>
      </c>
      <c r="H436" s="280"/>
      <c r="I436" s="575"/>
      <c r="J436" s="1366">
        <f t="shared" si="235"/>
        <v>0</v>
      </c>
      <c r="K436" s="581">
        <f t="shared" si="236"/>
        <v>0</v>
      </c>
      <c r="L436" s="335"/>
      <c r="M436" s="335"/>
      <c r="N436" s="281"/>
      <c r="O436" s="281"/>
      <c r="P436" s="347">
        <f t="shared" si="246"/>
        <v>0</v>
      </c>
      <c r="Q436" s="281"/>
      <c r="R436" s="281"/>
      <c r="S436" s="281"/>
      <c r="T436" s="347">
        <f t="shared" si="247"/>
        <v>0</v>
      </c>
      <c r="U436" s="281"/>
      <c r="V436" s="281"/>
      <c r="W436" s="281"/>
      <c r="X436" s="347">
        <f t="shared" si="248"/>
        <v>0</v>
      </c>
      <c r="Y436" s="281"/>
      <c r="Z436" s="281"/>
      <c r="AA436" s="281"/>
      <c r="AB436" s="1322">
        <f t="shared" si="249"/>
        <v>0</v>
      </c>
      <c r="AD436" s="675"/>
      <c r="AE436" s="277"/>
      <c r="AF436" s="294"/>
      <c r="AG436" s="281"/>
      <c r="AH436" s="281"/>
      <c r="AI436" s="281"/>
      <c r="AJ436" s="281"/>
      <c r="AK436" s="281"/>
      <c r="AL436" s="281"/>
      <c r="AM436" s="281"/>
      <c r="AN436" s="281"/>
      <c r="AO436" s="281"/>
      <c r="AP436" s="281"/>
      <c r="AQ436" s="281"/>
      <c r="AR436" s="281"/>
      <c r="AS436" s="754">
        <f t="shared" si="230"/>
        <v>0</v>
      </c>
    </row>
    <row r="437" spans="1:179" s="41" customFormat="1" ht="15.75" hidden="1" customHeight="1" outlineLevel="1">
      <c r="A437" s="276"/>
      <c r="B437" s="277"/>
      <c r="C437" s="294"/>
      <c r="D437" s="705"/>
      <c r="E437" s="1163"/>
      <c r="F437" s="278"/>
      <c r="G437" s="279">
        <f t="shared" si="245"/>
        <v>0</v>
      </c>
      <c r="H437" s="280"/>
      <c r="I437" s="575"/>
      <c r="J437" s="1366">
        <f t="shared" si="235"/>
        <v>0</v>
      </c>
      <c r="K437" s="581">
        <f t="shared" si="236"/>
        <v>0</v>
      </c>
      <c r="L437" s="335"/>
      <c r="M437" s="335"/>
      <c r="N437" s="281"/>
      <c r="O437" s="281"/>
      <c r="P437" s="347">
        <f t="shared" si="246"/>
        <v>0</v>
      </c>
      <c r="Q437" s="281"/>
      <c r="R437" s="281"/>
      <c r="S437" s="281"/>
      <c r="T437" s="347">
        <f t="shared" si="247"/>
        <v>0</v>
      </c>
      <c r="U437" s="281"/>
      <c r="V437" s="281"/>
      <c r="W437" s="281"/>
      <c r="X437" s="347">
        <f t="shared" si="248"/>
        <v>0</v>
      </c>
      <c r="Y437" s="281"/>
      <c r="Z437" s="281"/>
      <c r="AA437" s="281"/>
      <c r="AB437" s="1322">
        <f t="shared" si="249"/>
        <v>0</v>
      </c>
      <c r="AD437" s="675"/>
      <c r="AE437" s="277"/>
      <c r="AF437" s="294"/>
      <c r="AG437" s="281"/>
      <c r="AH437" s="281"/>
      <c r="AI437" s="281"/>
      <c r="AJ437" s="281"/>
      <c r="AK437" s="281"/>
      <c r="AL437" s="281"/>
      <c r="AM437" s="281"/>
      <c r="AN437" s="281"/>
      <c r="AO437" s="281"/>
      <c r="AP437" s="281"/>
      <c r="AQ437" s="281"/>
      <c r="AR437" s="281"/>
      <c r="AS437" s="754">
        <f t="shared" si="230"/>
        <v>0</v>
      </c>
    </row>
    <row r="438" spans="1:179" s="41" customFormat="1" ht="15.75" hidden="1" customHeight="1" outlineLevel="1">
      <c r="A438" s="276"/>
      <c r="B438" s="277"/>
      <c r="C438" s="294"/>
      <c r="D438" s="705"/>
      <c r="E438" s="1163"/>
      <c r="F438" s="278"/>
      <c r="G438" s="279">
        <f t="shared" si="245"/>
        <v>0</v>
      </c>
      <c r="H438" s="280"/>
      <c r="I438" s="575"/>
      <c r="J438" s="1366">
        <f t="shared" si="235"/>
        <v>0</v>
      </c>
      <c r="K438" s="581">
        <f t="shared" si="236"/>
        <v>0</v>
      </c>
      <c r="L438" s="335"/>
      <c r="M438" s="335"/>
      <c r="N438" s="281"/>
      <c r="O438" s="281"/>
      <c r="P438" s="347">
        <f t="shared" si="246"/>
        <v>0</v>
      </c>
      <c r="Q438" s="281"/>
      <c r="R438" s="281"/>
      <c r="S438" s="281"/>
      <c r="T438" s="347">
        <f t="shared" si="247"/>
        <v>0</v>
      </c>
      <c r="U438" s="281"/>
      <c r="V438" s="281"/>
      <c r="W438" s="281"/>
      <c r="X438" s="347">
        <f t="shared" si="248"/>
        <v>0</v>
      </c>
      <c r="Y438" s="281"/>
      <c r="Z438" s="281"/>
      <c r="AA438" s="281"/>
      <c r="AB438" s="1322">
        <f t="shared" si="249"/>
        <v>0</v>
      </c>
      <c r="AD438" s="675"/>
      <c r="AE438" s="277"/>
      <c r="AF438" s="294"/>
      <c r="AG438" s="281"/>
      <c r="AH438" s="281"/>
      <c r="AI438" s="281"/>
      <c r="AJ438" s="281"/>
      <c r="AK438" s="281"/>
      <c r="AL438" s="281"/>
      <c r="AM438" s="281"/>
      <c r="AN438" s="281"/>
      <c r="AO438" s="281"/>
      <c r="AP438" s="281"/>
      <c r="AQ438" s="281"/>
      <c r="AR438" s="281"/>
      <c r="AS438" s="754">
        <f t="shared" si="230"/>
        <v>0</v>
      </c>
    </row>
    <row r="439" spans="1:179" s="41" customFormat="1" ht="15.75" hidden="1" customHeight="1" outlineLevel="1">
      <c r="A439" s="276"/>
      <c r="B439" s="277"/>
      <c r="C439" s="294"/>
      <c r="D439" s="705"/>
      <c r="E439" s="1163"/>
      <c r="F439" s="278"/>
      <c r="G439" s="279">
        <f t="shared" si="245"/>
        <v>0</v>
      </c>
      <c r="H439" s="280"/>
      <c r="I439" s="575"/>
      <c r="J439" s="1366">
        <f t="shared" si="235"/>
        <v>0</v>
      </c>
      <c r="K439" s="581">
        <f t="shared" si="236"/>
        <v>0</v>
      </c>
      <c r="L439" s="335"/>
      <c r="M439" s="335"/>
      <c r="N439" s="281"/>
      <c r="O439" s="281"/>
      <c r="P439" s="347">
        <f t="shared" si="246"/>
        <v>0</v>
      </c>
      <c r="Q439" s="281"/>
      <c r="R439" s="281"/>
      <c r="S439" s="281"/>
      <c r="T439" s="347">
        <f t="shared" si="247"/>
        <v>0</v>
      </c>
      <c r="U439" s="281"/>
      <c r="V439" s="281"/>
      <c r="W439" s="281"/>
      <c r="X439" s="347">
        <f t="shared" si="248"/>
        <v>0</v>
      </c>
      <c r="Y439" s="281"/>
      <c r="Z439" s="281"/>
      <c r="AA439" s="281"/>
      <c r="AB439" s="1322">
        <f t="shared" si="249"/>
        <v>0</v>
      </c>
      <c r="AD439" s="675"/>
      <c r="AE439" s="277"/>
      <c r="AF439" s="294"/>
      <c r="AG439" s="281"/>
      <c r="AH439" s="281"/>
      <c r="AI439" s="281"/>
      <c r="AJ439" s="281"/>
      <c r="AK439" s="281"/>
      <c r="AL439" s="281"/>
      <c r="AM439" s="281"/>
      <c r="AN439" s="281"/>
      <c r="AO439" s="281"/>
      <c r="AP439" s="281"/>
      <c r="AQ439" s="281"/>
      <c r="AR439" s="281"/>
      <c r="AS439" s="754">
        <f t="shared" si="230"/>
        <v>0</v>
      </c>
    </row>
    <row r="440" spans="1:179" s="42" customFormat="1" ht="23.25" customHeight="1" collapsed="1">
      <c r="A440" s="338" t="s">
        <v>711</v>
      </c>
      <c r="B440" s="339">
        <v>222</v>
      </c>
      <c r="C440" s="339"/>
      <c r="D440" s="1159"/>
      <c r="E440" s="630">
        <f>E441</f>
        <v>0</v>
      </c>
      <c r="F440" s="341">
        <f t="shared" ref="F440:AB440" si="250">F441</f>
        <v>0</v>
      </c>
      <c r="G440" s="341">
        <f t="shared" si="250"/>
        <v>0</v>
      </c>
      <c r="H440" s="342">
        <f t="shared" si="250"/>
        <v>0</v>
      </c>
      <c r="I440" s="519">
        <f t="shared" si="250"/>
        <v>0</v>
      </c>
      <c r="J440" s="1364">
        <f t="shared" si="235"/>
        <v>0</v>
      </c>
      <c r="K440" s="354">
        <f t="shared" si="236"/>
        <v>0</v>
      </c>
      <c r="L440" s="354">
        <f t="shared" si="250"/>
        <v>0</v>
      </c>
      <c r="M440" s="354">
        <f t="shared" si="250"/>
        <v>0</v>
      </c>
      <c r="N440" s="343">
        <f t="shared" si="250"/>
        <v>0</v>
      </c>
      <c r="O440" s="343">
        <f t="shared" si="250"/>
        <v>0</v>
      </c>
      <c r="P440" s="343">
        <f t="shared" si="250"/>
        <v>0</v>
      </c>
      <c r="Q440" s="343">
        <f t="shared" si="250"/>
        <v>0</v>
      </c>
      <c r="R440" s="343">
        <f t="shared" si="250"/>
        <v>0</v>
      </c>
      <c r="S440" s="343">
        <f t="shared" si="250"/>
        <v>0</v>
      </c>
      <c r="T440" s="343">
        <f t="shared" si="250"/>
        <v>0</v>
      </c>
      <c r="U440" s="343">
        <f t="shared" si="250"/>
        <v>0</v>
      </c>
      <c r="V440" s="343">
        <f t="shared" si="250"/>
        <v>0</v>
      </c>
      <c r="W440" s="343">
        <f t="shared" si="250"/>
        <v>0</v>
      </c>
      <c r="X440" s="343">
        <f t="shared" si="250"/>
        <v>0</v>
      </c>
      <c r="Y440" s="343">
        <f t="shared" si="250"/>
        <v>0</v>
      </c>
      <c r="Z440" s="343">
        <f t="shared" si="250"/>
        <v>0</v>
      </c>
      <c r="AA440" s="343">
        <f t="shared" si="250"/>
        <v>0</v>
      </c>
      <c r="AB440" s="1319">
        <f t="shared" si="250"/>
        <v>0</v>
      </c>
      <c r="AC440" s="238"/>
      <c r="AD440" s="758" t="s">
        <v>711</v>
      </c>
      <c r="AE440" s="339">
        <v>222</v>
      </c>
      <c r="AF440" s="339"/>
      <c r="AG440" s="343">
        <f t="shared" ref="AG440:AR440" si="251">AG441</f>
        <v>0</v>
      </c>
      <c r="AH440" s="343">
        <f t="shared" si="251"/>
        <v>0</v>
      </c>
      <c r="AI440" s="343">
        <f t="shared" si="251"/>
        <v>0</v>
      </c>
      <c r="AJ440" s="343">
        <f t="shared" si="251"/>
        <v>0</v>
      </c>
      <c r="AK440" s="343">
        <f t="shared" si="251"/>
        <v>0</v>
      </c>
      <c r="AL440" s="343">
        <f t="shared" si="251"/>
        <v>0</v>
      </c>
      <c r="AM440" s="343">
        <f t="shared" si="251"/>
        <v>0</v>
      </c>
      <c r="AN440" s="343">
        <f t="shared" si="251"/>
        <v>0</v>
      </c>
      <c r="AO440" s="343">
        <f t="shared" si="251"/>
        <v>0</v>
      </c>
      <c r="AP440" s="343">
        <f t="shared" si="251"/>
        <v>0</v>
      </c>
      <c r="AQ440" s="343">
        <f t="shared" si="251"/>
        <v>0</v>
      </c>
      <c r="AR440" s="343">
        <f t="shared" si="251"/>
        <v>0</v>
      </c>
      <c r="AS440" s="753">
        <f t="shared" si="230"/>
        <v>0</v>
      </c>
      <c r="AT440" s="238"/>
      <c r="AU440" s="238"/>
      <c r="AV440" s="238"/>
      <c r="AW440" s="238"/>
      <c r="AX440" s="238"/>
      <c r="AY440" s="238"/>
      <c r="AZ440" s="238"/>
      <c r="BA440" s="238"/>
      <c r="BB440" s="238"/>
      <c r="BC440" s="238"/>
      <c r="BD440" s="238"/>
      <c r="BE440" s="238"/>
      <c r="BF440" s="238"/>
      <c r="BG440" s="238"/>
      <c r="BH440" s="238"/>
      <c r="BI440" s="238"/>
      <c r="BJ440" s="238"/>
      <c r="BK440" s="238"/>
      <c r="BL440" s="238"/>
      <c r="BM440" s="238"/>
      <c r="BN440" s="238"/>
      <c r="BO440" s="238"/>
      <c r="BP440" s="238"/>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c r="DB440" s="238"/>
      <c r="DC440" s="238"/>
      <c r="DD440" s="238"/>
      <c r="DE440" s="238"/>
      <c r="DF440" s="238"/>
      <c r="DG440" s="238"/>
      <c r="DH440" s="238"/>
      <c r="DI440" s="238"/>
      <c r="DJ440" s="238"/>
      <c r="DK440" s="238"/>
      <c r="DL440" s="238"/>
      <c r="DM440" s="238"/>
      <c r="DN440" s="238"/>
      <c r="DO440" s="238"/>
      <c r="DP440" s="238"/>
      <c r="DQ440" s="238"/>
      <c r="DR440" s="238"/>
      <c r="DS440" s="238"/>
      <c r="DT440" s="238"/>
      <c r="DU440" s="238"/>
      <c r="DV440" s="238"/>
      <c r="DW440" s="238"/>
      <c r="DX440" s="238"/>
      <c r="DY440" s="238"/>
      <c r="DZ440" s="238"/>
      <c r="EA440" s="238"/>
      <c r="EB440" s="238"/>
      <c r="EC440" s="238"/>
      <c r="ED440" s="238"/>
      <c r="EE440" s="238"/>
      <c r="EF440" s="238"/>
      <c r="EG440" s="238"/>
      <c r="EH440" s="238"/>
      <c r="EI440" s="238"/>
      <c r="EJ440" s="238"/>
      <c r="EK440" s="238"/>
      <c r="EL440" s="238"/>
      <c r="EM440" s="238"/>
      <c r="EN440" s="238"/>
      <c r="EO440" s="238"/>
      <c r="EP440" s="238"/>
      <c r="EQ440" s="238"/>
      <c r="ER440" s="238"/>
      <c r="ES440" s="238"/>
      <c r="ET440" s="238"/>
      <c r="EU440" s="238"/>
      <c r="EV440" s="238"/>
      <c r="EW440" s="238"/>
      <c r="EX440" s="238"/>
      <c r="EY440" s="238"/>
      <c r="EZ440" s="238"/>
      <c r="FA440" s="238"/>
      <c r="FB440" s="238"/>
      <c r="FC440" s="238"/>
      <c r="FD440" s="238"/>
      <c r="FE440" s="238"/>
      <c r="FF440" s="238"/>
      <c r="FG440" s="238"/>
      <c r="FH440" s="238"/>
      <c r="FI440" s="238"/>
      <c r="FJ440" s="238"/>
      <c r="FK440" s="238"/>
      <c r="FL440" s="238"/>
      <c r="FM440" s="238"/>
      <c r="FN440" s="238"/>
      <c r="FO440" s="238"/>
      <c r="FP440" s="238"/>
      <c r="FQ440" s="238"/>
      <c r="FR440" s="238"/>
      <c r="FS440" s="238"/>
      <c r="FT440" s="238"/>
      <c r="FU440" s="238"/>
      <c r="FV440" s="238"/>
      <c r="FW440" s="238"/>
    </row>
    <row r="441" spans="1:179" s="40" customFormat="1" ht="24.75" customHeight="1">
      <c r="A441" s="344" t="s">
        <v>726</v>
      </c>
      <c r="B441" s="398"/>
      <c r="C441" s="399">
        <v>922</v>
      </c>
      <c r="D441" s="1160" t="s">
        <v>1383</v>
      </c>
      <c r="E441" s="1164">
        <f>SUM(E442:E454)</f>
        <v>0</v>
      </c>
      <c r="F441" s="345">
        <f>SUM(F442:F454)</f>
        <v>0</v>
      </c>
      <c r="G441" s="345">
        <f t="shared" ref="G441:AB441" si="252">SUM(G442:G454)</f>
        <v>0</v>
      </c>
      <c r="H441" s="400">
        <f t="shared" si="252"/>
        <v>0</v>
      </c>
      <c r="I441" s="520">
        <f t="shared" si="252"/>
        <v>0</v>
      </c>
      <c r="J441" s="1365">
        <f t="shared" si="235"/>
        <v>0</v>
      </c>
      <c r="K441" s="355">
        <f t="shared" si="236"/>
        <v>0</v>
      </c>
      <c r="L441" s="355">
        <f t="shared" si="252"/>
        <v>0</v>
      </c>
      <c r="M441" s="358">
        <f>SUM(M442:M454)</f>
        <v>0</v>
      </c>
      <c r="N441" s="346">
        <f t="shared" si="252"/>
        <v>0</v>
      </c>
      <c r="O441" s="355">
        <f t="shared" si="252"/>
        <v>0</v>
      </c>
      <c r="P441" s="355">
        <f t="shared" si="252"/>
        <v>0</v>
      </c>
      <c r="Q441" s="355">
        <f t="shared" si="252"/>
        <v>0</v>
      </c>
      <c r="R441" s="355">
        <f t="shared" si="252"/>
        <v>0</v>
      </c>
      <c r="S441" s="355">
        <f t="shared" si="252"/>
        <v>0</v>
      </c>
      <c r="T441" s="355">
        <f t="shared" si="252"/>
        <v>0</v>
      </c>
      <c r="U441" s="355">
        <f t="shared" si="252"/>
        <v>0</v>
      </c>
      <c r="V441" s="355">
        <f t="shared" si="252"/>
        <v>0</v>
      </c>
      <c r="W441" s="355">
        <f t="shared" si="252"/>
        <v>0</v>
      </c>
      <c r="X441" s="355">
        <f t="shared" si="252"/>
        <v>0</v>
      </c>
      <c r="Y441" s="355">
        <f t="shared" si="252"/>
        <v>0</v>
      </c>
      <c r="Z441" s="355">
        <f t="shared" si="252"/>
        <v>0</v>
      </c>
      <c r="AA441" s="355">
        <f t="shared" si="252"/>
        <v>0</v>
      </c>
      <c r="AB441" s="1321">
        <f t="shared" si="252"/>
        <v>0</v>
      </c>
      <c r="AC441" s="41"/>
      <c r="AD441" s="386" t="s">
        <v>726</v>
      </c>
      <c r="AE441" s="398"/>
      <c r="AF441" s="399">
        <v>922</v>
      </c>
      <c r="AG441" s="346">
        <f t="shared" ref="AG441:AL441" si="253">SUM(AG442:AG454)</f>
        <v>0</v>
      </c>
      <c r="AH441" s="346">
        <f t="shared" si="253"/>
        <v>0</v>
      </c>
      <c r="AI441" s="346">
        <f t="shared" si="253"/>
        <v>0</v>
      </c>
      <c r="AJ441" s="346">
        <f t="shared" si="253"/>
        <v>0</v>
      </c>
      <c r="AK441" s="346">
        <f t="shared" si="253"/>
        <v>0</v>
      </c>
      <c r="AL441" s="346">
        <f t="shared" si="253"/>
        <v>0</v>
      </c>
      <c r="AM441" s="346">
        <f t="shared" ref="AM441:AR441" si="254">SUM(AM442:AM454)</f>
        <v>0</v>
      </c>
      <c r="AN441" s="346">
        <f t="shared" si="254"/>
        <v>0</v>
      </c>
      <c r="AO441" s="346">
        <f t="shared" si="254"/>
        <v>0</v>
      </c>
      <c r="AP441" s="346">
        <f t="shared" si="254"/>
        <v>0</v>
      </c>
      <c r="AQ441" s="346">
        <f t="shared" si="254"/>
        <v>0</v>
      </c>
      <c r="AR441" s="346">
        <f t="shared" si="254"/>
        <v>0</v>
      </c>
      <c r="AS441" s="754">
        <f t="shared" si="230"/>
        <v>0</v>
      </c>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row>
    <row r="442" spans="1:179" s="41" customFormat="1" ht="95.25" customHeight="1">
      <c r="A442" s="276" t="s">
        <v>789</v>
      </c>
      <c r="B442" s="277"/>
      <c r="C442" s="277"/>
      <c r="D442" s="705"/>
      <c r="E442" s="1163"/>
      <c r="F442" s="279"/>
      <c r="G442" s="279">
        <f>F442</f>
        <v>0</v>
      </c>
      <c r="H442" s="307"/>
      <c r="I442" s="576"/>
      <c r="J442" s="1366">
        <f t="shared" si="235"/>
        <v>0</v>
      </c>
      <c r="K442" s="581">
        <f t="shared" si="236"/>
        <v>0</v>
      </c>
      <c r="L442" s="438"/>
      <c r="M442" s="438"/>
      <c r="N442" s="308"/>
      <c r="O442" s="308"/>
      <c r="P442" s="347">
        <f t="shared" ref="P442:P454" si="255">SUM(M442:O442)</f>
        <v>0</v>
      </c>
      <c r="Q442" s="308"/>
      <c r="R442" s="308"/>
      <c r="S442" s="308"/>
      <c r="T442" s="347">
        <f t="shared" ref="T442:T447" si="256">SUM(Q442:S442)</f>
        <v>0</v>
      </c>
      <c r="U442" s="308"/>
      <c r="V442" s="308"/>
      <c r="W442" s="308"/>
      <c r="X442" s="347">
        <f t="shared" ref="X442:X454" si="257">SUM(U442:W442)</f>
        <v>0</v>
      </c>
      <c r="Y442" s="308"/>
      <c r="Z442" s="308"/>
      <c r="AA442" s="308"/>
      <c r="AB442" s="1322">
        <f t="shared" ref="AB442:AB454" si="258">SUM(Y442:AA442)</f>
        <v>0</v>
      </c>
      <c r="AD442" s="757" t="s">
        <v>789</v>
      </c>
      <c r="AE442" s="756"/>
      <c r="AF442" s="727"/>
      <c r="AG442" s="725">
        <f t="shared" ref="AG442:AG449" si="259">F442</f>
        <v>0</v>
      </c>
      <c r="AH442" s="727"/>
      <c r="AI442" s="727"/>
      <c r="AJ442" s="727"/>
      <c r="AK442" s="727"/>
      <c r="AL442" s="727"/>
      <c r="AM442" s="727"/>
      <c r="AN442" s="727"/>
      <c r="AO442" s="727"/>
      <c r="AP442" s="727"/>
      <c r="AQ442" s="727"/>
      <c r="AR442" s="727"/>
      <c r="AS442" s="728">
        <f t="shared" si="230"/>
        <v>0</v>
      </c>
    </row>
    <row r="443" spans="1:179" s="41" customFormat="1" ht="31.5">
      <c r="A443" s="276" t="s">
        <v>790</v>
      </c>
      <c r="B443" s="277"/>
      <c r="C443" s="277"/>
      <c r="D443" s="705"/>
      <c r="E443" s="1163"/>
      <c r="F443" s="279"/>
      <c r="G443" s="279">
        <f>F443</f>
        <v>0</v>
      </c>
      <c r="H443" s="307"/>
      <c r="I443" s="576"/>
      <c r="J443" s="1366">
        <f t="shared" si="235"/>
        <v>0</v>
      </c>
      <c r="K443" s="581">
        <f t="shared" si="236"/>
        <v>0</v>
      </c>
      <c r="L443" s="438"/>
      <c r="M443" s="438"/>
      <c r="N443" s="308"/>
      <c r="O443" s="308"/>
      <c r="P443" s="347">
        <f t="shared" si="255"/>
        <v>0</v>
      </c>
      <c r="Q443" s="308"/>
      <c r="R443" s="308"/>
      <c r="S443" s="308"/>
      <c r="T443" s="347">
        <f t="shared" si="256"/>
        <v>0</v>
      </c>
      <c r="U443" s="308"/>
      <c r="V443" s="308"/>
      <c r="W443" s="308"/>
      <c r="X443" s="347">
        <f t="shared" si="257"/>
        <v>0</v>
      </c>
      <c r="Y443" s="308"/>
      <c r="Z443" s="308"/>
      <c r="AA443" s="308"/>
      <c r="AB443" s="1322">
        <f t="shared" si="258"/>
        <v>0</v>
      </c>
      <c r="AD443" s="757" t="s">
        <v>790</v>
      </c>
      <c r="AE443" s="756"/>
      <c r="AF443" s="727"/>
      <c r="AG443" s="725">
        <f t="shared" si="259"/>
        <v>0</v>
      </c>
      <c r="AH443" s="727"/>
      <c r="AI443" s="727"/>
      <c r="AJ443" s="727"/>
      <c r="AK443" s="727"/>
      <c r="AL443" s="727"/>
      <c r="AM443" s="727"/>
      <c r="AN443" s="727"/>
      <c r="AO443" s="727"/>
      <c r="AP443" s="727"/>
      <c r="AQ443" s="727"/>
      <c r="AR443" s="727"/>
      <c r="AS443" s="728">
        <f t="shared" si="230"/>
        <v>0</v>
      </c>
    </row>
    <row r="444" spans="1:179" s="41" customFormat="1" ht="78.75" customHeight="1">
      <c r="A444" s="276" t="s">
        <v>791</v>
      </c>
      <c r="B444" s="277"/>
      <c r="C444" s="277"/>
      <c r="D444" s="705"/>
      <c r="E444" s="1163"/>
      <c r="F444" s="279"/>
      <c r="G444" s="279">
        <f>F444</f>
        <v>0</v>
      </c>
      <c r="H444" s="307"/>
      <c r="I444" s="576"/>
      <c r="J444" s="1366">
        <f t="shared" si="235"/>
        <v>0</v>
      </c>
      <c r="K444" s="581">
        <f t="shared" si="236"/>
        <v>0</v>
      </c>
      <c r="L444" s="438"/>
      <c r="M444" s="438"/>
      <c r="N444" s="308"/>
      <c r="O444" s="308"/>
      <c r="P444" s="347">
        <f t="shared" si="255"/>
        <v>0</v>
      </c>
      <c r="Q444" s="308"/>
      <c r="R444" s="308"/>
      <c r="S444" s="308"/>
      <c r="T444" s="347">
        <f t="shared" si="256"/>
        <v>0</v>
      </c>
      <c r="U444" s="308"/>
      <c r="V444" s="308"/>
      <c r="W444" s="308"/>
      <c r="X444" s="347">
        <f t="shared" si="257"/>
        <v>0</v>
      </c>
      <c r="Y444" s="308"/>
      <c r="Z444" s="308"/>
      <c r="AA444" s="308"/>
      <c r="AB444" s="1322">
        <f t="shared" si="258"/>
        <v>0</v>
      </c>
      <c r="AD444" s="757" t="s">
        <v>791</v>
      </c>
      <c r="AE444" s="756"/>
      <c r="AF444" s="727"/>
      <c r="AG444" s="725">
        <f t="shared" si="259"/>
        <v>0</v>
      </c>
      <c r="AH444" s="727"/>
      <c r="AI444" s="727"/>
      <c r="AJ444" s="727"/>
      <c r="AK444" s="727"/>
      <c r="AL444" s="727"/>
      <c r="AM444" s="727"/>
      <c r="AN444" s="727"/>
      <c r="AO444" s="727"/>
      <c r="AP444" s="727"/>
      <c r="AQ444" s="727"/>
      <c r="AR444" s="727"/>
      <c r="AS444" s="728">
        <f t="shared" si="230"/>
        <v>0</v>
      </c>
    </row>
    <row r="445" spans="1:179" s="41" customFormat="1" ht="49.5" customHeight="1">
      <c r="A445" s="285" t="s">
        <v>743</v>
      </c>
      <c r="B445" s="277"/>
      <c r="C445" s="277"/>
      <c r="D445" s="705"/>
      <c r="E445" s="1163"/>
      <c r="F445" s="279"/>
      <c r="G445" s="279">
        <f>F445</f>
        <v>0</v>
      </c>
      <c r="H445" s="307"/>
      <c r="I445" s="576"/>
      <c r="J445" s="1366">
        <f t="shared" si="235"/>
        <v>0</v>
      </c>
      <c r="K445" s="581">
        <f t="shared" si="236"/>
        <v>0</v>
      </c>
      <c r="L445" s="438"/>
      <c r="M445" s="438"/>
      <c r="N445" s="308"/>
      <c r="O445" s="308"/>
      <c r="P445" s="347">
        <f t="shared" si="255"/>
        <v>0</v>
      </c>
      <c r="Q445" s="308"/>
      <c r="R445" s="308"/>
      <c r="S445" s="308"/>
      <c r="T445" s="347">
        <f t="shared" si="256"/>
        <v>0</v>
      </c>
      <c r="U445" s="308"/>
      <c r="V445" s="308"/>
      <c r="W445" s="308"/>
      <c r="X445" s="347">
        <f t="shared" si="257"/>
        <v>0</v>
      </c>
      <c r="Y445" s="308"/>
      <c r="Z445" s="308"/>
      <c r="AA445" s="308"/>
      <c r="AB445" s="1322">
        <f t="shared" si="258"/>
        <v>0</v>
      </c>
      <c r="AD445" s="755" t="s">
        <v>743</v>
      </c>
      <c r="AE445" s="756"/>
      <c r="AF445" s="727"/>
      <c r="AG445" s="725">
        <f t="shared" si="259"/>
        <v>0</v>
      </c>
      <c r="AH445" s="727"/>
      <c r="AI445" s="727"/>
      <c r="AJ445" s="727"/>
      <c r="AK445" s="727"/>
      <c r="AL445" s="727"/>
      <c r="AM445" s="727"/>
      <c r="AN445" s="727"/>
      <c r="AO445" s="727"/>
      <c r="AP445" s="727"/>
      <c r="AQ445" s="727"/>
      <c r="AR445" s="727"/>
      <c r="AS445" s="728">
        <f t="shared" si="230"/>
        <v>0</v>
      </c>
    </row>
    <row r="446" spans="1:179" s="41" customFormat="1" ht="30.75" customHeight="1">
      <c r="A446" s="276" t="s">
        <v>741</v>
      </c>
      <c r="B446" s="277"/>
      <c r="C446" s="277"/>
      <c r="D446" s="705"/>
      <c r="E446" s="1163"/>
      <c r="F446" s="279"/>
      <c r="G446" s="279"/>
      <c r="H446" s="307"/>
      <c r="I446" s="576"/>
      <c r="J446" s="1366">
        <f t="shared" si="235"/>
        <v>0</v>
      </c>
      <c r="K446" s="581">
        <f t="shared" si="236"/>
        <v>0</v>
      </c>
      <c r="L446" s="438"/>
      <c r="M446" s="438"/>
      <c r="N446" s="308"/>
      <c r="O446" s="308"/>
      <c r="P446" s="347">
        <f>SUM(M446:O446)</f>
        <v>0</v>
      </c>
      <c r="Q446" s="308"/>
      <c r="R446" s="308"/>
      <c r="S446" s="308"/>
      <c r="T446" s="347">
        <f t="shared" si="256"/>
        <v>0</v>
      </c>
      <c r="U446" s="308"/>
      <c r="V446" s="308"/>
      <c r="W446" s="308"/>
      <c r="X446" s="347">
        <f t="shared" si="257"/>
        <v>0</v>
      </c>
      <c r="Y446" s="308"/>
      <c r="Z446" s="308"/>
      <c r="AA446" s="308"/>
      <c r="AB446" s="1322">
        <f t="shared" si="258"/>
        <v>0</v>
      </c>
      <c r="AD446" s="757" t="s">
        <v>741</v>
      </c>
      <c r="AE446" s="756"/>
      <c r="AF446" s="727"/>
      <c r="AG446" s="725">
        <f t="shared" si="259"/>
        <v>0</v>
      </c>
      <c r="AH446" s="727"/>
      <c r="AI446" s="727"/>
      <c r="AJ446" s="727"/>
      <c r="AK446" s="727"/>
      <c r="AL446" s="727"/>
      <c r="AM446" s="727"/>
      <c r="AN446" s="727"/>
      <c r="AO446" s="727"/>
      <c r="AP446" s="727"/>
      <c r="AQ446" s="727"/>
      <c r="AR446" s="727"/>
      <c r="AS446" s="728">
        <f t="shared" si="230"/>
        <v>0</v>
      </c>
    </row>
    <row r="447" spans="1:179" s="41" customFormat="1" ht="31.5">
      <c r="A447" s="276" t="s">
        <v>742</v>
      </c>
      <c r="B447" s="277"/>
      <c r="C447" s="277"/>
      <c r="D447" s="705"/>
      <c r="E447" s="1163"/>
      <c r="F447" s="279"/>
      <c r="G447" s="279">
        <f t="shared" ref="G447:G454" si="260">F447</f>
        <v>0</v>
      </c>
      <c r="H447" s="307"/>
      <c r="I447" s="576"/>
      <c r="J447" s="1366">
        <f t="shared" si="235"/>
        <v>0</v>
      </c>
      <c r="K447" s="581">
        <f t="shared" si="236"/>
        <v>0</v>
      </c>
      <c r="L447" s="438"/>
      <c r="M447" s="438"/>
      <c r="N447" s="308"/>
      <c r="O447" s="308"/>
      <c r="P447" s="347">
        <f t="shared" si="255"/>
        <v>0</v>
      </c>
      <c r="Q447" s="308"/>
      <c r="R447" s="308"/>
      <c r="S447" s="308"/>
      <c r="T447" s="347">
        <f t="shared" si="256"/>
        <v>0</v>
      </c>
      <c r="U447" s="308"/>
      <c r="V447" s="308"/>
      <c r="W447" s="308"/>
      <c r="X447" s="347">
        <f t="shared" si="257"/>
        <v>0</v>
      </c>
      <c r="Y447" s="308"/>
      <c r="Z447" s="308"/>
      <c r="AA447" s="308"/>
      <c r="AB447" s="1322">
        <f t="shared" si="258"/>
        <v>0</v>
      </c>
      <c r="AD447" s="757" t="s">
        <v>742</v>
      </c>
      <c r="AE447" s="756"/>
      <c r="AF447" s="727"/>
      <c r="AG447" s="725">
        <f t="shared" si="259"/>
        <v>0</v>
      </c>
      <c r="AH447" s="727"/>
      <c r="AI447" s="727"/>
      <c r="AJ447" s="727"/>
      <c r="AK447" s="727"/>
      <c r="AL447" s="727"/>
      <c r="AM447" s="727"/>
      <c r="AN447" s="727"/>
      <c r="AO447" s="727"/>
      <c r="AP447" s="727"/>
      <c r="AQ447" s="727"/>
      <c r="AR447" s="727"/>
      <c r="AS447" s="728">
        <f t="shared" si="230"/>
        <v>0</v>
      </c>
    </row>
    <row r="448" spans="1:179" s="41" customFormat="1" ht="47.25">
      <c r="A448" s="276" t="s">
        <v>728</v>
      </c>
      <c r="B448" s="277"/>
      <c r="C448" s="277"/>
      <c r="D448" s="705"/>
      <c r="E448" s="1163"/>
      <c r="F448" s="279"/>
      <c r="G448" s="279">
        <f t="shared" si="260"/>
        <v>0</v>
      </c>
      <c r="H448" s="307"/>
      <c r="I448" s="576"/>
      <c r="J448" s="1366">
        <f t="shared" si="235"/>
        <v>0</v>
      </c>
      <c r="K448" s="581">
        <f t="shared" si="236"/>
        <v>0</v>
      </c>
      <c r="L448" s="438"/>
      <c r="M448" s="438"/>
      <c r="N448" s="308"/>
      <c r="O448" s="308"/>
      <c r="P448" s="347">
        <f t="shared" si="255"/>
        <v>0</v>
      </c>
      <c r="Q448" s="308"/>
      <c r="R448" s="308"/>
      <c r="S448" s="308"/>
      <c r="T448" s="347">
        <f>SUM(Q448:S448)</f>
        <v>0</v>
      </c>
      <c r="U448" s="308"/>
      <c r="V448" s="308"/>
      <c r="W448" s="308"/>
      <c r="X448" s="347">
        <f t="shared" si="257"/>
        <v>0</v>
      </c>
      <c r="Y448" s="308"/>
      <c r="Z448" s="308"/>
      <c r="AA448" s="308"/>
      <c r="AB448" s="1322">
        <f t="shared" si="258"/>
        <v>0</v>
      </c>
      <c r="AD448" s="757" t="s">
        <v>728</v>
      </c>
      <c r="AE448" s="756"/>
      <c r="AF448" s="727"/>
      <c r="AG448" s="725">
        <f t="shared" si="259"/>
        <v>0</v>
      </c>
      <c r="AH448" s="727"/>
      <c r="AI448" s="727"/>
      <c r="AJ448" s="727"/>
      <c r="AK448" s="727"/>
      <c r="AL448" s="727"/>
      <c r="AM448" s="727"/>
      <c r="AN448" s="727"/>
      <c r="AO448" s="727"/>
      <c r="AP448" s="727"/>
      <c r="AQ448" s="727"/>
      <c r="AR448" s="727"/>
      <c r="AS448" s="728">
        <f t="shared" si="230"/>
        <v>0</v>
      </c>
    </row>
    <row r="449" spans="1:179" s="41" customFormat="1" ht="23.25" customHeight="1">
      <c r="A449" s="276" t="s">
        <v>792</v>
      </c>
      <c r="B449" s="277"/>
      <c r="C449" s="277"/>
      <c r="D449" s="705"/>
      <c r="E449" s="1163"/>
      <c r="F449" s="279"/>
      <c r="G449" s="279">
        <f t="shared" si="260"/>
        <v>0</v>
      </c>
      <c r="H449" s="307"/>
      <c r="I449" s="576"/>
      <c r="J449" s="1366">
        <f t="shared" si="235"/>
        <v>0</v>
      </c>
      <c r="K449" s="581">
        <f t="shared" si="236"/>
        <v>0</v>
      </c>
      <c r="L449" s="438"/>
      <c r="M449" s="438"/>
      <c r="N449" s="308"/>
      <c r="O449" s="308"/>
      <c r="P449" s="347">
        <f t="shared" si="255"/>
        <v>0</v>
      </c>
      <c r="Q449" s="308"/>
      <c r="R449" s="308"/>
      <c r="S449" s="308"/>
      <c r="T449" s="347">
        <f t="shared" ref="T449:T454" si="261">SUM(Q449:S449)</f>
        <v>0</v>
      </c>
      <c r="U449" s="308"/>
      <c r="V449" s="308"/>
      <c r="W449" s="308"/>
      <c r="X449" s="347">
        <f t="shared" si="257"/>
        <v>0</v>
      </c>
      <c r="Y449" s="308"/>
      <c r="Z449" s="308"/>
      <c r="AA449" s="308"/>
      <c r="AB449" s="1322">
        <f t="shared" si="258"/>
        <v>0</v>
      </c>
      <c r="AD449" s="757" t="s">
        <v>792</v>
      </c>
      <c r="AE449" s="756"/>
      <c r="AF449" s="727"/>
      <c r="AG449" s="725">
        <f t="shared" si="259"/>
        <v>0</v>
      </c>
      <c r="AH449" s="727"/>
      <c r="AI449" s="727"/>
      <c r="AJ449" s="727"/>
      <c r="AK449" s="727"/>
      <c r="AL449" s="727"/>
      <c r="AM449" s="727"/>
      <c r="AN449" s="727"/>
      <c r="AO449" s="727"/>
      <c r="AP449" s="727"/>
      <c r="AQ449" s="727"/>
      <c r="AR449" s="727"/>
      <c r="AS449" s="728">
        <f t="shared" si="230"/>
        <v>0</v>
      </c>
    </row>
    <row r="450" spans="1:179" s="41" customFormat="1" ht="15.75" hidden="1" customHeight="1" outlineLevel="1">
      <c r="A450" s="276"/>
      <c r="B450" s="277"/>
      <c r="C450" s="277"/>
      <c r="D450" s="705"/>
      <c r="E450" s="1163"/>
      <c r="F450" s="279"/>
      <c r="G450" s="279">
        <f t="shared" si="260"/>
        <v>0</v>
      </c>
      <c r="H450" s="307"/>
      <c r="I450" s="576"/>
      <c r="J450" s="1366">
        <f t="shared" si="235"/>
        <v>0</v>
      </c>
      <c r="K450" s="581">
        <f t="shared" si="236"/>
        <v>0</v>
      </c>
      <c r="L450" s="438"/>
      <c r="M450" s="438"/>
      <c r="N450" s="308"/>
      <c r="O450" s="308"/>
      <c r="P450" s="347">
        <f t="shared" si="255"/>
        <v>0</v>
      </c>
      <c r="Q450" s="308"/>
      <c r="R450" s="308"/>
      <c r="S450" s="308"/>
      <c r="T450" s="347">
        <f t="shared" si="261"/>
        <v>0</v>
      </c>
      <c r="U450" s="308"/>
      <c r="V450" s="308"/>
      <c r="W450" s="308"/>
      <c r="X450" s="347">
        <f t="shared" si="257"/>
        <v>0</v>
      </c>
      <c r="Y450" s="308"/>
      <c r="Z450" s="308"/>
      <c r="AA450" s="308"/>
      <c r="AB450" s="1322">
        <f t="shared" si="258"/>
        <v>0</v>
      </c>
      <c r="AD450" s="675"/>
      <c r="AE450" s="277"/>
      <c r="AF450" s="277"/>
      <c r="AG450" s="281"/>
      <c r="AH450" s="308"/>
      <c r="AI450" s="308"/>
      <c r="AJ450" s="308"/>
      <c r="AK450" s="308"/>
      <c r="AL450" s="308"/>
      <c r="AM450" s="308"/>
      <c r="AN450" s="308"/>
      <c r="AO450" s="308"/>
      <c r="AP450" s="308"/>
      <c r="AQ450" s="308"/>
      <c r="AR450" s="308"/>
      <c r="AS450" s="754">
        <f t="shared" si="230"/>
        <v>0</v>
      </c>
    </row>
    <row r="451" spans="1:179" s="41" customFormat="1" ht="15.75" hidden="1" customHeight="1" outlineLevel="1">
      <c r="A451" s="276"/>
      <c r="B451" s="277"/>
      <c r="C451" s="277"/>
      <c r="D451" s="705"/>
      <c r="E451" s="1163"/>
      <c r="F451" s="279"/>
      <c r="G451" s="279">
        <f t="shared" si="260"/>
        <v>0</v>
      </c>
      <c r="H451" s="307"/>
      <c r="I451" s="576"/>
      <c r="J451" s="1366">
        <f t="shared" si="235"/>
        <v>0</v>
      </c>
      <c r="K451" s="581">
        <f t="shared" si="236"/>
        <v>0</v>
      </c>
      <c r="L451" s="438"/>
      <c r="M451" s="438"/>
      <c r="N451" s="308"/>
      <c r="O451" s="308"/>
      <c r="P451" s="347">
        <f t="shared" si="255"/>
        <v>0</v>
      </c>
      <c r="Q451" s="308"/>
      <c r="R451" s="308"/>
      <c r="S451" s="308"/>
      <c r="T451" s="347">
        <f t="shared" si="261"/>
        <v>0</v>
      </c>
      <c r="U451" s="308"/>
      <c r="V451" s="308"/>
      <c r="W451" s="308"/>
      <c r="X451" s="347">
        <f t="shared" si="257"/>
        <v>0</v>
      </c>
      <c r="Y451" s="308"/>
      <c r="Z451" s="308"/>
      <c r="AA451" s="308"/>
      <c r="AB451" s="1322">
        <f t="shared" si="258"/>
        <v>0</v>
      </c>
      <c r="AD451" s="675"/>
      <c r="AE451" s="277"/>
      <c r="AF451" s="277"/>
      <c r="AG451" s="281"/>
      <c r="AH451" s="308"/>
      <c r="AI451" s="308"/>
      <c r="AJ451" s="308"/>
      <c r="AK451" s="308"/>
      <c r="AL451" s="308"/>
      <c r="AM451" s="308"/>
      <c r="AN451" s="308"/>
      <c r="AO451" s="308"/>
      <c r="AP451" s="308"/>
      <c r="AQ451" s="308"/>
      <c r="AR451" s="308"/>
      <c r="AS451" s="754">
        <f t="shared" si="230"/>
        <v>0</v>
      </c>
    </row>
    <row r="452" spans="1:179" s="41" customFormat="1" ht="15.75" hidden="1" customHeight="1" outlineLevel="1">
      <c r="A452" s="276"/>
      <c r="B452" s="277"/>
      <c r="C452" s="277"/>
      <c r="D452" s="705"/>
      <c r="E452" s="1163"/>
      <c r="F452" s="279"/>
      <c r="G452" s="279">
        <f t="shared" si="260"/>
        <v>0</v>
      </c>
      <c r="H452" s="307"/>
      <c r="I452" s="576"/>
      <c r="J452" s="1366">
        <f t="shared" si="235"/>
        <v>0</v>
      </c>
      <c r="K452" s="581">
        <f t="shared" si="236"/>
        <v>0</v>
      </c>
      <c r="L452" s="438"/>
      <c r="M452" s="438"/>
      <c r="N452" s="308"/>
      <c r="O452" s="308"/>
      <c r="P452" s="347">
        <f t="shared" si="255"/>
        <v>0</v>
      </c>
      <c r="Q452" s="308"/>
      <c r="R452" s="308"/>
      <c r="S452" s="308"/>
      <c r="T452" s="347">
        <f t="shared" si="261"/>
        <v>0</v>
      </c>
      <c r="U452" s="308"/>
      <c r="V452" s="308"/>
      <c r="W452" s="308"/>
      <c r="X452" s="347">
        <f t="shared" si="257"/>
        <v>0</v>
      </c>
      <c r="Y452" s="308"/>
      <c r="Z452" s="308"/>
      <c r="AA452" s="308"/>
      <c r="AB452" s="1322">
        <f t="shared" si="258"/>
        <v>0</v>
      </c>
      <c r="AD452" s="675"/>
      <c r="AE452" s="277"/>
      <c r="AF452" s="277"/>
      <c r="AG452" s="281"/>
      <c r="AH452" s="308"/>
      <c r="AI452" s="308"/>
      <c r="AJ452" s="308"/>
      <c r="AK452" s="308"/>
      <c r="AL452" s="308"/>
      <c r="AM452" s="308"/>
      <c r="AN452" s="308"/>
      <c r="AO452" s="308"/>
      <c r="AP452" s="308"/>
      <c r="AQ452" s="308"/>
      <c r="AR452" s="308"/>
      <c r="AS452" s="754">
        <f t="shared" si="230"/>
        <v>0</v>
      </c>
    </row>
    <row r="453" spans="1:179" s="41" customFormat="1" ht="15.75" hidden="1" customHeight="1" outlineLevel="1">
      <c r="A453" s="276"/>
      <c r="B453" s="277"/>
      <c r="C453" s="277"/>
      <c r="D453" s="705"/>
      <c r="E453" s="1163"/>
      <c r="F453" s="279"/>
      <c r="G453" s="279">
        <f t="shared" si="260"/>
        <v>0</v>
      </c>
      <c r="H453" s="307"/>
      <c r="I453" s="576"/>
      <c r="J453" s="1366">
        <f t="shared" si="235"/>
        <v>0</v>
      </c>
      <c r="K453" s="581">
        <f t="shared" si="236"/>
        <v>0</v>
      </c>
      <c r="L453" s="438"/>
      <c r="M453" s="438"/>
      <c r="N453" s="308"/>
      <c r="O453" s="308"/>
      <c r="P453" s="347">
        <f t="shared" si="255"/>
        <v>0</v>
      </c>
      <c r="Q453" s="308"/>
      <c r="R453" s="308"/>
      <c r="S453" s="308"/>
      <c r="T453" s="347">
        <f t="shared" si="261"/>
        <v>0</v>
      </c>
      <c r="U453" s="308"/>
      <c r="V453" s="308"/>
      <c r="W453" s="308"/>
      <c r="X453" s="347">
        <f t="shared" si="257"/>
        <v>0</v>
      </c>
      <c r="Y453" s="308"/>
      <c r="Z453" s="308"/>
      <c r="AA453" s="308"/>
      <c r="AB453" s="1322">
        <f t="shared" si="258"/>
        <v>0</v>
      </c>
      <c r="AD453" s="675"/>
      <c r="AE453" s="277"/>
      <c r="AF453" s="277"/>
      <c r="AG453" s="281"/>
      <c r="AH453" s="308"/>
      <c r="AI453" s="308"/>
      <c r="AJ453" s="308"/>
      <c r="AK453" s="308"/>
      <c r="AL453" s="308"/>
      <c r="AM453" s="308"/>
      <c r="AN453" s="308"/>
      <c r="AO453" s="308"/>
      <c r="AP453" s="308"/>
      <c r="AQ453" s="308"/>
      <c r="AR453" s="308"/>
      <c r="AS453" s="754">
        <f t="shared" si="230"/>
        <v>0</v>
      </c>
    </row>
    <row r="454" spans="1:179" s="41" customFormat="1" ht="15.75" hidden="1" customHeight="1" outlineLevel="1">
      <c r="A454" s="285"/>
      <c r="B454" s="277"/>
      <c r="C454" s="277"/>
      <c r="D454" s="705"/>
      <c r="E454" s="1163"/>
      <c r="F454" s="279"/>
      <c r="G454" s="279">
        <f t="shared" si="260"/>
        <v>0</v>
      </c>
      <c r="H454" s="307"/>
      <c r="I454" s="576"/>
      <c r="J454" s="1366">
        <f t="shared" si="235"/>
        <v>0</v>
      </c>
      <c r="K454" s="581">
        <f t="shared" si="236"/>
        <v>0</v>
      </c>
      <c r="L454" s="438"/>
      <c r="M454" s="438"/>
      <c r="N454" s="308"/>
      <c r="O454" s="308"/>
      <c r="P454" s="347">
        <f t="shared" si="255"/>
        <v>0</v>
      </c>
      <c r="Q454" s="308"/>
      <c r="R454" s="308"/>
      <c r="S454" s="308"/>
      <c r="T454" s="347">
        <f t="shared" si="261"/>
        <v>0</v>
      </c>
      <c r="U454" s="308"/>
      <c r="V454" s="308"/>
      <c r="W454" s="308"/>
      <c r="X454" s="347">
        <f t="shared" si="257"/>
        <v>0</v>
      </c>
      <c r="Y454" s="308"/>
      <c r="Z454" s="308"/>
      <c r="AA454" s="308"/>
      <c r="AB454" s="1322">
        <f t="shared" si="258"/>
        <v>0</v>
      </c>
      <c r="AD454" s="739"/>
      <c r="AE454" s="277"/>
      <c r="AF454" s="277"/>
      <c r="AG454" s="281"/>
      <c r="AH454" s="308"/>
      <c r="AI454" s="308"/>
      <c r="AJ454" s="308"/>
      <c r="AK454" s="308"/>
      <c r="AL454" s="308"/>
      <c r="AM454" s="308"/>
      <c r="AN454" s="308"/>
      <c r="AO454" s="308"/>
      <c r="AP454" s="308"/>
      <c r="AQ454" s="308"/>
      <c r="AR454" s="308"/>
      <c r="AS454" s="754">
        <f t="shared" si="230"/>
        <v>0</v>
      </c>
    </row>
    <row r="455" spans="1:179" s="42" customFormat="1" ht="31.5" collapsed="1">
      <c r="A455" s="344" t="s">
        <v>710</v>
      </c>
      <c r="B455" s="339">
        <v>224</v>
      </c>
      <c r="C455" s="339"/>
      <c r="D455" s="1159"/>
      <c r="E455" s="630">
        <f>E456</f>
        <v>0</v>
      </c>
      <c r="F455" s="341">
        <f>F456</f>
        <v>0</v>
      </c>
      <c r="G455" s="341">
        <f>G456</f>
        <v>0</v>
      </c>
      <c r="H455" s="342">
        <f t="shared" ref="H455:AB455" si="262">H456</f>
        <v>0</v>
      </c>
      <c r="I455" s="519">
        <f t="shared" si="262"/>
        <v>0</v>
      </c>
      <c r="J455" s="1364">
        <f t="shared" si="235"/>
        <v>0</v>
      </c>
      <c r="K455" s="354">
        <f t="shared" si="236"/>
        <v>0</v>
      </c>
      <c r="L455" s="354">
        <f t="shared" si="262"/>
        <v>0</v>
      </c>
      <c r="M455" s="354">
        <f t="shared" si="262"/>
        <v>0</v>
      </c>
      <c r="N455" s="343">
        <f t="shared" si="262"/>
        <v>0</v>
      </c>
      <c r="O455" s="343">
        <f t="shared" si="262"/>
        <v>0</v>
      </c>
      <c r="P455" s="343">
        <f t="shared" si="262"/>
        <v>0</v>
      </c>
      <c r="Q455" s="343">
        <f t="shared" si="262"/>
        <v>0</v>
      </c>
      <c r="R455" s="343">
        <f t="shared" si="262"/>
        <v>0</v>
      </c>
      <c r="S455" s="343">
        <f t="shared" si="262"/>
        <v>0</v>
      </c>
      <c r="T455" s="343">
        <f t="shared" si="262"/>
        <v>0</v>
      </c>
      <c r="U455" s="343">
        <f t="shared" si="262"/>
        <v>0</v>
      </c>
      <c r="V455" s="343">
        <f t="shared" si="262"/>
        <v>0</v>
      </c>
      <c r="W455" s="343">
        <f t="shared" si="262"/>
        <v>0</v>
      </c>
      <c r="X455" s="343">
        <f t="shared" si="262"/>
        <v>0</v>
      </c>
      <c r="Y455" s="343">
        <f t="shared" si="262"/>
        <v>0</v>
      </c>
      <c r="Z455" s="343">
        <f t="shared" si="262"/>
        <v>0</v>
      </c>
      <c r="AA455" s="343">
        <f t="shared" si="262"/>
        <v>0</v>
      </c>
      <c r="AB455" s="1319">
        <f t="shared" si="262"/>
        <v>0</v>
      </c>
      <c r="AC455" s="238"/>
      <c r="AD455" s="386" t="s">
        <v>710</v>
      </c>
      <c r="AE455" s="339">
        <v>224</v>
      </c>
      <c r="AF455" s="339"/>
      <c r="AG455" s="343">
        <f t="shared" ref="AG455:AR455" si="263">AG456</f>
        <v>0</v>
      </c>
      <c r="AH455" s="343">
        <f t="shared" si="263"/>
        <v>0</v>
      </c>
      <c r="AI455" s="343">
        <f t="shared" si="263"/>
        <v>0</v>
      </c>
      <c r="AJ455" s="343">
        <f t="shared" si="263"/>
        <v>0</v>
      </c>
      <c r="AK455" s="343">
        <f t="shared" si="263"/>
        <v>0</v>
      </c>
      <c r="AL455" s="343">
        <f t="shared" si="263"/>
        <v>0</v>
      </c>
      <c r="AM455" s="343">
        <f t="shared" si="263"/>
        <v>0</v>
      </c>
      <c r="AN455" s="343">
        <f t="shared" si="263"/>
        <v>0</v>
      </c>
      <c r="AO455" s="343">
        <f t="shared" si="263"/>
        <v>0</v>
      </c>
      <c r="AP455" s="343">
        <f t="shared" si="263"/>
        <v>0</v>
      </c>
      <c r="AQ455" s="343">
        <f t="shared" si="263"/>
        <v>0</v>
      </c>
      <c r="AR455" s="343">
        <f t="shared" si="263"/>
        <v>0</v>
      </c>
      <c r="AS455" s="753">
        <f t="shared" si="230"/>
        <v>0</v>
      </c>
      <c r="AT455" s="238"/>
      <c r="AU455" s="238"/>
      <c r="AV455" s="238"/>
      <c r="AW455" s="238"/>
      <c r="AX455" s="238"/>
      <c r="AY455" s="238"/>
      <c r="AZ455" s="238"/>
      <c r="BA455" s="238"/>
      <c r="BB455" s="238"/>
      <c r="BC455" s="238"/>
      <c r="BD455" s="238"/>
      <c r="BE455" s="238"/>
      <c r="BF455" s="238"/>
      <c r="BG455" s="238"/>
      <c r="BH455" s="238"/>
      <c r="BI455" s="238"/>
      <c r="BJ455" s="238"/>
      <c r="BK455" s="238"/>
      <c r="BL455" s="238"/>
      <c r="BM455" s="238"/>
      <c r="BN455" s="238"/>
      <c r="BO455" s="238"/>
      <c r="BP455" s="238"/>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c r="DV455" s="238"/>
      <c r="DW455" s="238"/>
      <c r="DX455" s="238"/>
      <c r="DY455" s="238"/>
      <c r="DZ455" s="238"/>
      <c r="EA455" s="238"/>
      <c r="EB455" s="238"/>
      <c r="EC455" s="238"/>
      <c r="ED455" s="238"/>
      <c r="EE455" s="238"/>
      <c r="EF455" s="238"/>
      <c r="EG455" s="238"/>
      <c r="EH455" s="238"/>
      <c r="EI455" s="238"/>
      <c r="EJ455" s="238"/>
      <c r="EK455" s="238"/>
      <c r="EL455" s="238"/>
      <c r="EM455" s="238"/>
      <c r="EN455" s="238"/>
      <c r="EO455" s="238"/>
      <c r="EP455" s="238"/>
      <c r="EQ455" s="238"/>
      <c r="ER455" s="238"/>
      <c r="ES455" s="238"/>
      <c r="ET455" s="238"/>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38"/>
      <c r="FP455" s="238"/>
      <c r="FQ455" s="238"/>
      <c r="FR455" s="238"/>
      <c r="FS455" s="238"/>
      <c r="FT455" s="238"/>
      <c r="FU455" s="238"/>
      <c r="FV455" s="238"/>
      <c r="FW455" s="238"/>
    </row>
    <row r="456" spans="1:179" s="40" customFormat="1" ht="31.5">
      <c r="A456" s="344" t="s">
        <v>710</v>
      </c>
      <c r="B456" s="398"/>
      <c r="C456" s="399">
        <v>926</v>
      </c>
      <c r="D456" s="1160" t="s">
        <v>1383</v>
      </c>
      <c r="E456" s="1164">
        <f>SUM(E457)</f>
        <v>0</v>
      </c>
      <c r="F456" s="345">
        <f>SUM(F457)</f>
        <v>0</v>
      </c>
      <c r="G456" s="345">
        <f>SUM(G457)</f>
        <v>0</v>
      </c>
      <c r="H456" s="400">
        <f t="shared" ref="H456:AB456" si="264">SUM(H457)</f>
        <v>0</v>
      </c>
      <c r="I456" s="520">
        <f t="shared" si="264"/>
        <v>0</v>
      </c>
      <c r="J456" s="1365">
        <f t="shared" si="235"/>
        <v>0</v>
      </c>
      <c r="K456" s="355">
        <f t="shared" si="236"/>
        <v>0</v>
      </c>
      <c r="L456" s="355">
        <f t="shared" si="264"/>
        <v>0</v>
      </c>
      <c r="M456" s="355">
        <f t="shared" si="264"/>
        <v>0</v>
      </c>
      <c r="N456" s="346">
        <f t="shared" si="264"/>
        <v>0</v>
      </c>
      <c r="O456" s="346">
        <f t="shared" si="264"/>
        <v>0</v>
      </c>
      <c r="P456" s="346">
        <f t="shared" si="264"/>
        <v>0</v>
      </c>
      <c r="Q456" s="346">
        <f t="shared" si="264"/>
        <v>0</v>
      </c>
      <c r="R456" s="346">
        <f t="shared" si="264"/>
        <v>0</v>
      </c>
      <c r="S456" s="346">
        <f t="shared" si="264"/>
        <v>0</v>
      </c>
      <c r="T456" s="346">
        <f t="shared" si="264"/>
        <v>0</v>
      </c>
      <c r="U456" s="346">
        <f t="shared" si="264"/>
        <v>0</v>
      </c>
      <c r="V456" s="346">
        <f t="shared" si="264"/>
        <v>0</v>
      </c>
      <c r="W456" s="346">
        <f t="shared" si="264"/>
        <v>0</v>
      </c>
      <c r="X456" s="346">
        <f t="shared" si="264"/>
        <v>0</v>
      </c>
      <c r="Y456" s="346">
        <f t="shared" si="264"/>
        <v>0</v>
      </c>
      <c r="Z456" s="346">
        <f t="shared" si="264"/>
        <v>0</v>
      </c>
      <c r="AA456" s="346">
        <f t="shared" si="264"/>
        <v>0</v>
      </c>
      <c r="AB456" s="1321">
        <f t="shared" si="264"/>
        <v>0</v>
      </c>
      <c r="AC456" s="41"/>
      <c r="AD456" s="386" t="s">
        <v>710</v>
      </c>
      <c r="AE456" s="398"/>
      <c r="AF456" s="399">
        <v>926</v>
      </c>
      <c r="AG456" s="346">
        <f t="shared" ref="AG456:AR456" si="265">SUM(AG457)</f>
        <v>0</v>
      </c>
      <c r="AH456" s="346">
        <f t="shared" si="265"/>
        <v>0</v>
      </c>
      <c r="AI456" s="346">
        <f t="shared" si="265"/>
        <v>0</v>
      </c>
      <c r="AJ456" s="346">
        <f t="shared" si="265"/>
        <v>0</v>
      </c>
      <c r="AK456" s="346">
        <f t="shared" si="265"/>
        <v>0</v>
      </c>
      <c r="AL456" s="346">
        <f t="shared" si="265"/>
        <v>0</v>
      </c>
      <c r="AM456" s="346">
        <f t="shared" si="265"/>
        <v>0</v>
      </c>
      <c r="AN456" s="346">
        <f t="shared" si="265"/>
        <v>0</v>
      </c>
      <c r="AO456" s="346">
        <f t="shared" si="265"/>
        <v>0</v>
      </c>
      <c r="AP456" s="346">
        <f t="shared" si="265"/>
        <v>0</v>
      </c>
      <c r="AQ456" s="346">
        <f t="shared" si="265"/>
        <v>0</v>
      </c>
      <c r="AR456" s="346">
        <f t="shared" si="265"/>
        <v>0</v>
      </c>
      <c r="AS456" s="754">
        <f t="shared" si="230"/>
        <v>0</v>
      </c>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c r="FS456" s="41"/>
      <c r="FT456" s="41"/>
      <c r="FU456" s="41"/>
      <c r="FV456" s="41"/>
      <c r="FW456" s="41"/>
    </row>
    <row r="457" spans="1:179" s="40" customFormat="1" ht="66.75" customHeight="1">
      <c r="A457" s="276" t="s">
        <v>709</v>
      </c>
      <c r="B457" s="277"/>
      <c r="C457" s="294"/>
      <c r="D457" s="705"/>
      <c r="E457" s="1163"/>
      <c r="F457" s="278"/>
      <c r="G457" s="279">
        <f>F457</f>
        <v>0</v>
      </c>
      <c r="H457" s="280"/>
      <c r="I457" s="575"/>
      <c r="J457" s="1366">
        <f t="shared" si="235"/>
        <v>0</v>
      </c>
      <c r="K457" s="581">
        <f t="shared" si="236"/>
        <v>0</v>
      </c>
      <c r="L457" s="335"/>
      <c r="M457" s="335"/>
      <c r="N457" s="281"/>
      <c r="O457" s="281"/>
      <c r="P457" s="347">
        <f>SUM(M457:O457)</f>
        <v>0</v>
      </c>
      <c r="Q457" s="281"/>
      <c r="R457" s="281"/>
      <c r="S457" s="281"/>
      <c r="T457" s="347">
        <f>SUM(Q457:S457)</f>
        <v>0</v>
      </c>
      <c r="U457" s="281"/>
      <c r="V457" s="281"/>
      <c r="W457" s="281"/>
      <c r="X457" s="347">
        <f>SUM(U457:W457)</f>
        <v>0</v>
      </c>
      <c r="Y457" s="281"/>
      <c r="Z457" s="281"/>
      <c r="AA457" s="281"/>
      <c r="AB457" s="1322">
        <f>SUM(Y457:AA457)</f>
        <v>0</v>
      </c>
      <c r="AC457" s="41"/>
      <c r="AD457" s="675" t="s">
        <v>709</v>
      </c>
      <c r="AE457" s="277"/>
      <c r="AF457" s="294"/>
      <c r="AG457" s="281"/>
      <c r="AH457" s="281"/>
      <c r="AI457" s="281"/>
      <c r="AJ457" s="281"/>
      <c r="AK457" s="281"/>
      <c r="AL457" s="281"/>
      <c r="AM457" s="281"/>
      <c r="AN457" s="281"/>
      <c r="AO457" s="281"/>
      <c r="AP457" s="281"/>
      <c r="AQ457" s="281"/>
      <c r="AR457" s="281"/>
      <c r="AS457" s="754"/>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c r="FS457" s="41"/>
      <c r="FT457" s="41"/>
      <c r="FU457" s="41"/>
      <c r="FV457" s="41"/>
      <c r="FW457" s="41"/>
    </row>
    <row r="458" spans="1:179" s="42" customFormat="1" ht="31.5" customHeight="1">
      <c r="A458" s="344" t="s">
        <v>713</v>
      </c>
      <c r="B458" s="339">
        <v>225</v>
      </c>
      <c r="C458" s="339"/>
      <c r="D458" s="1159"/>
      <c r="E458" s="630">
        <f>E459+E470</f>
        <v>0</v>
      </c>
      <c r="F458" s="341">
        <f>F459+F470</f>
        <v>0</v>
      </c>
      <c r="G458" s="341">
        <f t="shared" ref="G458:AB458" si="266">G459+G470</f>
        <v>0</v>
      </c>
      <c r="H458" s="342">
        <f t="shared" si="266"/>
        <v>0</v>
      </c>
      <c r="I458" s="519">
        <f t="shared" si="266"/>
        <v>0</v>
      </c>
      <c r="J458" s="1364">
        <f t="shared" si="235"/>
        <v>0</v>
      </c>
      <c r="K458" s="354">
        <f t="shared" si="236"/>
        <v>0</v>
      </c>
      <c r="L458" s="354">
        <f t="shared" si="266"/>
        <v>0</v>
      </c>
      <c r="M458" s="353">
        <f t="shared" si="266"/>
        <v>0</v>
      </c>
      <c r="N458" s="356">
        <f t="shared" si="266"/>
        <v>0</v>
      </c>
      <c r="O458" s="356">
        <f t="shared" si="266"/>
        <v>0</v>
      </c>
      <c r="P458" s="356">
        <f t="shared" si="266"/>
        <v>0</v>
      </c>
      <c r="Q458" s="356">
        <f t="shared" si="266"/>
        <v>0</v>
      </c>
      <c r="R458" s="356">
        <f t="shared" si="266"/>
        <v>0</v>
      </c>
      <c r="S458" s="356">
        <f t="shared" si="266"/>
        <v>0</v>
      </c>
      <c r="T458" s="356">
        <f t="shared" si="266"/>
        <v>0</v>
      </c>
      <c r="U458" s="356">
        <f t="shared" si="266"/>
        <v>0</v>
      </c>
      <c r="V458" s="356">
        <f t="shared" si="266"/>
        <v>0</v>
      </c>
      <c r="W458" s="356">
        <f t="shared" si="266"/>
        <v>0</v>
      </c>
      <c r="X458" s="356">
        <f t="shared" si="266"/>
        <v>0</v>
      </c>
      <c r="Y458" s="356">
        <f t="shared" si="266"/>
        <v>0</v>
      </c>
      <c r="Z458" s="356">
        <f t="shared" si="266"/>
        <v>0</v>
      </c>
      <c r="AA458" s="343">
        <f t="shared" si="266"/>
        <v>0</v>
      </c>
      <c r="AB458" s="1320">
        <f t="shared" si="266"/>
        <v>0</v>
      </c>
      <c r="AC458" s="238"/>
      <c r="AD458" s="386" t="s">
        <v>713</v>
      </c>
      <c r="AE458" s="339">
        <v>225</v>
      </c>
      <c r="AF458" s="339"/>
      <c r="AG458" s="343">
        <f t="shared" ref="AG458:AL458" si="267">AG459+AG470</f>
        <v>0</v>
      </c>
      <c r="AH458" s="343">
        <f t="shared" si="267"/>
        <v>0</v>
      </c>
      <c r="AI458" s="343">
        <f t="shared" si="267"/>
        <v>0</v>
      </c>
      <c r="AJ458" s="343">
        <f t="shared" si="267"/>
        <v>0</v>
      </c>
      <c r="AK458" s="343">
        <f t="shared" si="267"/>
        <v>0</v>
      </c>
      <c r="AL458" s="343">
        <f t="shared" si="267"/>
        <v>0</v>
      </c>
      <c r="AM458" s="343">
        <f t="shared" ref="AM458:AR458" si="268">AM459+AM470</f>
        <v>0</v>
      </c>
      <c r="AN458" s="343">
        <f t="shared" si="268"/>
        <v>0</v>
      </c>
      <c r="AO458" s="343">
        <f t="shared" si="268"/>
        <v>0</v>
      </c>
      <c r="AP458" s="343">
        <f t="shared" si="268"/>
        <v>0</v>
      </c>
      <c r="AQ458" s="343">
        <f t="shared" si="268"/>
        <v>0</v>
      </c>
      <c r="AR458" s="343">
        <f t="shared" si="268"/>
        <v>0</v>
      </c>
      <c r="AS458" s="753">
        <f t="shared" si="230"/>
        <v>0</v>
      </c>
      <c r="AT458" s="238"/>
      <c r="AU458" s="238"/>
      <c r="AV458" s="238"/>
      <c r="AW458" s="238"/>
      <c r="AX458" s="238"/>
      <c r="AY458" s="238"/>
      <c r="AZ458" s="238"/>
      <c r="BA458" s="238"/>
      <c r="BB458" s="238"/>
      <c r="BC458" s="238"/>
      <c r="BD458" s="238"/>
      <c r="BE458" s="238"/>
      <c r="BF458" s="238"/>
      <c r="BG458" s="238"/>
      <c r="BH458" s="238"/>
      <c r="BI458" s="238"/>
      <c r="BJ458" s="238"/>
      <c r="BK458" s="238"/>
      <c r="BL458" s="238"/>
      <c r="BM458" s="238"/>
      <c r="BN458" s="238"/>
      <c r="BO458" s="238"/>
      <c r="BP458" s="238"/>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38"/>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38"/>
      <c r="FP458" s="238"/>
      <c r="FQ458" s="238"/>
      <c r="FR458" s="238"/>
      <c r="FS458" s="238"/>
      <c r="FT458" s="238"/>
      <c r="FU458" s="238"/>
      <c r="FV458" s="238"/>
      <c r="FW458" s="238"/>
    </row>
    <row r="459" spans="1:179" s="40" customFormat="1" ht="21.75" customHeight="1">
      <c r="A459" s="344" t="s">
        <v>719</v>
      </c>
      <c r="B459" s="398"/>
      <c r="C459" s="399">
        <v>942</v>
      </c>
      <c r="D459" s="1160" t="s">
        <v>1383</v>
      </c>
      <c r="E459" s="1164">
        <f>SUM(E460:E469)</f>
        <v>0</v>
      </c>
      <c r="F459" s="345">
        <f>SUM(F460:F469)</f>
        <v>0</v>
      </c>
      <c r="G459" s="345">
        <f>SUM(G460:G469)</f>
        <v>0</v>
      </c>
      <c r="H459" s="400">
        <f t="shared" ref="H459:AB459" si="269">SUM(H460:H469)</f>
        <v>0</v>
      </c>
      <c r="I459" s="520">
        <f t="shared" si="269"/>
        <v>0</v>
      </c>
      <c r="J459" s="1365">
        <f t="shared" si="235"/>
        <v>0</v>
      </c>
      <c r="K459" s="355">
        <f t="shared" si="236"/>
        <v>0</v>
      </c>
      <c r="L459" s="355">
        <f>SUM(L460:L469)</f>
        <v>0</v>
      </c>
      <c r="M459" s="355">
        <f t="shared" si="269"/>
        <v>0</v>
      </c>
      <c r="N459" s="346">
        <f t="shared" si="269"/>
        <v>0</v>
      </c>
      <c r="O459" s="346">
        <f t="shared" si="269"/>
        <v>0</v>
      </c>
      <c r="P459" s="346">
        <f t="shared" si="269"/>
        <v>0</v>
      </c>
      <c r="Q459" s="346">
        <f t="shared" si="269"/>
        <v>0</v>
      </c>
      <c r="R459" s="346">
        <f t="shared" si="269"/>
        <v>0</v>
      </c>
      <c r="S459" s="346">
        <f t="shared" si="269"/>
        <v>0</v>
      </c>
      <c r="T459" s="346">
        <f t="shared" si="269"/>
        <v>0</v>
      </c>
      <c r="U459" s="346">
        <f t="shared" si="269"/>
        <v>0</v>
      </c>
      <c r="V459" s="346">
        <f t="shared" si="269"/>
        <v>0</v>
      </c>
      <c r="W459" s="346">
        <f t="shared" si="269"/>
        <v>0</v>
      </c>
      <c r="X459" s="346">
        <f t="shared" si="269"/>
        <v>0</v>
      </c>
      <c r="Y459" s="346">
        <f t="shared" si="269"/>
        <v>0</v>
      </c>
      <c r="Z459" s="346">
        <f t="shared" si="269"/>
        <v>0</v>
      </c>
      <c r="AA459" s="346">
        <f t="shared" si="269"/>
        <v>0</v>
      </c>
      <c r="AB459" s="1321">
        <f t="shared" si="269"/>
        <v>0</v>
      </c>
      <c r="AC459" s="41"/>
      <c r="AD459" s="386" t="s">
        <v>719</v>
      </c>
      <c r="AE459" s="398"/>
      <c r="AF459" s="399">
        <v>942</v>
      </c>
      <c r="AG459" s="346">
        <f t="shared" ref="AG459:AL459" si="270">SUM(AG460:AG469)</f>
        <v>0</v>
      </c>
      <c r="AH459" s="346">
        <f t="shared" si="270"/>
        <v>0</v>
      </c>
      <c r="AI459" s="346">
        <f t="shared" si="270"/>
        <v>0</v>
      </c>
      <c r="AJ459" s="346">
        <f t="shared" si="270"/>
        <v>0</v>
      </c>
      <c r="AK459" s="346">
        <f t="shared" si="270"/>
        <v>0</v>
      </c>
      <c r="AL459" s="346">
        <f t="shared" si="270"/>
        <v>0</v>
      </c>
      <c r="AM459" s="346">
        <f t="shared" ref="AM459:AR459" si="271">SUM(AM460:AM469)</f>
        <v>0</v>
      </c>
      <c r="AN459" s="346">
        <f t="shared" si="271"/>
        <v>0</v>
      </c>
      <c r="AO459" s="346">
        <f t="shared" si="271"/>
        <v>0</v>
      </c>
      <c r="AP459" s="346">
        <f t="shared" si="271"/>
        <v>0</v>
      </c>
      <c r="AQ459" s="346">
        <f t="shared" si="271"/>
        <v>0</v>
      </c>
      <c r="AR459" s="346">
        <f t="shared" si="271"/>
        <v>0</v>
      </c>
      <c r="AS459" s="754">
        <f t="shared" si="230"/>
        <v>0</v>
      </c>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c r="EX459" s="41"/>
      <c r="EY459" s="41"/>
      <c r="EZ459" s="41"/>
      <c r="FA459" s="41"/>
      <c r="FB459" s="41"/>
      <c r="FC459" s="41"/>
      <c r="FD459" s="41"/>
      <c r="FE459" s="41"/>
      <c r="FF459" s="41"/>
      <c r="FG459" s="41"/>
      <c r="FH459" s="41"/>
      <c r="FI459" s="41"/>
      <c r="FJ459" s="41"/>
      <c r="FK459" s="41"/>
      <c r="FL459" s="41"/>
      <c r="FM459" s="41"/>
      <c r="FN459" s="41"/>
      <c r="FO459" s="41"/>
      <c r="FP459" s="41"/>
      <c r="FQ459" s="41"/>
      <c r="FR459" s="41"/>
      <c r="FS459" s="41"/>
      <c r="FT459" s="41"/>
      <c r="FU459" s="41"/>
      <c r="FV459" s="41"/>
      <c r="FW459" s="41"/>
    </row>
    <row r="460" spans="1:179" s="41" customFormat="1" ht="47.25">
      <c r="A460" s="276" t="s">
        <v>793</v>
      </c>
      <c r="B460" s="277"/>
      <c r="C460" s="294"/>
      <c r="D460" s="705"/>
      <c r="E460" s="1163"/>
      <c r="F460" s="279">
        <f>'225 сод.имущ.'!H210</f>
        <v>0</v>
      </c>
      <c r="G460" s="279">
        <f t="shared" ref="G460:G469" si="272">F460</f>
        <v>0</v>
      </c>
      <c r="H460" s="307"/>
      <c r="I460" s="576"/>
      <c r="J460" s="1366">
        <f t="shared" si="235"/>
        <v>0</v>
      </c>
      <c r="K460" s="581">
        <f t="shared" si="236"/>
        <v>0</v>
      </c>
      <c r="L460" s="438"/>
      <c r="M460" s="438"/>
      <c r="N460" s="308"/>
      <c r="O460" s="308"/>
      <c r="P460" s="347">
        <f t="shared" ref="P460:P469" si="273">SUM(M460:O460)</f>
        <v>0</v>
      </c>
      <c r="Q460" s="308"/>
      <c r="R460" s="308"/>
      <c r="S460" s="308"/>
      <c r="T460" s="347">
        <f t="shared" ref="T460:T469" si="274">SUM(Q460:S460)</f>
        <v>0</v>
      </c>
      <c r="U460" s="308"/>
      <c r="V460" s="308"/>
      <c r="W460" s="308"/>
      <c r="X460" s="347">
        <f t="shared" ref="X460:X469" si="275">SUM(U460:W460)</f>
        <v>0</v>
      </c>
      <c r="Y460" s="308"/>
      <c r="Z460" s="308"/>
      <c r="AA460" s="308"/>
      <c r="AB460" s="1322">
        <f t="shared" ref="AB460:AB469" si="276">SUM(Y460:AA460)</f>
        <v>0</v>
      </c>
      <c r="AD460" s="757" t="s">
        <v>793</v>
      </c>
      <c r="AE460" s="756"/>
      <c r="AF460" s="850"/>
      <c r="AG460" s="725">
        <f t="shared" ref="AG460:AG464" si="277">F460</f>
        <v>0</v>
      </c>
      <c r="AH460" s="727"/>
      <c r="AI460" s="727"/>
      <c r="AJ460" s="727"/>
      <c r="AK460" s="727"/>
      <c r="AL460" s="727"/>
      <c r="AM460" s="727"/>
      <c r="AN460" s="727"/>
      <c r="AO460" s="727"/>
      <c r="AP460" s="727"/>
      <c r="AQ460" s="727"/>
      <c r="AR460" s="727"/>
      <c r="AS460" s="728">
        <f t="shared" si="230"/>
        <v>0</v>
      </c>
    </row>
    <row r="461" spans="1:179" s="41" customFormat="1" ht="66" customHeight="1">
      <c r="A461" s="285" t="s">
        <v>786</v>
      </c>
      <c r="B461" s="277"/>
      <c r="C461" s="294"/>
      <c r="D461" s="1161"/>
      <c r="E461" s="1163"/>
      <c r="F461" s="279">
        <f>'225 сод.имущ.'!H211</f>
        <v>0</v>
      </c>
      <c r="G461" s="279">
        <f t="shared" si="272"/>
        <v>0</v>
      </c>
      <c r="H461" s="307"/>
      <c r="I461" s="576"/>
      <c r="J461" s="1366">
        <f t="shared" si="235"/>
        <v>0</v>
      </c>
      <c r="K461" s="581">
        <f t="shared" si="236"/>
        <v>0</v>
      </c>
      <c r="L461" s="438"/>
      <c r="M461" s="438"/>
      <c r="N461" s="308"/>
      <c r="O461" s="308"/>
      <c r="P461" s="347">
        <f t="shared" si="273"/>
        <v>0</v>
      </c>
      <c r="Q461" s="308"/>
      <c r="R461" s="308"/>
      <c r="S461" s="308"/>
      <c r="T461" s="347">
        <f t="shared" si="274"/>
        <v>0</v>
      </c>
      <c r="U461" s="308"/>
      <c r="V461" s="308"/>
      <c r="W461" s="308"/>
      <c r="X461" s="347"/>
      <c r="Y461" s="308"/>
      <c r="Z461" s="308"/>
      <c r="AA461" s="308"/>
      <c r="AB461" s="1322"/>
      <c r="AD461" s="755" t="s">
        <v>786</v>
      </c>
      <c r="AE461" s="756"/>
      <c r="AF461" s="850"/>
      <c r="AG461" s="725">
        <f t="shared" si="277"/>
        <v>0</v>
      </c>
      <c r="AH461" s="727"/>
      <c r="AI461" s="727"/>
      <c r="AJ461" s="727"/>
      <c r="AK461" s="727"/>
      <c r="AL461" s="727"/>
      <c r="AM461" s="727"/>
      <c r="AN461" s="727"/>
      <c r="AO461" s="727"/>
      <c r="AP461" s="727"/>
      <c r="AQ461" s="727"/>
      <c r="AR461" s="727"/>
      <c r="AS461" s="728">
        <f t="shared" si="230"/>
        <v>0</v>
      </c>
    </row>
    <row r="462" spans="1:179" s="41" customFormat="1" ht="33.75" customHeight="1">
      <c r="A462" s="276" t="s">
        <v>794</v>
      </c>
      <c r="B462" s="277"/>
      <c r="C462" s="294"/>
      <c r="D462" s="705"/>
      <c r="E462" s="1163"/>
      <c r="F462" s="279">
        <f>'225 сод.имущ.'!H212</f>
        <v>0</v>
      </c>
      <c r="G462" s="279">
        <f t="shared" si="272"/>
        <v>0</v>
      </c>
      <c r="H462" s="307"/>
      <c r="I462" s="576"/>
      <c r="J462" s="1366">
        <f t="shared" si="235"/>
        <v>0</v>
      </c>
      <c r="K462" s="581">
        <f t="shared" si="236"/>
        <v>0</v>
      </c>
      <c r="L462" s="438"/>
      <c r="M462" s="438"/>
      <c r="N462" s="308"/>
      <c r="O462" s="308"/>
      <c r="P462" s="347">
        <f t="shared" si="273"/>
        <v>0</v>
      </c>
      <c r="Q462" s="308"/>
      <c r="R462" s="308"/>
      <c r="S462" s="308"/>
      <c r="T462" s="347">
        <f t="shared" si="274"/>
        <v>0</v>
      </c>
      <c r="U462" s="308"/>
      <c r="V462" s="308"/>
      <c r="W462" s="308"/>
      <c r="X462" s="347">
        <f t="shared" si="275"/>
        <v>0</v>
      </c>
      <c r="Y462" s="308"/>
      <c r="Z462" s="308"/>
      <c r="AA462" s="308"/>
      <c r="AB462" s="1322">
        <f t="shared" si="276"/>
        <v>0</v>
      </c>
      <c r="AD462" s="757" t="s">
        <v>794</v>
      </c>
      <c r="AE462" s="756"/>
      <c r="AF462" s="850"/>
      <c r="AG462" s="725">
        <f t="shared" si="277"/>
        <v>0</v>
      </c>
      <c r="AH462" s="727"/>
      <c r="AI462" s="727"/>
      <c r="AJ462" s="727"/>
      <c r="AK462" s="727"/>
      <c r="AL462" s="727"/>
      <c r="AM462" s="727"/>
      <c r="AN462" s="727"/>
      <c r="AO462" s="727"/>
      <c r="AP462" s="727"/>
      <c r="AQ462" s="727"/>
      <c r="AR462" s="727"/>
      <c r="AS462" s="728">
        <f t="shared" si="230"/>
        <v>0</v>
      </c>
    </row>
    <row r="463" spans="1:179" s="41" customFormat="1" ht="51" customHeight="1">
      <c r="A463" s="285" t="s">
        <v>787</v>
      </c>
      <c r="B463" s="277"/>
      <c r="C463" s="294"/>
      <c r="D463" s="705"/>
      <c r="E463" s="1163"/>
      <c r="F463" s="279">
        <f>'225 сод.имущ.'!H213</f>
        <v>0</v>
      </c>
      <c r="G463" s="279">
        <f t="shared" si="272"/>
        <v>0</v>
      </c>
      <c r="H463" s="307"/>
      <c r="I463" s="576"/>
      <c r="J463" s="1366">
        <f t="shared" si="235"/>
        <v>0</v>
      </c>
      <c r="K463" s="581">
        <f t="shared" si="236"/>
        <v>0</v>
      </c>
      <c r="L463" s="438"/>
      <c r="M463" s="438"/>
      <c r="N463" s="308"/>
      <c r="O463" s="308"/>
      <c r="P463" s="347">
        <f t="shared" si="273"/>
        <v>0</v>
      </c>
      <c r="Q463" s="308"/>
      <c r="R463" s="308"/>
      <c r="S463" s="308"/>
      <c r="T463" s="347">
        <f t="shared" si="274"/>
        <v>0</v>
      </c>
      <c r="U463" s="308"/>
      <c r="V463" s="308"/>
      <c r="W463" s="308"/>
      <c r="X463" s="347">
        <f t="shared" si="275"/>
        <v>0</v>
      </c>
      <c r="Y463" s="308"/>
      <c r="Z463" s="308"/>
      <c r="AA463" s="308"/>
      <c r="AB463" s="1322">
        <f t="shared" si="276"/>
        <v>0</v>
      </c>
      <c r="AD463" s="755" t="s">
        <v>787</v>
      </c>
      <c r="AE463" s="756"/>
      <c r="AF463" s="850"/>
      <c r="AG463" s="725">
        <f t="shared" si="277"/>
        <v>0</v>
      </c>
      <c r="AH463" s="727"/>
      <c r="AI463" s="727"/>
      <c r="AJ463" s="727"/>
      <c r="AK463" s="727"/>
      <c r="AL463" s="727"/>
      <c r="AM463" s="727"/>
      <c r="AN463" s="727"/>
      <c r="AO463" s="727"/>
      <c r="AP463" s="727"/>
      <c r="AQ463" s="727"/>
      <c r="AR463" s="727"/>
      <c r="AS463" s="728">
        <f t="shared" si="230"/>
        <v>0</v>
      </c>
    </row>
    <row r="464" spans="1:179" s="41" customFormat="1" ht="63" customHeight="1">
      <c r="A464" s="276" t="s">
        <v>955</v>
      </c>
      <c r="B464" s="277"/>
      <c r="C464" s="294"/>
      <c r="D464" s="705"/>
      <c r="E464" s="1163"/>
      <c r="F464" s="279">
        <f>'225 сод.имущ.'!H214</f>
        <v>0</v>
      </c>
      <c r="G464" s="279">
        <f t="shared" si="272"/>
        <v>0</v>
      </c>
      <c r="H464" s="307"/>
      <c r="I464" s="576"/>
      <c r="J464" s="1366">
        <f t="shared" si="235"/>
        <v>0</v>
      </c>
      <c r="K464" s="581">
        <f t="shared" si="236"/>
        <v>0</v>
      </c>
      <c r="L464" s="438"/>
      <c r="M464" s="438"/>
      <c r="N464" s="308"/>
      <c r="O464" s="308"/>
      <c r="P464" s="347">
        <f t="shared" si="273"/>
        <v>0</v>
      </c>
      <c r="Q464" s="308"/>
      <c r="R464" s="308"/>
      <c r="S464" s="308"/>
      <c r="T464" s="347">
        <f t="shared" si="274"/>
        <v>0</v>
      </c>
      <c r="U464" s="308"/>
      <c r="V464" s="308"/>
      <c r="W464" s="308"/>
      <c r="X464" s="347">
        <f t="shared" si="275"/>
        <v>0</v>
      </c>
      <c r="Y464" s="308"/>
      <c r="Z464" s="308"/>
      <c r="AA464" s="308"/>
      <c r="AB464" s="1322">
        <f t="shared" si="276"/>
        <v>0</v>
      </c>
      <c r="AD464" s="755" t="s">
        <v>955</v>
      </c>
      <c r="AE464" s="756"/>
      <c r="AF464" s="850"/>
      <c r="AG464" s="725">
        <f t="shared" si="277"/>
        <v>0</v>
      </c>
      <c r="AH464" s="727"/>
      <c r="AI464" s="727"/>
      <c r="AJ464" s="727"/>
      <c r="AK464" s="727"/>
      <c r="AL464" s="727"/>
      <c r="AM464" s="727"/>
      <c r="AN464" s="727"/>
      <c r="AO464" s="727"/>
      <c r="AP464" s="727"/>
      <c r="AQ464" s="727"/>
      <c r="AR464" s="727"/>
      <c r="AS464" s="728">
        <f t="shared" si="230"/>
        <v>0</v>
      </c>
    </row>
    <row r="465" spans="1:179" s="41" customFormat="1" ht="15.75" hidden="1" customHeight="1" outlineLevel="1">
      <c r="A465" s="276"/>
      <c r="B465" s="277"/>
      <c r="C465" s="294"/>
      <c r="D465" s="705"/>
      <c r="E465" s="1163"/>
      <c r="F465" s="279"/>
      <c r="G465" s="279">
        <f t="shared" si="272"/>
        <v>0</v>
      </c>
      <c r="H465" s="307"/>
      <c r="I465" s="576"/>
      <c r="J465" s="1366">
        <f t="shared" si="235"/>
        <v>0</v>
      </c>
      <c r="K465" s="581">
        <f t="shared" si="236"/>
        <v>0</v>
      </c>
      <c r="L465" s="438"/>
      <c r="M465" s="438"/>
      <c r="N465" s="308"/>
      <c r="O465" s="308"/>
      <c r="P465" s="347">
        <f t="shared" si="273"/>
        <v>0</v>
      </c>
      <c r="Q465" s="308"/>
      <c r="R465" s="308"/>
      <c r="S465" s="308"/>
      <c r="T465" s="347">
        <f t="shared" si="274"/>
        <v>0</v>
      </c>
      <c r="U465" s="308"/>
      <c r="V465" s="308"/>
      <c r="W465" s="308"/>
      <c r="X465" s="347">
        <f t="shared" si="275"/>
        <v>0</v>
      </c>
      <c r="Y465" s="308"/>
      <c r="Z465" s="308"/>
      <c r="AA465" s="308"/>
      <c r="AB465" s="1322">
        <f t="shared" si="276"/>
        <v>0</v>
      </c>
      <c r="AD465" s="739"/>
      <c r="AE465" s="277"/>
      <c r="AF465" s="294"/>
      <c r="AG465" s="281"/>
      <c r="AH465" s="308"/>
      <c r="AI465" s="308"/>
      <c r="AJ465" s="308"/>
      <c r="AK465" s="308"/>
      <c r="AL465" s="308"/>
      <c r="AM465" s="308"/>
      <c r="AN465" s="308"/>
      <c r="AO465" s="308"/>
      <c r="AP465" s="308"/>
      <c r="AQ465" s="308"/>
      <c r="AR465" s="308"/>
      <c r="AS465" s="754">
        <f t="shared" si="230"/>
        <v>0</v>
      </c>
    </row>
    <row r="466" spans="1:179" s="41" customFormat="1" ht="15.75" hidden="1" customHeight="1" outlineLevel="1">
      <c r="A466" s="285"/>
      <c r="B466" s="277"/>
      <c r="C466" s="294"/>
      <c r="D466" s="705"/>
      <c r="E466" s="1163"/>
      <c r="F466" s="279"/>
      <c r="G466" s="279">
        <f t="shared" si="272"/>
        <v>0</v>
      </c>
      <c r="H466" s="307"/>
      <c r="I466" s="576"/>
      <c r="J466" s="1366">
        <f t="shared" si="235"/>
        <v>0</v>
      </c>
      <c r="K466" s="581">
        <f t="shared" si="236"/>
        <v>0</v>
      </c>
      <c r="L466" s="438"/>
      <c r="M466" s="438"/>
      <c r="N466" s="308"/>
      <c r="O466" s="308"/>
      <c r="P466" s="347">
        <f t="shared" si="273"/>
        <v>0</v>
      </c>
      <c r="Q466" s="308"/>
      <c r="R466" s="308"/>
      <c r="S466" s="308"/>
      <c r="T466" s="347">
        <f t="shared" si="274"/>
        <v>0</v>
      </c>
      <c r="U466" s="308"/>
      <c r="V466" s="308"/>
      <c r="W466" s="308"/>
      <c r="X466" s="347">
        <f t="shared" si="275"/>
        <v>0</v>
      </c>
      <c r="Y466" s="308"/>
      <c r="Z466" s="308"/>
      <c r="AA466" s="308"/>
      <c r="AB466" s="1322">
        <f t="shared" si="276"/>
        <v>0</v>
      </c>
      <c r="AD466" s="739"/>
      <c r="AE466" s="277"/>
      <c r="AF466" s="294"/>
      <c r="AG466" s="281"/>
      <c r="AH466" s="308"/>
      <c r="AI466" s="308"/>
      <c r="AJ466" s="308"/>
      <c r="AK466" s="308"/>
      <c r="AL466" s="308"/>
      <c r="AM466" s="308"/>
      <c r="AN466" s="308"/>
      <c r="AO466" s="308"/>
      <c r="AP466" s="308"/>
      <c r="AQ466" s="308"/>
      <c r="AR466" s="308"/>
      <c r="AS466" s="754">
        <f t="shared" si="230"/>
        <v>0</v>
      </c>
    </row>
    <row r="467" spans="1:179" s="41" customFormat="1" ht="15.75" hidden="1" customHeight="1" outlineLevel="1">
      <c r="A467" s="285"/>
      <c r="B467" s="277"/>
      <c r="C467" s="294"/>
      <c r="D467" s="705"/>
      <c r="E467" s="1163"/>
      <c r="F467" s="279"/>
      <c r="G467" s="279">
        <f t="shared" si="272"/>
        <v>0</v>
      </c>
      <c r="H467" s="307"/>
      <c r="I467" s="576"/>
      <c r="J467" s="1366">
        <f t="shared" si="235"/>
        <v>0</v>
      </c>
      <c r="K467" s="581">
        <f t="shared" si="236"/>
        <v>0</v>
      </c>
      <c r="L467" s="438"/>
      <c r="M467" s="438"/>
      <c r="N467" s="308"/>
      <c r="O467" s="308"/>
      <c r="P467" s="347">
        <f t="shared" si="273"/>
        <v>0</v>
      </c>
      <c r="Q467" s="308"/>
      <c r="R467" s="308"/>
      <c r="S467" s="308"/>
      <c r="T467" s="347">
        <f t="shared" si="274"/>
        <v>0</v>
      </c>
      <c r="U467" s="308"/>
      <c r="V467" s="308"/>
      <c r="W467" s="308"/>
      <c r="X467" s="347">
        <f t="shared" si="275"/>
        <v>0</v>
      </c>
      <c r="Y467" s="308"/>
      <c r="Z467" s="308"/>
      <c r="AA467" s="308"/>
      <c r="AB467" s="1322">
        <f t="shared" si="276"/>
        <v>0</v>
      </c>
      <c r="AD467" s="739"/>
      <c r="AE467" s="277"/>
      <c r="AF467" s="294"/>
      <c r="AG467" s="281"/>
      <c r="AH467" s="308"/>
      <c r="AI467" s="308"/>
      <c r="AJ467" s="308"/>
      <c r="AK467" s="308"/>
      <c r="AL467" s="308"/>
      <c r="AM467" s="308"/>
      <c r="AN467" s="308"/>
      <c r="AO467" s="308"/>
      <c r="AP467" s="308"/>
      <c r="AQ467" s="308"/>
      <c r="AR467" s="308"/>
      <c r="AS467" s="754">
        <f t="shared" si="230"/>
        <v>0</v>
      </c>
    </row>
    <row r="468" spans="1:179" s="41" customFormat="1" ht="15.75" hidden="1" customHeight="1" outlineLevel="1">
      <c r="A468" s="285"/>
      <c r="B468" s="277"/>
      <c r="C468" s="294"/>
      <c r="D468" s="705"/>
      <c r="E468" s="1163"/>
      <c r="F468" s="279"/>
      <c r="G468" s="279">
        <f t="shared" si="272"/>
        <v>0</v>
      </c>
      <c r="H468" s="307"/>
      <c r="I468" s="576"/>
      <c r="J468" s="1366">
        <f t="shared" si="235"/>
        <v>0</v>
      </c>
      <c r="K468" s="581">
        <f t="shared" si="236"/>
        <v>0</v>
      </c>
      <c r="L468" s="438"/>
      <c r="M468" s="438"/>
      <c r="N468" s="308"/>
      <c r="O468" s="308"/>
      <c r="P468" s="347">
        <f t="shared" si="273"/>
        <v>0</v>
      </c>
      <c r="Q468" s="308"/>
      <c r="R468" s="308"/>
      <c r="S468" s="308"/>
      <c r="T468" s="347">
        <f t="shared" si="274"/>
        <v>0</v>
      </c>
      <c r="U468" s="308"/>
      <c r="V468" s="308"/>
      <c r="W468" s="308"/>
      <c r="X468" s="347">
        <f t="shared" si="275"/>
        <v>0</v>
      </c>
      <c r="Y468" s="308"/>
      <c r="Z468" s="308"/>
      <c r="AA468" s="308"/>
      <c r="AB468" s="1322">
        <f t="shared" si="276"/>
        <v>0</v>
      </c>
      <c r="AD468" s="739"/>
      <c r="AE468" s="277"/>
      <c r="AF468" s="294"/>
      <c r="AG468" s="281"/>
      <c r="AH468" s="308"/>
      <c r="AI468" s="308"/>
      <c r="AJ468" s="308"/>
      <c r="AK468" s="308"/>
      <c r="AL468" s="308"/>
      <c r="AM468" s="308"/>
      <c r="AN468" s="308"/>
      <c r="AO468" s="308"/>
      <c r="AP468" s="308"/>
      <c r="AQ468" s="308"/>
      <c r="AR468" s="308"/>
      <c r="AS468" s="754">
        <f t="shared" si="230"/>
        <v>0</v>
      </c>
    </row>
    <row r="469" spans="1:179" s="41" customFormat="1" ht="15.75" hidden="1" customHeight="1" outlineLevel="1">
      <c r="A469" s="285"/>
      <c r="B469" s="277"/>
      <c r="C469" s="294"/>
      <c r="D469" s="705"/>
      <c r="E469" s="1163"/>
      <c r="F469" s="279"/>
      <c r="G469" s="279">
        <f t="shared" si="272"/>
        <v>0</v>
      </c>
      <c r="H469" s="307"/>
      <c r="I469" s="576"/>
      <c r="J469" s="1366">
        <f t="shared" si="235"/>
        <v>0</v>
      </c>
      <c r="K469" s="581">
        <f t="shared" si="236"/>
        <v>0</v>
      </c>
      <c r="L469" s="438"/>
      <c r="M469" s="438"/>
      <c r="N469" s="308"/>
      <c r="O469" s="308"/>
      <c r="P469" s="347">
        <f t="shared" si="273"/>
        <v>0</v>
      </c>
      <c r="Q469" s="308"/>
      <c r="R469" s="308"/>
      <c r="S469" s="308"/>
      <c r="T469" s="347">
        <f t="shared" si="274"/>
        <v>0</v>
      </c>
      <c r="U469" s="308"/>
      <c r="V469" s="308"/>
      <c r="W469" s="308"/>
      <c r="X469" s="347">
        <f t="shared" si="275"/>
        <v>0</v>
      </c>
      <c r="Y469" s="308"/>
      <c r="Z469" s="308"/>
      <c r="AA469" s="308"/>
      <c r="AB469" s="1322">
        <f t="shared" si="276"/>
        <v>0</v>
      </c>
      <c r="AD469" s="739"/>
      <c r="AE469" s="277"/>
      <c r="AF469" s="294"/>
      <c r="AG469" s="281"/>
      <c r="AH469" s="308"/>
      <c r="AI469" s="308"/>
      <c r="AJ469" s="308"/>
      <c r="AK469" s="308"/>
      <c r="AL469" s="308"/>
      <c r="AM469" s="308"/>
      <c r="AN469" s="308"/>
      <c r="AO469" s="308"/>
      <c r="AP469" s="308"/>
      <c r="AQ469" s="308"/>
      <c r="AR469" s="308"/>
      <c r="AS469" s="754">
        <f t="shared" si="230"/>
        <v>0</v>
      </c>
    </row>
    <row r="470" spans="1:179" s="40" customFormat="1" ht="32.25" customHeight="1" collapsed="1">
      <c r="A470" s="344" t="s">
        <v>89</v>
      </c>
      <c r="B470" s="398"/>
      <c r="C470" s="399">
        <v>947</v>
      </c>
      <c r="D470" s="1160" t="s">
        <v>1383</v>
      </c>
      <c r="E470" s="1164">
        <f>SUM(E471:E477)</f>
        <v>0</v>
      </c>
      <c r="F470" s="345">
        <f>SUM(F471:F477)</f>
        <v>0</v>
      </c>
      <c r="G470" s="345">
        <f t="shared" ref="G470:AB470" si="278">SUM(G471:G477)</f>
        <v>0</v>
      </c>
      <c r="H470" s="400">
        <f t="shared" si="278"/>
        <v>0</v>
      </c>
      <c r="I470" s="520">
        <f t="shared" si="278"/>
        <v>0</v>
      </c>
      <c r="J470" s="1367">
        <f t="shared" si="235"/>
        <v>0</v>
      </c>
      <c r="K470" s="355">
        <f t="shared" si="236"/>
        <v>0</v>
      </c>
      <c r="L470" s="355">
        <f>SUM(L471:L477)</f>
        <v>0</v>
      </c>
      <c r="M470" s="358">
        <f t="shared" si="278"/>
        <v>0</v>
      </c>
      <c r="N470" s="346">
        <f t="shared" si="278"/>
        <v>0</v>
      </c>
      <c r="O470" s="355">
        <f t="shared" si="278"/>
        <v>0</v>
      </c>
      <c r="P470" s="355">
        <f t="shared" si="278"/>
        <v>0</v>
      </c>
      <c r="Q470" s="355">
        <f t="shared" si="278"/>
        <v>0</v>
      </c>
      <c r="R470" s="355">
        <f t="shared" si="278"/>
        <v>0</v>
      </c>
      <c r="S470" s="355">
        <f t="shared" si="278"/>
        <v>0</v>
      </c>
      <c r="T470" s="355">
        <f t="shared" si="278"/>
        <v>0</v>
      </c>
      <c r="U470" s="355">
        <f t="shared" si="278"/>
        <v>0</v>
      </c>
      <c r="V470" s="355">
        <f t="shared" si="278"/>
        <v>0</v>
      </c>
      <c r="W470" s="355">
        <f t="shared" si="278"/>
        <v>0</v>
      </c>
      <c r="X470" s="355">
        <f t="shared" si="278"/>
        <v>0</v>
      </c>
      <c r="Y470" s="355">
        <f t="shared" si="278"/>
        <v>0</v>
      </c>
      <c r="Z470" s="355">
        <f t="shared" si="278"/>
        <v>0</v>
      </c>
      <c r="AA470" s="355">
        <f t="shared" si="278"/>
        <v>0</v>
      </c>
      <c r="AB470" s="1321">
        <f t="shared" si="278"/>
        <v>0</v>
      </c>
      <c r="AC470" s="41"/>
      <c r="AD470" s="386" t="s">
        <v>89</v>
      </c>
      <c r="AE470" s="398"/>
      <c r="AF470" s="399">
        <v>947</v>
      </c>
      <c r="AG470" s="346">
        <f t="shared" ref="AG470:AL470" si="279">SUM(AG471:AG477)</f>
        <v>0</v>
      </c>
      <c r="AH470" s="346">
        <f t="shared" si="279"/>
        <v>0</v>
      </c>
      <c r="AI470" s="346">
        <f t="shared" si="279"/>
        <v>0</v>
      </c>
      <c r="AJ470" s="346">
        <f t="shared" si="279"/>
        <v>0</v>
      </c>
      <c r="AK470" s="346">
        <f t="shared" si="279"/>
        <v>0</v>
      </c>
      <c r="AL470" s="346">
        <f t="shared" si="279"/>
        <v>0</v>
      </c>
      <c r="AM470" s="346">
        <f t="shared" ref="AM470:AR470" si="280">SUM(AM471:AM477)</f>
        <v>0</v>
      </c>
      <c r="AN470" s="346">
        <f t="shared" si="280"/>
        <v>0</v>
      </c>
      <c r="AO470" s="346">
        <f t="shared" si="280"/>
        <v>0</v>
      </c>
      <c r="AP470" s="346">
        <f t="shared" si="280"/>
        <v>0</v>
      </c>
      <c r="AQ470" s="346">
        <f t="shared" si="280"/>
        <v>0</v>
      </c>
      <c r="AR470" s="346">
        <f t="shared" si="280"/>
        <v>0</v>
      </c>
      <c r="AS470" s="754">
        <f t="shared" si="230"/>
        <v>0</v>
      </c>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c r="FS470" s="41"/>
      <c r="FT470" s="41"/>
      <c r="FU470" s="41"/>
      <c r="FV470" s="41"/>
      <c r="FW470" s="41"/>
    </row>
    <row r="471" spans="1:179" s="41" customFormat="1" ht="49.5" customHeight="1">
      <c r="A471" s="285" t="s">
        <v>795</v>
      </c>
      <c r="B471" s="277"/>
      <c r="C471" s="294"/>
      <c r="D471" s="705"/>
      <c r="E471" s="1163"/>
      <c r="F471" s="279">
        <f>'225 сод.имущ.'!H328</f>
        <v>0</v>
      </c>
      <c r="G471" s="279">
        <f t="shared" ref="G471:G477" si="281">F471</f>
        <v>0</v>
      </c>
      <c r="H471" s="307"/>
      <c r="I471" s="576"/>
      <c r="J471" s="1366">
        <f t="shared" si="235"/>
        <v>0</v>
      </c>
      <c r="K471" s="581">
        <f t="shared" si="236"/>
        <v>0</v>
      </c>
      <c r="L471" s="438"/>
      <c r="M471" s="438"/>
      <c r="N471" s="308"/>
      <c r="O471" s="308"/>
      <c r="P471" s="347">
        <f t="shared" ref="P471:P477" si="282">SUM(M471:O471)</f>
        <v>0</v>
      </c>
      <c r="Q471" s="308"/>
      <c r="R471" s="308"/>
      <c r="S471" s="308"/>
      <c r="T471" s="347">
        <f t="shared" ref="T471:T477" si="283">SUM(Q471:S471)</f>
        <v>0</v>
      </c>
      <c r="U471" s="308"/>
      <c r="V471" s="308"/>
      <c r="W471" s="308"/>
      <c r="X471" s="347">
        <f t="shared" ref="X471:X477" si="284">SUM(U471:W471)</f>
        <v>0</v>
      </c>
      <c r="Y471" s="308"/>
      <c r="Z471" s="308"/>
      <c r="AA471" s="308"/>
      <c r="AB471" s="1322">
        <f t="shared" ref="AB471:AB477" si="285">SUM(Y471:AA471)</f>
        <v>0</v>
      </c>
      <c r="AD471" s="755" t="s">
        <v>795</v>
      </c>
      <c r="AE471" s="756"/>
      <c r="AF471" s="850"/>
      <c r="AG471" s="725">
        <f t="shared" ref="AG471:AG472" si="286">F471</f>
        <v>0</v>
      </c>
      <c r="AH471" s="727"/>
      <c r="AI471" s="727"/>
      <c r="AJ471" s="727"/>
      <c r="AK471" s="727"/>
      <c r="AL471" s="727"/>
      <c r="AM471" s="727"/>
      <c r="AN471" s="727"/>
      <c r="AO471" s="727"/>
      <c r="AP471" s="727"/>
      <c r="AQ471" s="727"/>
      <c r="AR471" s="727"/>
      <c r="AS471" s="728">
        <f t="shared" si="230"/>
        <v>0</v>
      </c>
    </row>
    <row r="472" spans="1:179" s="41" customFormat="1" ht="50.25" customHeight="1">
      <c r="A472" s="285" t="s">
        <v>796</v>
      </c>
      <c r="B472" s="277"/>
      <c r="C472" s="294"/>
      <c r="D472" s="705"/>
      <c r="E472" s="1163"/>
      <c r="F472" s="279"/>
      <c r="G472" s="279">
        <f t="shared" si="281"/>
        <v>0</v>
      </c>
      <c r="H472" s="307"/>
      <c r="I472" s="576"/>
      <c r="J472" s="1366">
        <f t="shared" si="235"/>
        <v>0</v>
      </c>
      <c r="K472" s="581">
        <f t="shared" si="236"/>
        <v>0</v>
      </c>
      <c r="L472" s="438"/>
      <c r="M472" s="438"/>
      <c r="N472" s="308"/>
      <c r="O472" s="308"/>
      <c r="P472" s="347">
        <f t="shared" si="282"/>
        <v>0</v>
      </c>
      <c r="Q472" s="308"/>
      <c r="R472" s="308"/>
      <c r="S472" s="308"/>
      <c r="T472" s="347">
        <f t="shared" si="283"/>
        <v>0</v>
      </c>
      <c r="U472" s="308"/>
      <c r="V472" s="308"/>
      <c r="W472" s="308"/>
      <c r="X472" s="347">
        <f t="shared" si="284"/>
        <v>0</v>
      </c>
      <c r="Y472" s="308"/>
      <c r="Z472" s="308"/>
      <c r="AA472" s="308"/>
      <c r="AB472" s="1322">
        <f t="shared" si="285"/>
        <v>0</v>
      </c>
      <c r="AD472" s="755" t="s">
        <v>796</v>
      </c>
      <c r="AE472" s="756"/>
      <c r="AF472" s="850"/>
      <c r="AG472" s="725">
        <f t="shared" si="286"/>
        <v>0</v>
      </c>
      <c r="AH472" s="727"/>
      <c r="AI472" s="727"/>
      <c r="AJ472" s="727"/>
      <c r="AK472" s="727"/>
      <c r="AL472" s="727"/>
      <c r="AM472" s="727"/>
      <c r="AN472" s="727"/>
      <c r="AO472" s="727"/>
      <c r="AP472" s="727"/>
      <c r="AQ472" s="727"/>
      <c r="AR472" s="727"/>
      <c r="AS472" s="728">
        <f t="shared" si="230"/>
        <v>0</v>
      </c>
    </row>
    <row r="473" spans="1:179" s="41" customFormat="1" ht="15.75" hidden="1" customHeight="1" outlineLevel="1">
      <c r="A473" s="285"/>
      <c r="B473" s="277"/>
      <c r="C473" s="294"/>
      <c r="D473" s="705"/>
      <c r="E473" s="1163"/>
      <c r="F473" s="279"/>
      <c r="G473" s="279">
        <f t="shared" si="281"/>
        <v>0</v>
      </c>
      <c r="H473" s="307"/>
      <c r="I473" s="576"/>
      <c r="J473" s="1366">
        <f t="shared" si="235"/>
        <v>0</v>
      </c>
      <c r="K473" s="581">
        <f t="shared" si="236"/>
        <v>0</v>
      </c>
      <c r="L473" s="438"/>
      <c r="M473" s="438"/>
      <c r="N473" s="308"/>
      <c r="O473" s="308"/>
      <c r="P473" s="347">
        <f t="shared" si="282"/>
        <v>0</v>
      </c>
      <c r="Q473" s="308"/>
      <c r="R473" s="308"/>
      <c r="S473" s="308"/>
      <c r="T473" s="347">
        <f t="shared" si="283"/>
        <v>0</v>
      </c>
      <c r="U473" s="308"/>
      <c r="V473" s="308"/>
      <c r="W473" s="308"/>
      <c r="X473" s="347">
        <f t="shared" si="284"/>
        <v>0</v>
      </c>
      <c r="Y473" s="308"/>
      <c r="Z473" s="308"/>
      <c r="AA473" s="308"/>
      <c r="AB473" s="1322">
        <f t="shared" si="285"/>
        <v>0</v>
      </c>
      <c r="AD473" s="739"/>
      <c r="AE473" s="277"/>
      <c r="AF473" s="294"/>
      <c r="AG473" s="281"/>
      <c r="AH473" s="308"/>
      <c r="AI473" s="308"/>
      <c r="AJ473" s="308"/>
      <c r="AK473" s="308"/>
      <c r="AL473" s="308"/>
      <c r="AM473" s="308"/>
      <c r="AN473" s="308"/>
      <c r="AO473" s="308"/>
      <c r="AP473" s="308"/>
      <c r="AQ473" s="308"/>
      <c r="AR473" s="308"/>
      <c r="AS473" s="754">
        <f t="shared" si="230"/>
        <v>0</v>
      </c>
    </row>
    <row r="474" spans="1:179" s="41" customFormat="1" ht="15.75" hidden="1" customHeight="1" outlineLevel="1">
      <c r="A474" s="285"/>
      <c r="B474" s="277"/>
      <c r="C474" s="294"/>
      <c r="D474" s="705"/>
      <c r="E474" s="1163"/>
      <c r="F474" s="279"/>
      <c r="G474" s="279">
        <f t="shared" si="281"/>
        <v>0</v>
      </c>
      <c r="H474" s="307"/>
      <c r="I474" s="576"/>
      <c r="J474" s="1366">
        <f t="shared" si="235"/>
        <v>0</v>
      </c>
      <c r="K474" s="581">
        <f t="shared" si="236"/>
        <v>0</v>
      </c>
      <c r="L474" s="438"/>
      <c r="M474" s="438"/>
      <c r="N474" s="308"/>
      <c r="O474" s="308"/>
      <c r="P474" s="347">
        <f t="shared" si="282"/>
        <v>0</v>
      </c>
      <c r="Q474" s="308"/>
      <c r="R474" s="308"/>
      <c r="S474" s="308"/>
      <c r="T474" s="347">
        <f t="shared" si="283"/>
        <v>0</v>
      </c>
      <c r="U474" s="308"/>
      <c r="V474" s="308"/>
      <c r="W474" s="308"/>
      <c r="X474" s="347">
        <f t="shared" si="284"/>
        <v>0</v>
      </c>
      <c r="Y474" s="308"/>
      <c r="Z474" s="308"/>
      <c r="AA474" s="308"/>
      <c r="AB474" s="1322">
        <f t="shared" si="285"/>
        <v>0</v>
      </c>
      <c r="AD474" s="739"/>
      <c r="AE474" s="277"/>
      <c r="AF474" s="294"/>
      <c r="AG474" s="281"/>
      <c r="AH474" s="308"/>
      <c r="AI474" s="308"/>
      <c r="AJ474" s="308"/>
      <c r="AK474" s="308"/>
      <c r="AL474" s="308"/>
      <c r="AM474" s="308"/>
      <c r="AN474" s="308"/>
      <c r="AO474" s="308"/>
      <c r="AP474" s="308"/>
      <c r="AQ474" s="308"/>
      <c r="AR474" s="308"/>
      <c r="AS474" s="754">
        <f t="shared" si="230"/>
        <v>0</v>
      </c>
    </row>
    <row r="475" spans="1:179" s="41" customFormat="1" ht="15.75" hidden="1" customHeight="1" outlineLevel="1">
      <c r="A475" s="285"/>
      <c r="B475" s="277"/>
      <c r="C475" s="294"/>
      <c r="D475" s="705"/>
      <c r="E475" s="1163"/>
      <c r="F475" s="279"/>
      <c r="G475" s="279">
        <f t="shared" si="281"/>
        <v>0</v>
      </c>
      <c r="H475" s="307"/>
      <c r="I475" s="576"/>
      <c r="J475" s="1366">
        <f t="shared" si="235"/>
        <v>0</v>
      </c>
      <c r="K475" s="581">
        <f t="shared" si="236"/>
        <v>0</v>
      </c>
      <c r="L475" s="438"/>
      <c r="M475" s="438"/>
      <c r="N475" s="308"/>
      <c r="O475" s="308"/>
      <c r="P475" s="347">
        <f t="shared" si="282"/>
        <v>0</v>
      </c>
      <c r="Q475" s="308"/>
      <c r="R475" s="308"/>
      <c r="S475" s="308"/>
      <c r="T475" s="347">
        <f t="shared" si="283"/>
        <v>0</v>
      </c>
      <c r="U475" s="308"/>
      <c r="V475" s="308"/>
      <c r="W475" s="308"/>
      <c r="X475" s="347">
        <f t="shared" si="284"/>
        <v>0</v>
      </c>
      <c r="Y475" s="308"/>
      <c r="Z475" s="308"/>
      <c r="AA475" s="308"/>
      <c r="AB475" s="1322">
        <f t="shared" si="285"/>
        <v>0</v>
      </c>
      <c r="AD475" s="739"/>
      <c r="AE475" s="277"/>
      <c r="AF475" s="294"/>
      <c r="AG475" s="281"/>
      <c r="AH475" s="308"/>
      <c r="AI475" s="308"/>
      <c r="AJ475" s="308"/>
      <c r="AK475" s="308"/>
      <c r="AL475" s="308"/>
      <c r="AM475" s="308"/>
      <c r="AN475" s="308"/>
      <c r="AO475" s="308"/>
      <c r="AP475" s="308"/>
      <c r="AQ475" s="308"/>
      <c r="AR475" s="308"/>
      <c r="AS475" s="754">
        <f t="shared" si="230"/>
        <v>0</v>
      </c>
    </row>
    <row r="476" spans="1:179" s="41" customFormat="1" ht="15.75" hidden="1" customHeight="1" outlineLevel="1">
      <c r="A476" s="285"/>
      <c r="B476" s="277"/>
      <c r="C476" s="294"/>
      <c r="D476" s="705"/>
      <c r="E476" s="1163"/>
      <c r="F476" s="279"/>
      <c r="G476" s="279">
        <f t="shared" si="281"/>
        <v>0</v>
      </c>
      <c r="H476" s="307"/>
      <c r="I476" s="576"/>
      <c r="J476" s="1366">
        <f t="shared" si="235"/>
        <v>0</v>
      </c>
      <c r="K476" s="581">
        <f t="shared" si="236"/>
        <v>0</v>
      </c>
      <c r="L476" s="438"/>
      <c r="M476" s="438"/>
      <c r="N476" s="308"/>
      <c r="O476" s="308"/>
      <c r="P476" s="347">
        <f t="shared" si="282"/>
        <v>0</v>
      </c>
      <c r="Q476" s="308"/>
      <c r="R476" s="308"/>
      <c r="S476" s="308"/>
      <c r="T476" s="347">
        <f t="shared" si="283"/>
        <v>0</v>
      </c>
      <c r="U476" s="308"/>
      <c r="V476" s="308"/>
      <c r="W476" s="308"/>
      <c r="X476" s="347">
        <f t="shared" si="284"/>
        <v>0</v>
      </c>
      <c r="Y476" s="308"/>
      <c r="Z476" s="308"/>
      <c r="AA476" s="308"/>
      <c r="AB476" s="1322">
        <f t="shared" si="285"/>
        <v>0</v>
      </c>
      <c r="AD476" s="739"/>
      <c r="AE476" s="277"/>
      <c r="AF476" s="294"/>
      <c r="AG476" s="281"/>
      <c r="AH476" s="308"/>
      <c r="AI476" s="308"/>
      <c r="AJ476" s="308"/>
      <c r="AK476" s="308"/>
      <c r="AL476" s="308"/>
      <c r="AM476" s="308"/>
      <c r="AN476" s="308"/>
      <c r="AO476" s="308"/>
      <c r="AP476" s="308"/>
      <c r="AQ476" s="308"/>
      <c r="AR476" s="308"/>
      <c r="AS476" s="754">
        <f t="shared" si="230"/>
        <v>0</v>
      </c>
    </row>
    <row r="477" spans="1:179" s="41" customFormat="1" ht="15.75" hidden="1" customHeight="1" outlineLevel="1">
      <c r="A477" s="285"/>
      <c r="B477" s="277"/>
      <c r="C477" s="294"/>
      <c r="D477" s="705"/>
      <c r="E477" s="1163"/>
      <c r="F477" s="279"/>
      <c r="G477" s="279">
        <f t="shared" si="281"/>
        <v>0</v>
      </c>
      <c r="H477" s="307"/>
      <c r="I477" s="576"/>
      <c r="J477" s="1366">
        <f t="shared" si="235"/>
        <v>0</v>
      </c>
      <c r="K477" s="581">
        <f t="shared" si="236"/>
        <v>0</v>
      </c>
      <c r="L477" s="438"/>
      <c r="M477" s="438"/>
      <c r="N477" s="308"/>
      <c r="O477" s="308"/>
      <c r="P477" s="347">
        <f t="shared" si="282"/>
        <v>0</v>
      </c>
      <c r="Q477" s="308"/>
      <c r="R477" s="308"/>
      <c r="S477" s="308"/>
      <c r="T477" s="347">
        <f t="shared" si="283"/>
        <v>0</v>
      </c>
      <c r="U477" s="308"/>
      <c r="V477" s="308"/>
      <c r="W477" s="308"/>
      <c r="X477" s="347">
        <f t="shared" si="284"/>
        <v>0</v>
      </c>
      <c r="Y477" s="308"/>
      <c r="Z477" s="308"/>
      <c r="AA477" s="308"/>
      <c r="AB477" s="1322">
        <f t="shared" si="285"/>
        <v>0</v>
      </c>
      <c r="AD477" s="739"/>
      <c r="AE477" s="277"/>
      <c r="AF477" s="294"/>
      <c r="AG477" s="281"/>
      <c r="AH477" s="308"/>
      <c r="AI477" s="308"/>
      <c r="AJ477" s="308"/>
      <c r="AK477" s="308"/>
      <c r="AL477" s="308"/>
      <c r="AM477" s="308"/>
      <c r="AN477" s="308"/>
      <c r="AO477" s="308"/>
      <c r="AP477" s="308"/>
      <c r="AQ477" s="308"/>
      <c r="AR477" s="308"/>
      <c r="AS477" s="754">
        <f t="shared" si="230"/>
        <v>0</v>
      </c>
    </row>
    <row r="478" spans="1:179" s="42" customFormat="1" ht="21.75" customHeight="1" collapsed="1">
      <c r="A478" s="338" t="s">
        <v>720</v>
      </c>
      <c r="B478" s="339">
        <v>226</v>
      </c>
      <c r="C478" s="339"/>
      <c r="D478" s="1159"/>
      <c r="E478" s="630">
        <f>E479+E480+E498+E499+E500+E501</f>
        <v>0</v>
      </c>
      <c r="F478" s="341">
        <f>F479+F480+F498+F499+F500+F501</f>
        <v>174000</v>
      </c>
      <c r="G478" s="341">
        <f>G479+G480+G498+G499+G500+G501</f>
        <v>174000</v>
      </c>
      <c r="H478" s="342">
        <f t="shared" ref="H478:AB478" si="287">H479+H480+H498+H499+H500+H501</f>
        <v>0</v>
      </c>
      <c r="I478" s="519">
        <f t="shared" si="287"/>
        <v>0</v>
      </c>
      <c r="J478" s="1363">
        <f t="shared" si="235"/>
        <v>174000</v>
      </c>
      <c r="K478" s="354">
        <f t="shared" si="236"/>
        <v>0</v>
      </c>
      <c r="L478" s="354">
        <f t="shared" si="287"/>
        <v>0</v>
      </c>
      <c r="M478" s="353">
        <f t="shared" si="287"/>
        <v>0</v>
      </c>
      <c r="N478" s="343">
        <f t="shared" si="287"/>
        <v>0</v>
      </c>
      <c r="O478" s="354">
        <f t="shared" si="287"/>
        <v>0</v>
      </c>
      <c r="P478" s="354">
        <f t="shared" si="287"/>
        <v>0</v>
      </c>
      <c r="Q478" s="354">
        <f t="shared" si="287"/>
        <v>0</v>
      </c>
      <c r="R478" s="354">
        <f t="shared" si="287"/>
        <v>0</v>
      </c>
      <c r="S478" s="354">
        <f t="shared" si="287"/>
        <v>0</v>
      </c>
      <c r="T478" s="354">
        <f t="shared" si="287"/>
        <v>0</v>
      </c>
      <c r="U478" s="354">
        <f t="shared" si="287"/>
        <v>0</v>
      </c>
      <c r="V478" s="354">
        <f t="shared" si="287"/>
        <v>0</v>
      </c>
      <c r="W478" s="354">
        <f t="shared" si="287"/>
        <v>0</v>
      </c>
      <c r="X478" s="354">
        <f t="shared" si="287"/>
        <v>0</v>
      </c>
      <c r="Y478" s="354">
        <f t="shared" si="287"/>
        <v>0</v>
      </c>
      <c r="Z478" s="354">
        <f t="shared" si="287"/>
        <v>0</v>
      </c>
      <c r="AA478" s="354">
        <f t="shared" si="287"/>
        <v>0</v>
      </c>
      <c r="AB478" s="1320">
        <f t="shared" si="287"/>
        <v>0</v>
      </c>
      <c r="AC478" s="238"/>
      <c r="AD478" s="758" t="s">
        <v>720</v>
      </c>
      <c r="AE478" s="339">
        <v>226</v>
      </c>
      <c r="AF478" s="339"/>
      <c r="AG478" s="343">
        <f t="shared" ref="AG478:AL478" si="288">AG479+AG480+AG498+AG499+AG500+AG501</f>
        <v>174000</v>
      </c>
      <c r="AH478" s="343">
        <f t="shared" si="288"/>
        <v>0</v>
      </c>
      <c r="AI478" s="343">
        <f t="shared" si="288"/>
        <v>0</v>
      </c>
      <c r="AJ478" s="343">
        <f t="shared" si="288"/>
        <v>50000</v>
      </c>
      <c r="AK478" s="343">
        <f t="shared" si="288"/>
        <v>115600</v>
      </c>
      <c r="AL478" s="343">
        <f t="shared" si="288"/>
        <v>0</v>
      </c>
      <c r="AM478" s="343">
        <f t="shared" ref="AM478:AR478" si="289">AM479+AM480+AM498+AM499+AM500+AM501</f>
        <v>0</v>
      </c>
      <c r="AN478" s="343">
        <f t="shared" si="289"/>
        <v>0</v>
      </c>
      <c r="AO478" s="343">
        <f t="shared" si="289"/>
        <v>0</v>
      </c>
      <c r="AP478" s="343">
        <f t="shared" si="289"/>
        <v>8400</v>
      </c>
      <c r="AQ478" s="343">
        <f t="shared" si="289"/>
        <v>0</v>
      </c>
      <c r="AR478" s="343">
        <f t="shared" si="289"/>
        <v>0</v>
      </c>
      <c r="AS478" s="753">
        <f t="shared" si="230"/>
        <v>0</v>
      </c>
      <c r="AT478" s="238"/>
      <c r="AU478" s="238"/>
      <c r="AV478" s="238"/>
      <c r="AW478" s="238"/>
      <c r="AX478" s="238"/>
      <c r="AY478" s="238"/>
      <c r="AZ478" s="238"/>
      <c r="BA478" s="238"/>
      <c r="BB478" s="238"/>
      <c r="BC478" s="238"/>
      <c r="BD478" s="238"/>
      <c r="BE478" s="238"/>
      <c r="BF478" s="238"/>
      <c r="BG478" s="238"/>
      <c r="BH478" s="238"/>
      <c r="BI478" s="238"/>
      <c r="BJ478" s="238"/>
      <c r="BK478" s="238"/>
      <c r="BL478" s="238"/>
      <c r="BM478" s="238"/>
      <c r="BN478" s="238"/>
      <c r="BO478" s="238"/>
      <c r="BP478" s="238"/>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c r="DB478" s="238"/>
      <c r="DC478" s="238"/>
      <c r="DD478" s="238"/>
      <c r="DE478" s="238"/>
      <c r="DF478" s="238"/>
      <c r="DG478" s="238"/>
      <c r="DH478" s="238"/>
      <c r="DI478" s="238"/>
      <c r="DJ478" s="238"/>
      <c r="DK478" s="238"/>
      <c r="DL478" s="238"/>
      <c r="DM478" s="238"/>
      <c r="DN478" s="238"/>
      <c r="DO478" s="238"/>
      <c r="DP478" s="238"/>
      <c r="DQ478" s="238"/>
      <c r="DR478" s="238"/>
      <c r="DS478" s="238"/>
      <c r="DT478" s="238"/>
      <c r="DU478" s="238"/>
      <c r="DV478" s="238"/>
      <c r="DW478" s="238"/>
      <c r="DX478" s="238"/>
      <c r="DY478" s="238"/>
      <c r="DZ478" s="238"/>
      <c r="EA478" s="238"/>
      <c r="EB478" s="238"/>
      <c r="EC478" s="238"/>
      <c r="ED478" s="238"/>
      <c r="EE478" s="238"/>
      <c r="EF478" s="238"/>
      <c r="EG478" s="238"/>
      <c r="EH478" s="238"/>
      <c r="EI478" s="238"/>
      <c r="EJ478" s="238"/>
      <c r="EK478" s="238"/>
      <c r="EL478" s="238"/>
      <c r="EM478" s="238"/>
      <c r="EN478" s="238"/>
      <c r="EO478" s="238"/>
      <c r="EP478" s="238"/>
      <c r="EQ478" s="238"/>
      <c r="ER478" s="238"/>
      <c r="ES478" s="238"/>
      <c r="ET478" s="238"/>
      <c r="EU478" s="238"/>
      <c r="EV478" s="238"/>
      <c r="EW478" s="238"/>
      <c r="EX478" s="238"/>
      <c r="EY478" s="238"/>
      <c r="EZ478" s="238"/>
      <c r="FA478" s="238"/>
      <c r="FB478" s="238"/>
      <c r="FC478" s="238"/>
      <c r="FD478" s="238"/>
      <c r="FE478" s="238"/>
      <c r="FF478" s="238"/>
      <c r="FG478" s="238"/>
      <c r="FH478" s="238"/>
      <c r="FI478" s="238"/>
      <c r="FJ478" s="238"/>
      <c r="FK478" s="238"/>
      <c r="FL478" s="238"/>
      <c r="FM478" s="238"/>
      <c r="FN478" s="238"/>
      <c r="FO478" s="238"/>
      <c r="FP478" s="238"/>
      <c r="FQ478" s="238"/>
      <c r="FR478" s="238"/>
      <c r="FS478" s="238"/>
      <c r="FT478" s="238"/>
      <c r="FU478" s="238"/>
      <c r="FV478" s="238"/>
      <c r="FW478" s="238"/>
    </row>
    <row r="479" spans="1:179" s="40" customFormat="1" ht="46.5" customHeight="1">
      <c r="A479" s="344" t="s">
        <v>10</v>
      </c>
      <c r="B479" s="398"/>
      <c r="C479" s="399">
        <v>951</v>
      </c>
      <c r="D479" s="1160" t="s">
        <v>1383</v>
      </c>
      <c r="E479" s="1163"/>
      <c r="F479" s="345"/>
      <c r="G479" s="345">
        <f>F479</f>
        <v>0</v>
      </c>
      <c r="H479" s="400"/>
      <c r="I479" s="520"/>
      <c r="J479" s="1365">
        <f t="shared" si="235"/>
        <v>0</v>
      </c>
      <c r="K479" s="1360">
        <f t="shared" si="236"/>
        <v>0</v>
      </c>
      <c r="L479" s="355"/>
      <c r="M479" s="355"/>
      <c r="N479" s="346"/>
      <c r="O479" s="346"/>
      <c r="P479" s="346">
        <f>SUM(M479:O479)</f>
        <v>0</v>
      </c>
      <c r="Q479" s="346"/>
      <c r="R479" s="346"/>
      <c r="S479" s="346"/>
      <c r="T479" s="346">
        <f>SUM(Q479:S479)</f>
        <v>0</v>
      </c>
      <c r="U479" s="346"/>
      <c r="V479" s="346"/>
      <c r="W479" s="346"/>
      <c r="X479" s="346">
        <f>SUM(U479:W479)</f>
        <v>0</v>
      </c>
      <c r="Y479" s="346"/>
      <c r="Z479" s="346"/>
      <c r="AA479" s="346"/>
      <c r="AB479" s="1321">
        <f>SUM(Y479:AA479)</f>
        <v>0</v>
      </c>
      <c r="AC479" s="41"/>
      <c r="AD479" s="386" t="s">
        <v>10</v>
      </c>
      <c r="AE479" s="398"/>
      <c r="AF479" s="399">
        <v>951</v>
      </c>
      <c r="AG479" s="346"/>
      <c r="AH479" s="346"/>
      <c r="AI479" s="346"/>
      <c r="AJ479" s="346"/>
      <c r="AK479" s="346"/>
      <c r="AL479" s="346"/>
      <c r="AM479" s="346"/>
      <c r="AN479" s="346"/>
      <c r="AO479" s="346"/>
      <c r="AP479" s="346"/>
      <c r="AQ479" s="346"/>
      <c r="AR479" s="346"/>
      <c r="AS479" s="754"/>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c r="FK479" s="41"/>
      <c r="FL479" s="41"/>
      <c r="FM479" s="41"/>
      <c r="FN479" s="41"/>
      <c r="FO479" s="41"/>
      <c r="FP479" s="41"/>
      <c r="FQ479" s="41"/>
      <c r="FR479" s="41"/>
      <c r="FS479" s="41"/>
      <c r="FT479" s="41"/>
      <c r="FU479" s="41"/>
      <c r="FV479" s="41"/>
      <c r="FW479" s="41"/>
    </row>
    <row r="480" spans="1:179" s="40" customFormat="1" ht="21.75" customHeight="1">
      <c r="A480" s="344" t="s">
        <v>93</v>
      </c>
      <c r="B480" s="398"/>
      <c r="C480" s="399">
        <v>954</v>
      </c>
      <c r="D480" s="1160" t="s">
        <v>1383</v>
      </c>
      <c r="E480" s="1164">
        <f>SUM(E481:E497)</f>
        <v>0</v>
      </c>
      <c r="F480" s="345">
        <f>CEILING(SUM(F481:F497),100)</f>
        <v>8400</v>
      </c>
      <c r="G480" s="345">
        <f>CEILING(SUM(G481:G497),100)</f>
        <v>8400</v>
      </c>
      <c r="H480" s="400">
        <f t="shared" ref="H480:AB480" si="290">SUM(H481:H497)</f>
        <v>0</v>
      </c>
      <c r="I480" s="520">
        <f t="shared" si="290"/>
        <v>0</v>
      </c>
      <c r="J480" s="1365">
        <f t="shared" si="235"/>
        <v>8400</v>
      </c>
      <c r="K480" s="355">
        <f t="shared" si="236"/>
        <v>0</v>
      </c>
      <c r="L480" s="355">
        <f t="shared" si="290"/>
        <v>0</v>
      </c>
      <c r="M480" s="358">
        <f>SUM(M481:M497)</f>
        <v>0</v>
      </c>
      <c r="N480" s="357">
        <f t="shared" si="290"/>
        <v>0</v>
      </c>
      <c r="O480" s="357">
        <f t="shared" si="290"/>
        <v>0</v>
      </c>
      <c r="P480" s="357">
        <f t="shared" si="290"/>
        <v>0</v>
      </c>
      <c r="Q480" s="357">
        <f t="shared" si="290"/>
        <v>0</v>
      </c>
      <c r="R480" s="357">
        <f t="shared" si="290"/>
        <v>0</v>
      </c>
      <c r="S480" s="357">
        <f t="shared" si="290"/>
        <v>0</v>
      </c>
      <c r="T480" s="357">
        <f t="shared" si="290"/>
        <v>0</v>
      </c>
      <c r="U480" s="357">
        <f t="shared" si="290"/>
        <v>0</v>
      </c>
      <c r="V480" s="357">
        <f t="shared" si="290"/>
        <v>0</v>
      </c>
      <c r="W480" s="357">
        <f t="shared" si="290"/>
        <v>0</v>
      </c>
      <c r="X480" s="357">
        <f t="shared" si="290"/>
        <v>0</v>
      </c>
      <c r="Y480" s="357">
        <f t="shared" si="290"/>
        <v>0</v>
      </c>
      <c r="Z480" s="357">
        <f t="shared" si="290"/>
        <v>0</v>
      </c>
      <c r="AA480" s="346">
        <f t="shared" si="290"/>
        <v>0</v>
      </c>
      <c r="AB480" s="1323">
        <f t="shared" si="290"/>
        <v>0</v>
      </c>
      <c r="AC480" s="41"/>
      <c r="AD480" s="386" t="s">
        <v>93</v>
      </c>
      <c r="AE480" s="398"/>
      <c r="AF480" s="399">
        <v>954</v>
      </c>
      <c r="AG480" s="346">
        <f t="shared" ref="AG480:AL480" si="291">SUM(AG481:AG497)</f>
        <v>8400</v>
      </c>
      <c r="AH480" s="346">
        <f t="shared" si="291"/>
        <v>0</v>
      </c>
      <c r="AI480" s="346">
        <f t="shared" si="291"/>
        <v>0</v>
      </c>
      <c r="AJ480" s="346">
        <f t="shared" si="291"/>
        <v>0</v>
      </c>
      <c r="AK480" s="346">
        <f t="shared" si="291"/>
        <v>0</v>
      </c>
      <c r="AL480" s="346">
        <f t="shared" si="291"/>
        <v>0</v>
      </c>
      <c r="AM480" s="346">
        <f t="shared" ref="AM480:AR480" si="292">SUM(AM481:AM497)</f>
        <v>0</v>
      </c>
      <c r="AN480" s="346">
        <f t="shared" si="292"/>
        <v>0</v>
      </c>
      <c r="AO480" s="346">
        <f t="shared" si="292"/>
        <v>0</v>
      </c>
      <c r="AP480" s="346">
        <f t="shared" si="292"/>
        <v>8400</v>
      </c>
      <c r="AQ480" s="346">
        <f t="shared" si="292"/>
        <v>0</v>
      </c>
      <c r="AR480" s="346">
        <f t="shared" si="292"/>
        <v>0</v>
      </c>
      <c r="AS480" s="754">
        <f t="shared" si="230"/>
        <v>0</v>
      </c>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c r="FK480" s="41"/>
      <c r="FL480" s="41"/>
      <c r="FM480" s="41"/>
      <c r="FN480" s="41"/>
      <c r="FO480" s="41"/>
      <c r="FP480" s="41"/>
      <c r="FQ480" s="41"/>
      <c r="FR480" s="41"/>
      <c r="FS480" s="41"/>
      <c r="FT480" s="41"/>
      <c r="FU480" s="41"/>
      <c r="FV480" s="41"/>
      <c r="FW480" s="41"/>
    </row>
    <row r="481" spans="1:45" s="41" customFormat="1" ht="47.25">
      <c r="A481" s="285" t="s">
        <v>1056</v>
      </c>
      <c r="B481" s="277"/>
      <c r="C481" s="294"/>
      <c r="D481" s="705"/>
      <c r="E481" s="1163"/>
      <c r="F481" s="279">
        <f>'226.954 прочие услуги'!F146</f>
        <v>0</v>
      </c>
      <c r="G481" s="279">
        <f>F481</f>
        <v>0</v>
      </c>
      <c r="H481" s="307"/>
      <c r="I481" s="575"/>
      <c r="J481" s="1366">
        <f t="shared" si="235"/>
        <v>0</v>
      </c>
      <c r="K481" s="581">
        <f t="shared" si="236"/>
        <v>0</v>
      </c>
      <c r="L481" s="335"/>
      <c r="M481" s="335"/>
      <c r="N481" s="281"/>
      <c r="O481" s="281"/>
      <c r="P481" s="347">
        <f t="shared" ref="P481:P497" si="293">SUM(M481:O481)</f>
        <v>0</v>
      </c>
      <c r="Q481" s="308"/>
      <c r="R481" s="308"/>
      <c r="S481" s="308"/>
      <c r="T481" s="347">
        <f t="shared" ref="T481:T497" si="294">SUM(Q481:S481)</f>
        <v>0</v>
      </c>
      <c r="U481" s="308"/>
      <c r="V481" s="308"/>
      <c r="W481" s="308"/>
      <c r="X481" s="347">
        <f t="shared" ref="X481:X497" si="295">SUM(U481:W481)</f>
        <v>0</v>
      </c>
      <c r="Y481" s="308"/>
      <c r="Z481" s="308"/>
      <c r="AA481" s="308"/>
      <c r="AB481" s="1322">
        <f t="shared" ref="AB481:AB500" si="296">SUM(Y481:AA481)</f>
        <v>0</v>
      </c>
      <c r="AD481" s="755" t="s">
        <v>1056</v>
      </c>
      <c r="AE481" s="756"/>
      <c r="AF481" s="850"/>
      <c r="AG481" s="725">
        <f t="shared" ref="AG481:AG486" si="297">F481</f>
        <v>0</v>
      </c>
      <c r="AH481" s="727"/>
      <c r="AI481" s="727"/>
      <c r="AJ481" s="727"/>
      <c r="AK481" s="727"/>
      <c r="AL481" s="727"/>
      <c r="AM481" s="727"/>
      <c r="AN481" s="727"/>
      <c r="AO481" s="727"/>
      <c r="AP481" s="727"/>
      <c r="AQ481" s="727"/>
      <c r="AR481" s="727"/>
      <c r="AS481" s="728">
        <f t="shared" si="230"/>
        <v>0</v>
      </c>
    </row>
    <row r="482" spans="1:45" s="41" customFormat="1" ht="50.25" customHeight="1">
      <c r="A482" s="285" t="s">
        <v>804</v>
      </c>
      <c r="B482" s="277"/>
      <c r="C482" s="294"/>
      <c r="D482" s="705"/>
      <c r="E482" s="1163"/>
      <c r="F482" s="279">
        <f>'226.954 прочие услуги'!F142</f>
        <v>0</v>
      </c>
      <c r="G482" s="279">
        <f t="shared" ref="G482:G497" si="298">F482</f>
        <v>0</v>
      </c>
      <c r="H482" s="307"/>
      <c r="I482" s="575"/>
      <c r="J482" s="1366">
        <f t="shared" si="235"/>
        <v>0</v>
      </c>
      <c r="K482" s="581">
        <f t="shared" si="236"/>
        <v>0</v>
      </c>
      <c r="L482" s="335"/>
      <c r="M482" s="335"/>
      <c r="N482" s="281"/>
      <c r="O482" s="281"/>
      <c r="P482" s="347">
        <f t="shared" si="293"/>
        <v>0</v>
      </c>
      <c r="Q482" s="308"/>
      <c r="R482" s="308"/>
      <c r="S482" s="308"/>
      <c r="T482" s="347">
        <f t="shared" si="294"/>
        <v>0</v>
      </c>
      <c r="U482" s="308"/>
      <c r="V482" s="308"/>
      <c r="W482" s="308"/>
      <c r="X482" s="347">
        <f t="shared" si="295"/>
        <v>0</v>
      </c>
      <c r="Y482" s="308"/>
      <c r="Z482" s="308"/>
      <c r="AA482" s="308"/>
      <c r="AB482" s="1322">
        <f t="shared" si="296"/>
        <v>0</v>
      </c>
      <c r="AD482" s="755" t="s">
        <v>804</v>
      </c>
      <c r="AE482" s="756"/>
      <c r="AF482" s="850"/>
      <c r="AG482" s="725">
        <f t="shared" si="297"/>
        <v>0</v>
      </c>
      <c r="AH482" s="727"/>
      <c r="AI482" s="727"/>
      <c r="AJ482" s="727"/>
      <c r="AK482" s="727"/>
      <c r="AL482" s="727"/>
      <c r="AM482" s="727"/>
      <c r="AN482" s="727"/>
      <c r="AO482" s="727"/>
      <c r="AP482" s="727"/>
      <c r="AQ482" s="727"/>
      <c r="AR482" s="727"/>
      <c r="AS482" s="728">
        <f t="shared" si="230"/>
        <v>0</v>
      </c>
    </row>
    <row r="483" spans="1:45" s="41" customFormat="1" ht="82.5" customHeight="1">
      <c r="A483" s="285" t="s">
        <v>1057</v>
      </c>
      <c r="B483" s="277"/>
      <c r="C483" s="294"/>
      <c r="D483" s="705"/>
      <c r="E483" s="1163"/>
      <c r="F483" s="279">
        <f>'226.954 прочие услуги'!F144</f>
        <v>8400</v>
      </c>
      <c r="G483" s="279">
        <f t="shared" si="298"/>
        <v>8400</v>
      </c>
      <c r="H483" s="307"/>
      <c r="I483" s="575"/>
      <c r="J483" s="1366">
        <f t="shared" si="235"/>
        <v>8400</v>
      </c>
      <c r="K483" s="581">
        <f t="shared" si="236"/>
        <v>0</v>
      </c>
      <c r="L483" s="335"/>
      <c r="M483" s="335"/>
      <c r="N483" s="281"/>
      <c r="O483" s="281"/>
      <c r="P483" s="347">
        <f>SUM(M483:O483)</f>
        <v>0</v>
      </c>
      <c r="Q483" s="308"/>
      <c r="R483" s="308"/>
      <c r="S483" s="308"/>
      <c r="T483" s="347">
        <f>SUM(Q483:S483)</f>
        <v>0</v>
      </c>
      <c r="U483" s="308"/>
      <c r="V483" s="308"/>
      <c r="W483" s="308"/>
      <c r="X483" s="347">
        <f>SUM(U483:W483)</f>
        <v>0</v>
      </c>
      <c r="Y483" s="308"/>
      <c r="Z483" s="308"/>
      <c r="AA483" s="308"/>
      <c r="AB483" s="1322">
        <f>SUM(Y483:AA483)</f>
        <v>0</v>
      </c>
      <c r="AD483" s="755" t="s">
        <v>1057</v>
      </c>
      <c r="AE483" s="756"/>
      <c r="AF483" s="850"/>
      <c r="AG483" s="725">
        <f t="shared" si="297"/>
        <v>8400</v>
      </c>
      <c r="AH483" s="727"/>
      <c r="AI483" s="727"/>
      <c r="AJ483" s="727"/>
      <c r="AK483" s="727"/>
      <c r="AL483" s="727"/>
      <c r="AM483" s="727"/>
      <c r="AN483" s="727"/>
      <c r="AO483" s="727"/>
      <c r="AP483" s="727">
        <v>8400</v>
      </c>
      <c r="AQ483" s="727"/>
      <c r="AR483" s="727"/>
      <c r="AS483" s="728">
        <f t="shared" si="230"/>
        <v>0</v>
      </c>
    </row>
    <row r="484" spans="1:45" s="41" customFormat="1" ht="34.5" customHeight="1">
      <c r="A484" s="285" t="s">
        <v>1451</v>
      </c>
      <c r="B484" s="277"/>
      <c r="C484" s="294"/>
      <c r="D484" s="705"/>
      <c r="E484" s="1163"/>
      <c r="F484" s="279">
        <f>'226.954 прочие услуги'!F143</f>
        <v>0</v>
      </c>
      <c r="G484" s="279">
        <f t="shared" si="298"/>
        <v>0</v>
      </c>
      <c r="H484" s="307"/>
      <c r="I484" s="575"/>
      <c r="J484" s="1366">
        <f t="shared" si="235"/>
        <v>0</v>
      </c>
      <c r="K484" s="581">
        <f t="shared" si="236"/>
        <v>0</v>
      </c>
      <c r="L484" s="335"/>
      <c r="M484" s="335"/>
      <c r="N484" s="281"/>
      <c r="O484" s="281"/>
      <c r="P484" s="347">
        <f t="shared" si="293"/>
        <v>0</v>
      </c>
      <c r="Q484" s="308"/>
      <c r="R484" s="308"/>
      <c r="S484" s="308"/>
      <c r="T484" s="347">
        <f t="shared" si="294"/>
        <v>0</v>
      </c>
      <c r="U484" s="308"/>
      <c r="V484" s="308"/>
      <c r="W484" s="308"/>
      <c r="X484" s="347">
        <f t="shared" si="295"/>
        <v>0</v>
      </c>
      <c r="Y484" s="308"/>
      <c r="Z484" s="308"/>
      <c r="AA484" s="308"/>
      <c r="AB484" s="1322">
        <f t="shared" si="296"/>
        <v>0</v>
      </c>
      <c r="AD484" s="755" t="s">
        <v>1058</v>
      </c>
      <c r="AE484" s="756"/>
      <c r="AF484" s="850"/>
      <c r="AG484" s="725">
        <f t="shared" si="297"/>
        <v>0</v>
      </c>
      <c r="AH484" s="727"/>
      <c r="AI484" s="727"/>
      <c r="AJ484" s="727"/>
      <c r="AK484" s="727"/>
      <c r="AL484" s="727"/>
      <c r="AM484" s="727"/>
      <c r="AN484" s="727"/>
      <c r="AO484" s="727"/>
      <c r="AP484" s="727"/>
      <c r="AQ484" s="727"/>
      <c r="AR484" s="727"/>
      <c r="AS484" s="728">
        <f t="shared" si="230"/>
        <v>0</v>
      </c>
    </row>
    <row r="485" spans="1:45" s="41" customFormat="1" ht="32.25" customHeight="1">
      <c r="A485" s="285" t="s">
        <v>1059</v>
      </c>
      <c r="B485" s="277"/>
      <c r="C485" s="294"/>
      <c r="D485" s="705"/>
      <c r="E485" s="1163"/>
      <c r="F485" s="279">
        <f>'226.954 прочие услуги'!F147</f>
        <v>0</v>
      </c>
      <c r="G485" s="279">
        <f t="shared" si="298"/>
        <v>0</v>
      </c>
      <c r="H485" s="307"/>
      <c r="I485" s="575"/>
      <c r="J485" s="1366">
        <f t="shared" si="235"/>
        <v>0</v>
      </c>
      <c r="K485" s="581">
        <f t="shared" si="236"/>
        <v>0</v>
      </c>
      <c r="L485" s="335"/>
      <c r="M485" s="335"/>
      <c r="N485" s="281"/>
      <c r="O485" s="281"/>
      <c r="P485" s="347">
        <f t="shared" si="293"/>
        <v>0</v>
      </c>
      <c r="Q485" s="308"/>
      <c r="R485" s="308"/>
      <c r="S485" s="308"/>
      <c r="T485" s="347">
        <f t="shared" si="294"/>
        <v>0</v>
      </c>
      <c r="U485" s="308"/>
      <c r="V485" s="308"/>
      <c r="W485" s="308"/>
      <c r="X485" s="347">
        <f t="shared" si="295"/>
        <v>0</v>
      </c>
      <c r="Y485" s="308"/>
      <c r="Z485" s="308"/>
      <c r="AA485" s="308"/>
      <c r="AB485" s="1322">
        <f t="shared" si="296"/>
        <v>0</v>
      </c>
      <c r="AD485" s="755" t="s">
        <v>1059</v>
      </c>
      <c r="AE485" s="756"/>
      <c r="AF485" s="850"/>
      <c r="AG485" s="725">
        <f t="shared" si="297"/>
        <v>0</v>
      </c>
      <c r="AH485" s="727"/>
      <c r="AI485" s="727"/>
      <c r="AJ485" s="727"/>
      <c r="AK485" s="727"/>
      <c r="AL485" s="727"/>
      <c r="AM485" s="727"/>
      <c r="AN485" s="727"/>
      <c r="AO485" s="727"/>
      <c r="AP485" s="727"/>
      <c r="AQ485" s="727"/>
      <c r="AR485" s="727"/>
      <c r="AS485" s="728">
        <f t="shared" si="230"/>
        <v>0</v>
      </c>
    </row>
    <row r="486" spans="1:45" s="41" customFormat="1" ht="34.5" customHeight="1">
      <c r="A486" s="285" t="s">
        <v>802</v>
      </c>
      <c r="B486" s="277"/>
      <c r="C486" s="294"/>
      <c r="D486" s="705"/>
      <c r="E486" s="1163"/>
      <c r="F486" s="279">
        <f>'226.954 прочие услуги'!F145</f>
        <v>0</v>
      </c>
      <c r="G486" s="279">
        <f t="shared" si="298"/>
        <v>0</v>
      </c>
      <c r="H486" s="307"/>
      <c r="I486" s="575"/>
      <c r="J486" s="1366">
        <f t="shared" si="235"/>
        <v>0</v>
      </c>
      <c r="K486" s="581">
        <f t="shared" si="236"/>
        <v>0</v>
      </c>
      <c r="L486" s="335"/>
      <c r="M486" s="335"/>
      <c r="N486" s="281"/>
      <c r="O486" s="281"/>
      <c r="P486" s="347">
        <f>SUM(M486:O486)</f>
        <v>0</v>
      </c>
      <c r="Q486" s="308"/>
      <c r="R486" s="308"/>
      <c r="S486" s="308"/>
      <c r="T486" s="347">
        <f>SUM(Q486:S486)</f>
        <v>0</v>
      </c>
      <c r="U486" s="308"/>
      <c r="V486" s="308"/>
      <c r="W486" s="308"/>
      <c r="X486" s="347">
        <f>SUM(U486:W486)</f>
        <v>0</v>
      </c>
      <c r="Y486" s="308"/>
      <c r="Z486" s="308"/>
      <c r="AA486" s="308"/>
      <c r="AB486" s="1322">
        <f>SUM(Y486:AA486)</f>
        <v>0</v>
      </c>
      <c r="AD486" s="755" t="s">
        <v>802</v>
      </c>
      <c r="AE486" s="756"/>
      <c r="AF486" s="850"/>
      <c r="AG486" s="725">
        <f t="shared" si="297"/>
        <v>0</v>
      </c>
      <c r="AH486" s="727"/>
      <c r="AI486" s="727"/>
      <c r="AJ486" s="727"/>
      <c r="AK486" s="727"/>
      <c r="AL486" s="727"/>
      <c r="AM486" s="727"/>
      <c r="AN486" s="727"/>
      <c r="AO486" s="727"/>
      <c r="AP486" s="727"/>
      <c r="AQ486" s="727"/>
      <c r="AR486" s="727"/>
      <c r="AS486" s="728">
        <f t="shared" ref="AS486:AS543" si="299">AG486-AH486-AI486-AJ486-AK486-AL486-AM486-AN486-AO486-AP486-AQ486-AR486</f>
        <v>0</v>
      </c>
    </row>
    <row r="487" spans="1:45" s="41" customFormat="1" ht="33.75" customHeight="1">
      <c r="A487" s="285" t="s">
        <v>1261</v>
      </c>
      <c r="B487" s="277"/>
      <c r="C487" s="294"/>
      <c r="D487" s="705"/>
      <c r="E487" s="1163"/>
      <c r="F487" s="279">
        <f>'226.954 прочие услуги'!F149</f>
        <v>0</v>
      </c>
      <c r="G487" s="279">
        <f t="shared" si="298"/>
        <v>0</v>
      </c>
      <c r="H487" s="307"/>
      <c r="I487" s="575"/>
      <c r="J487" s="1366">
        <f t="shared" si="235"/>
        <v>0</v>
      </c>
      <c r="K487" s="581">
        <f t="shared" si="236"/>
        <v>0</v>
      </c>
      <c r="L487" s="335"/>
      <c r="M487" s="335"/>
      <c r="N487" s="281"/>
      <c r="O487" s="281"/>
      <c r="P487" s="347">
        <f t="shared" si="293"/>
        <v>0</v>
      </c>
      <c r="Q487" s="308"/>
      <c r="R487" s="308"/>
      <c r="S487" s="308"/>
      <c r="T487" s="347">
        <f t="shared" si="294"/>
        <v>0</v>
      </c>
      <c r="U487" s="308"/>
      <c r="V487" s="308"/>
      <c r="W487" s="308"/>
      <c r="X487" s="347">
        <f t="shared" si="295"/>
        <v>0</v>
      </c>
      <c r="Y487" s="308"/>
      <c r="Z487" s="308"/>
      <c r="AA487" s="308"/>
      <c r="AB487" s="1322">
        <f t="shared" si="296"/>
        <v>0</v>
      </c>
      <c r="AD487" s="739" t="s">
        <v>1261</v>
      </c>
      <c r="AE487" s="277"/>
      <c r="AF487" s="294"/>
      <c r="AG487" s="281"/>
      <c r="AH487" s="308"/>
      <c r="AI487" s="308"/>
      <c r="AJ487" s="308"/>
      <c r="AK487" s="308"/>
      <c r="AL487" s="308"/>
      <c r="AM487" s="308"/>
      <c r="AN487" s="308"/>
      <c r="AO487" s="308"/>
      <c r="AP487" s="308"/>
      <c r="AQ487" s="308"/>
      <c r="AR487" s="308"/>
      <c r="AS487" s="754"/>
    </row>
    <row r="488" spans="1:45" s="41" customFormat="1" ht="15.75" customHeight="1">
      <c r="A488" s="285" t="s">
        <v>14</v>
      </c>
      <c r="B488" s="277"/>
      <c r="C488" s="294"/>
      <c r="D488" s="705"/>
      <c r="E488" s="1163"/>
      <c r="F488" s="279">
        <f>'226.954 прочие услуги'!F150</f>
        <v>0</v>
      </c>
      <c r="G488" s="279">
        <f t="shared" si="298"/>
        <v>0</v>
      </c>
      <c r="H488" s="307"/>
      <c r="I488" s="575"/>
      <c r="J488" s="1366">
        <f t="shared" si="235"/>
        <v>0</v>
      </c>
      <c r="K488" s="581">
        <f t="shared" si="236"/>
        <v>0</v>
      </c>
      <c r="L488" s="335"/>
      <c r="M488" s="335"/>
      <c r="N488" s="281"/>
      <c r="O488" s="281"/>
      <c r="P488" s="347">
        <f t="shared" si="293"/>
        <v>0</v>
      </c>
      <c r="Q488" s="308"/>
      <c r="R488" s="308"/>
      <c r="S488" s="308"/>
      <c r="T488" s="347">
        <f t="shared" si="294"/>
        <v>0</v>
      </c>
      <c r="U488" s="308"/>
      <c r="V488" s="308"/>
      <c r="W488" s="308"/>
      <c r="X488" s="347">
        <f t="shared" si="295"/>
        <v>0</v>
      </c>
      <c r="Y488" s="308"/>
      <c r="Z488" s="308"/>
      <c r="AA488" s="308"/>
      <c r="AB488" s="1322">
        <f t="shared" si="296"/>
        <v>0</v>
      </c>
      <c r="AD488" s="851" t="s">
        <v>14</v>
      </c>
      <c r="AE488" s="756"/>
      <c r="AF488" s="850"/>
      <c r="AG488" s="725"/>
      <c r="AH488" s="727"/>
      <c r="AI488" s="727"/>
      <c r="AJ488" s="727"/>
      <c r="AK488" s="727"/>
      <c r="AL488" s="727"/>
      <c r="AM488" s="727"/>
      <c r="AN488" s="727"/>
      <c r="AO488" s="727"/>
      <c r="AP488" s="727"/>
      <c r="AQ488" s="727"/>
      <c r="AR488" s="727"/>
      <c r="AS488" s="728">
        <f t="shared" si="299"/>
        <v>0</v>
      </c>
    </row>
    <row r="489" spans="1:45" s="41" customFormat="1" ht="15.75" hidden="1" customHeight="1" outlineLevel="1">
      <c r="A489" s="285"/>
      <c r="B489" s="277"/>
      <c r="C489" s="294"/>
      <c r="D489" s="705"/>
      <c r="E489" s="1163"/>
      <c r="F489" s="279"/>
      <c r="G489" s="279">
        <f t="shared" si="298"/>
        <v>0</v>
      </c>
      <c r="H489" s="307"/>
      <c r="I489" s="575"/>
      <c r="J489" s="1366">
        <f t="shared" ref="J489:J551" si="300">G489-K489</f>
        <v>0</v>
      </c>
      <c r="K489" s="581">
        <f t="shared" ref="K489:K551" si="301">L489+P489+T489+X489+AB489</f>
        <v>0</v>
      </c>
      <c r="L489" s="335"/>
      <c r="M489" s="335"/>
      <c r="N489" s="281"/>
      <c r="O489" s="281"/>
      <c r="P489" s="347">
        <f t="shared" si="293"/>
        <v>0</v>
      </c>
      <c r="Q489" s="308"/>
      <c r="R489" s="308"/>
      <c r="S489" s="308"/>
      <c r="T489" s="347">
        <f t="shared" si="294"/>
        <v>0</v>
      </c>
      <c r="U489" s="308"/>
      <c r="V489" s="308"/>
      <c r="W489" s="308"/>
      <c r="X489" s="347">
        <f t="shared" si="295"/>
        <v>0</v>
      </c>
      <c r="Y489" s="308"/>
      <c r="Z489" s="308"/>
      <c r="AA489" s="308"/>
      <c r="AB489" s="1322">
        <f t="shared" si="296"/>
        <v>0</v>
      </c>
      <c r="AD489" s="739"/>
      <c r="AE489" s="277"/>
      <c r="AF489" s="294"/>
      <c r="AG489" s="281"/>
      <c r="AH489" s="308"/>
      <c r="AI489" s="308"/>
      <c r="AJ489" s="308"/>
      <c r="AK489" s="308"/>
      <c r="AL489" s="308"/>
      <c r="AM489" s="308"/>
      <c r="AN489" s="308"/>
      <c r="AO489" s="308"/>
      <c r="AP489" s="308"/>
      <c r="AQ489" s="308"/>
      <c r="AR489" s="308"/>
      <c r="AS489" s="754">
        <f t="shared" si="299"/>
        <v>0</v>
      </c>
    </row>
    <row r="490" spans="1:45" s="41" customFormat="1" ht="15.75" hidden="1" customHeight="1" outlineLevel="1">
      <c r="A490" s="285"/>
      <c r="B490" s="277"/>
      <c r="C490" s="294"/>
      <c r="D490" s="705"/>
      <c r="E490" s="1163"/>
      <c r="F490" s="279"/>
      <c r="G490" s="279">
        <f t="shared" si="298"/>
        <v>0</v>
      </c>
      <c r="H490" s="307"/>
      <c r="I490" s="575"/>
      <c r="J490" s="1366">
        <f t="shared" si="300"/>
        <v>0</v>
      </c>
      <c r="K490" s="581">
        <f t="shared" si="301"/>
        <v>0</v>
      </c>
      <c r="L490" s="335"/>
      <c r="M490" s="335"/>
      <c r="N490" s="281"/>
      <c r="O490" s="281"/>
      <c r="P490" s="347">
        <f t="shared" si="293"/>
        <v>0</v>
      </c>
      <c r="Q490" s="308"/>
      <c r="R490" s="308"/>
      <c r="S490" s="308"/>
      <c r="T490" s="347">
        <f t="shared" si="294"/>
        <v>0</v>
      </c>
      <c r="U490" s="308"/>
      <c r="V490" s="308"/>
      <c r="W490" s="308"/>
      <c r="X490" s="347">
        <f t="shared" si="295"/>
        <v>0</v>
      </c>
      <c r="Y490" s="308"/>
      <c r="Z490" s="308"/>
      <c r="AA490" s="308"/>
      <c r="AB490" s="1322">
        <f t="shared" si="296"/>
        <v>0</v>
      </c>
      <c r="AD490" s="739"/>
      <c r="AE490" s="277"/>
      <c r="AF490" s="294"/>
      <c r="AG490" s="281"/>
      <c r="AH490" s="308"/>
      <c r="AI490" s="308"/>
      <c r="AJ490" s="308"/>
      <c r="AK490" s="308"/>
      <c r="AL490" s="308"/>
      <c r="AM490" s="308"/>
      <c r="AN490" s="308"/>
      <c r="AO490" s="308"/>
      <c r="AP490" s="308"/>
      <c r="AQ490" s="308"/>
      <c r="AR490" s="308"/>
      <c r="AS490" s="754">
        <f t="shared" si="299"/>
        <v>0</v>
      </c>
    </row>
    <row r="491" spans="1:45" s="41" customFormat="1" ht="15.75" hidden="1" customHeight="1" outlineLevel="1">
      <c r="A491" s="285"/>
      <c r="B491" s="277"/>
      <c r="C491" s="294"/>
      <c r="D491" s="705"/>
      <c r="E491" s="1163"/>
      <c r="F491" s="279"/>
      <c r="G491" s="279">
        <f t="shared" si="298"/>
        <v>0</v>
      </c>
      <c r="H491" s="307"/>
      <c r="I491" s="575"/>
      <c r="J491" s="1366">
        <f t="shared" si="300"/>
        <v>0</v>
      </c>
      <c r="K491" s="581">
        <f t="shared" si="301"/>
        <v>0</v>
      </c>
      <c r="L491" s="335"/>
      <c r="M491" s="335"/>
      <c r="N491" s="281"/>
      <c r="O491" s="281"/>
      <c r="P491" s="347">
        <f t="shared" si="293"/>
        <v>0</v>
      </c>
      <c r="Q491" s="308"/>
      <c r="R491" s="308"/>
      <c r="S491" s="308"/>
      <c r="T491" s="347">
        <f t="shared" si="294"/>
        <v>0</v>
      </c>
      <c r="U491" s="308"/>
      <c r="V491" s="308"/>
      <c r="W491" s="308"/>
      <c r="X491" s="347">
        <f t="shared" si="295"/>
        <v>0</v>
      </c>
      <c r="Y491" s="308"/>
      <c r="Z491" s="308"/>
      <c r="AA491" s="308"/>
      <c r="AB491" s="1322">
        <f t="shared" si="296"/>
        <v>0</v>
      </c>
      <c r="AD491" s="739"/>
      <c r="AE491" s="277"/>
      <c r="AF491" s="294"/>
      <c r="AG491" s="281"/>
      <c r="AH491" s="308"/>
      <c r="AI491" s="308"/>
      <c r="AJ491" s="308"/>
      <c r="AK491" s="308"/>
      <c r="AL491" s="308"/>
      <c r="AM491" s="308"/>
      <c r="AN491" s="308"/>
      <c r="AO491" s="308"/>
      <c r="AP491" s="308"/>
      <c r="AQ491" s="308"/>
      <c r="AR491" s="308"/>
      <c r="AS491" s="754">
        <f t="shared" si="299"/>
        <v>0</v>
      </c>
    </row>
    <row r="492" spans="1:45" s="41" customFormat="1" ht="15.75" hidden="1" customHeight="1" outlineLevel="1">
      <c r="A492" s="285"/>
      <c r="B492" s="277"/>
      <c r="C492" s="294"/>
      <c r="D492" s="705"/>
      <c r="E492" s="1163"/>
      <c r="F492" s="279"/>
      <c r="G492" s="279">
        <f t="shared" si="298"/>
        <v>0</v>
      </c>
      <c r="H492" s="307"/>
      <c r="I492" s="575"/>
      <c r="J492" s="1366">
        <f t="shared" si="300"/>
        <v>0</v>
      </c>
      <c r="K492" s="581">
        <f t="shared" si="301"/>
        <v>0</v>
      </c>
      <c r="L492" s="335"/>
      <c r="M492" s="335"/>
      <c r="N492" s="281"/>
      <c r="O492" s="281"/>
      <c r="P492" s="347">
        <f t="shared" si="293"/>
        <v>0</v>
      </c>
      <c r="Q492" s="308"/>
      <c r="R492" s="308"/>
      <c r="S492" s="308"/>
      <c r="T492" s="347">
        <f t="shared" si="294"/>
        <v>0</v>
      </c>
      <c r="U492" s="308"/>
      <c r="V492" s="308"/>
      <c r="W492" s="308"/>
      <c r="X492" s="347">
        <f t="shared" si="295"/>
        <v>0</v>
      </c>
      <c r="Y492" s="308"/>
      <c r="Z492" s="308"/>
      <c r="AA492" s="308"/>
      <c r="AB492" s="1322">
        <f t="shared" si="296"/>
        <v>0</v>
      </c>
      <c r="AD492" s="739"/>
      <c r="AE492" s="277"/>
      <c r="AF492" s="294"/>
      <c r="AG492" s="281"/>
      <c r="AH492" s="308"/>
      <c r="AI492" s="308"/>
      <c r="AJ492" s="308"/>
      <c r="AK492" s="308"/>
      <c r="AL492" s="308"/>
      <c r="AM492" s="308"/>
      <c r="AN492" s="308"/>
      <c r="AO492" s="308"/>
      <c r="AP492" s="308"/>
      <c r="AQ492" s="308"/>
      <c r="AR492" s="308"/>
      <c r="AS492" s="754">
        <f t="shared" si="299"/>
        <v>0</v>
      </c>
    </row>
    <row r="493" spans="1:45" s="41" customFormat="1" ht="15.75" hidden="1" customHeight="1" outlineLevel="1">
      <c r="A493" s="285"/>
      <c r="B493" s="277"/>
      <c r="C493" s="294"/>
      <c r="D493" s="705"/>
      <c r="E493" s="1163"/>
      <c r="F493" s="279"/>
      <c r="G493" s="279">
        <f t="shared" si="298"/>
        <v>0</v>
      </c>
      <c r="H493" s="307"/>
      <c r="I493" s="575"/>
      <c r="J493" s="1366">
        <f t="shared" si="300"/>
        <v>0</v>
      </c>
      <c r="K493" s="581">
        <f t="shared" si="301"/>
        <v>0</v>
      </c>
      <c r="L493" s="335"/>
      <c r="M493" s="335"/>
      <c r="N493" s="281"/>
      <c r="O493" s="281"/>
      <c r="P493" s="347">
        <f t="shared" si="293"/>
        <v>0</v>
      </c>
      <c r="Q493" s="308"/>
      <c r="R493" s="308"/>
      <c r="S493" s="308"/>
      <c r="T493" s="347">
        <f t="shared" si="294"/>
        <v>0</v>
      </c>
      <c r="U493" s="308"/>
      <c r="V493" s="308"/>
      <c r="W493" s="308"/>
      <c r="X493" s="347">
        <f t="shared" si="295"/>
        <v>0</v>
      </c>
      <c r="Y493" s="308"/>
      <c r="Z493" s="308"/>
      <c r="AA493" s="308"/>
      <c r="AB493" s="1322">
        <f t="shared" si="296"/>
        <v>0</v>
      </c>
      <c r="AD493" s="739"/>
      <c r="AE493" s="277"/>
      <c r="AF493" s="294"/>
      <c r="AG493" s="281"/>
      <c r="AH493" s="308"/>
      <c r="AI493" s="308"/>
      <c r="AJ493" s="308"/>
      <c r="AK493" s="308"/>
      <c r="AL493" s="308"/>
      <c r="AM493" s="308"/>
      <c r="AN493" s="308"/>
      <c r="AO493" s="308"/>
      <c r="AP493" s="308"/>
      <c r="AQ493" s="308"/>
      <c r="AR493" s="308"/>
      <c r="AS493" s="754">
        <f t="shared" si="299"/>
        <v>0</v>
      </c>
    </row>
    <row r="494" spans="1:45" s="41" customFormat="1" ht="15.75" hidden="1" customHeight="1" outlineLevel="1">
      <c r="A494" s="285"/>
      <c r="B494" s="277"/>
      <c r="C494" s="294"/>
      <c r="D494" s="705"/>
      <c r="E494" s="1163"/>
      <c r="F494" s="279"/>
      <c r="G494" s="279">
        <f t="shared" si="298"/>
        <v>0</v>
      </c>
      <c r="H494" s="307"/>
      <c r="I494" s="575"/>
      <c r="J494" s="1366">
        <f t="shared" si="300"/>
        <v>0</v>
      </c>
      <c r="K494" s="581">
        <f t="shared" si="301"/>
        <v>0</v>
      </c>
      <c r="L494" s="335"/>
      <c r="M494" s="335"/>
      <c r="N494" s="281"/>
      <c r="O494" s="281"/>
      <c r="P494" s="347">
        <f t="shared" si="293"/>
        <v>0</v>
      </c>
      <c r="Q494" s="308"/>
      <c r="R494" s="308"/>
      <c r="S494" s="308"/>
      <c r="T494" s="347">
        <f t="shared" si="294"/>
        <v>0</v>
      </c>
      <c r="U494" s="308"/>
      <c r="V494" s="308"/>
      <c r="W494" s="308"/>
      <c r="X494" s="347">
        <f t="shared" si="295"/>
        <v>0</v>
      </c>
      <c r="Y494" s="308"/>
      <c r="Z494" s="308"/>
      <c r="AA494" s="308"/>
      <c r="AB494" s="1322">
        <f t="shared" si="296"/>
        <v>0</v>
      </c>
      <c r="AD494" s="739"/>
      <c r="AE494" s="277"/>
      <c r="AF494" s="294"/>
      <c r="AG494" s="281"/>
      <c r="AH494" s="308"/>
      <c r="AI494" s="308"/>
      <c r="AJ494" s="308"/>
      <c r="AK494" s="308"/>
      <c r="AL494" s="308"/>
      <c r="AM494" s="308"/>
      <c r="AN494" s="308"/>
      <c r="AO494" s="308"/>
      <c r="AP494" s="308"/>
      <c r="AQ494" s="308"/>
      <c r="AR494" s="308"/>
      <c r="AS494" s="754">
        <f t="shared" si="299"/>
        <v>0</v>
      </c>
    </row>
    <row r="495" spans="1:45" s="41" customFormat="1" ht="15.75" hidden="1" customHeight="1" outlineLevel="1">
      <c r="A495" s="285"/>
      <c r="B495" s="277"/>
      <c r="C495" s="294"/>
      <c r="D495" s="705"/>
      <c r="E495" s="1163"/>
      <c r="F495" s="279"/>
      <c r="G495" s="279">
        <f t="shared" si="298"/>
        <v>0</v>
      </c>
      <c r="H495" s="307"/>
      <c r="I495" s="575"/>
      <c r="J495" s="1366">
        <f t="shared" si="300"/>
        <v>0</v>
      </c>
      <c r="K495" s="581">
        <f t="shared" si="301"/>
        <v>0</v>
      </c>
      <c r="L495" s="335"/>
      <c r="M495" s="335"/>
      <c r="N495" s="281"/>
      <c r="O495" s="281"/>
      <c r="P495" s="347">
        <f t="shared" si="293"/>
        <v>0</v>
      </c>
      <c r="Q495" s="308"/>
      <c r="R495" s="308"/>
      <c r="S495" s="308"/>
      <c r="T495" s="347">
        <f t="shared" si="294"/>
        <v>0</v>
      </c>
      <c r="U495" s="308"/>
      <c r="V495" s="308"/>
      <c r="W495" s="308"/>
      <c r="X495" s="347">
        <f t="shared" si="295"/>
        <v>0</v>
      </c>
      <c r="Y495" s="308"/>
      <c r="Z495" s="308"/>
      <c r="AA495" s="308"/>
      <c r="AB495" s="1322">
        <f t="shared" si="296"/>
        <v>0</v>
      </c>
      <c r="AD495" s="739"/>
      <c r="AE495" s="277"/>
      <c r="AF495" s="294"/>
      <c r="AG495" s="281"/>
      <c r="AH495" s="308"/>
      <c r="AI495" s="308"/>
      <c r="AJ495" s="308"/>
      <c r="AK495" s="308"/>
      <c r="AL495" s="308"/>
      <c r="AM495" s="308"/>
      <c r="AN495" s="308"/>
      <c r="AO495" s="308"/>
      <c r="AP495" s="308"/>
      <c r="AQ495" s="308"/>
      <c r="AR495" s="308"/>
      <c r="AS495" s="754">
        <f t="shared" si="299"/>
        <v>0</v>
      </c>
    </row>
    <row r="496" spans="1:45" s="41" customFormat="1" ht="15.75" hidden="1" customHeight="1" outlineLevel="1">
      <c r="A496" s="285"/>
      <c r="B496" s="277"/>
      <c r="C496" s="294"/>
      <c r="D496" s="705"/>
      <c r="E496" s="1163"/>
      <c r="F496" s="279"/>
      <c r="G496" s="279">
        <f t="shared" si="298"/>
        <v>0</v>
      </c>
      <c r="H496" s="307"/>
      <c r="I496" s="575"/>
      <c r="J496" s="1366">
        <f t="shared" si="300"/>
        <v>0</v>
      </c>
      <c r="K496" s="581">
        <f t="shared" si="301"/>
        <v>0</v>
      </c>
      <c r="L496" s="335"/>
      <c r="M496" s="335"/>
      <c r="N496" s="281"/>
      <c r="O496" s="281"/>
      <c r="P496" s="347">
        <f t="shared" si="293"/>
        <v>0</v>
      </c>
      <c r="Q496" s="308"/>
      <c r="R496" s="308"/>
      <c r="S496" s="308"/>
      <c r="T496" s="347">
        <f t="shared" si="294"/>
        <v>0</v>
      </c>
      <c r="U496" s="308"/>
      <c r="V496" s="308"/>
      <c r="W496" s="308"/>
      <c r="X496" s="347">
        <f t="shared" si="295"/>
        <v>0</v>
      </c>
      <c r="Y496" s="308"/>
      <c r="Z496" s="308"/>
      <c r="AA496" s="308"/>
      <c r="AB496" s="1322">
        <f t="shared" si="296"/>
        <v>0</v>
      </c>
      <c r="AD496" s="739"/>
      <c r="AE496" s="277"/>
      <c r="AF496" s="294"/>
      <c r="AG496" s="281"/>
      <c r="AH496" s="308"/>
      <c r="AI496" s="308"/>
      <c r="AJ496" s="308"/>
      <c r="AK496" s="308"/>
      <c r="AL496" s="308"/>
      <c r="AM496" s="308"/>
      <c r="AN496" s="308"/>
      <c r="AO496" s="308"/>
      <c r="AP496" s="308"/>
      <c r="AQ496" s="308"/>
      <c r="AR496" s="308"/>
      <c r="AS496" s="754">
        <f t="shared" si="299"/>
        <v>0</v>
      </c>
    </row>
    <row r="497" spans="1:179" s="41" customFormat="1" ht="15.75" hidden="1" customHeight="1" outlineLevel="1">
      <c r="A497" s="285"/>
      <c r="B497" s="277"/>
      <c r="C497" s="294"/>
      <c r="D497" s="705"/>
      <c r="E497" s="1163"/>
      <c r="F497" s="279"/>
      <c r="G497" s="279">
        <f t="shared" si="298"/>
        <v>0</v>
      </c>
      <c r="H497" s="307"/>
      <c r="I497" s="575"/>
      <c r="J497" s="1366">
        <f t="shared" si="300"/>
        <v>0</v>
      </c>
      <c r="K497" s="581">
        <f t="shared" si="301"/>
        <v>0</v>
      </c>
      <c r="L497" s="335"/>
      <c r="M497" s="335"/>
      <c r="N497" s="281"/>
      <c r="O497" s="281"/>
      <c r="P497" s="347">
        <f t="shared" si="293"/>
        <v>0</v>
      </c>
      <c r="Q497" s="308"/>
      <c r="R497" s="308"/>
      <c r="S497" s="308"/>
      <c r="T497" s="347">
        <f t="shared" si="294"/>
        <v>0</v>
      </c>
      <c r="U497" s="308"/>
      <c r="V497" s="308"/>
      <c r="W497" s="308"/>
      <c r="X497" s="347">
        <f t="shared" si="295"/>
        <v>0</v>
      </c>
      <c r="Y497" s="308"/>
      <c r="Z497" s="308"/>
      <c r="AA497" s="308"/>
      <c r="AB497" s="1322">
        <f t="shared" si="296"/>
        <v>0</v>
      </c>
      <c r="AD497" s="739"/>
      <c r="AE497" s="277"/>
      <c r="AF497" s="294"/>
      <c r="AG497" s="281"/>
      <c r="AH497" s="308"/>
      <c r="AI497" s="308"/>
      <c r="AJ497" s="308"/>
      <c r="AK497" s="308"/>
      <c r="AL497" s="308"/>
      <c r="AM497" s="308"/>
      <c r="AN497" s="308"/>
      <c r="AO497" s="308"/>
      <c r="AP497" s="308"/>
      <c r="AQ497" s="308"/>
      <c r="AR497" s="308"/>
      <c r="AS497" s="754">
        <f t="shared" si="299"/>
        <v>0</v>
      </c>
    </row>
    <row r="498" spans="1:179" s="40" customFormat="1" ht="33" customHeight="1" collapsed="1">
      <c r="A498" s="344" t="s">
        <v>95</v>
      </c>
      <c r="B498" s="398"/>
      <c r="C498" s="399">
        <v>955</v>
      </c>
      <c r="D498" s="1160" t="s">
        <v>1383</v>
      </c>
      <c r="E498" s="1163"/>
      <c r="F498" s="345"/>
      <c r="G498" s="345">
        <f>F498</f>
        <v>0</v>
      </c>
      <c r="H498" s="400"/>
      <c r="I498" s="520"/>
      <c r="J498" s="1365">
        <f t="shared" si="300"/>
        <v>0</v>
      </c>
      <c r="K498" s="1360">
        <f t="shared" si="301"/>
        <v>0</v>
      </c>
      <c r="L498" s="355"/>
      <c r="M498" s="355"/>
      <c r="N498" s="346"/>
      <c r="O498" s="346"/>
      <c r="P498" s="346">
        <f>SUM(M498:O498)</f>
        <v>0</v>
      </c>
      <c r="Q498" s="346"/>
      <c r="R498" s="346"/>
      <c r="S498" s="346"/>
      <c r="T498" s="346">
        <f>SUM(Q498:S498)</f>
        <v>0</v>
      </c>
      <c r="U498" s="346"/>
      <c r="V498" s="346"/>
      <c r="W498" s="346"/>
      <c r="X498" s="346">
        <f>SUM(U498:W498)</f>
        <v>0</v>
      </c>
      <c r="Y498" s="346"/>
      <c r="Z498" s="346"/>
      <c r="AA498" s="346"/>
      <c r="AB498" s="1321">
        <f t="shared" si="296"/>
        <v>0</v>
      </c>
      <c r="AC498" s="41"/>
      <c r="AD498" s="386" t="s">
        <v>95</v>
      </c>
      <c r="AE498" s="398"/>
      <c r="AF498" s="399">
        <v>955</v>
      </c>
      <c r="AG498" s="346"/>
      <c r="AH498" s="346"/>
      <c r="AI498" s="346"/>
      <c r="AJ498" s="346"/>
      <c r="AK498" s="346"/>
      <c r="AL498" s="346"/>
      <c r="AM498" s="346"/>
      <c r="AN498" s="346"/>
      <c r="AO498" s="346"/>
      <c r="AP498" s="346"/>
      <c r="AQ498" s="346"/>
      <c r="AR498" s="346"/>
      <c r="AS498" s="754"/>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c r="EX498" s="41"/>
      <c r="EY498" s="41"/>
      <c r="EZ498" s="41"/>
      <c r="FA498" s="41"/>
      <c r="FB498" s="41"/>
      <c r="FC498" s="41"/>
      <c r="FD498" s="41"/>
      <c r="FE498" s="41"/>
      <c r="FF498" s="41"/>
      <c r="FG498" s="41"/>
      <c r="FH498" s="41"/>
      <c r="FI498" s="41"/>
      <c r="FJ498" s="41"/>
      <c r="FK498" s="41"/>
      <c r="FL498" s="41"/>
      <c r="FM498" s="41"/>
      <c r="FN498" s="41"/>
      <c r="FO498" s="41"/>
      <c r="FP498" s="41"/>
      <c r="FQ498" s="41"/>
      <c r="FR498" s="41"/>
      <c r="FS498" s="41"/>
      <c r="FT498" s="41"/>
      <c r="FU498" s="41"/>
      <c r="FV498" s="41"/>
      <c r="FW498" s="41"/>
    </row>
    <row r="499" spans="1:179" s="40" customFormat="1" ht="33" customHeight="1">
      <c r="A499" s="344" t="s">
        <v>48</v>
      </c>
      <c r="B499" s="398"/>
      <c r="C499" s="399">
        <v>956</v>
      </c>
      <c r="D499" s="1160" t="s">
        <v>1383</v>
      </c>
      <c r="E499" s="1163"/>
      <c r="F499" s="345"/>
      <c r="G499" s="345">
        <f>F499</f>
        <v>0</v>
      </c>
      <c r="H499" s="400"/>
      <c r="I499" s="520"/>
      <c r="J499" s="1365">
        <f t="shared" si="300"/>
        <v>0</v>
      </c>
      <c r="K499" s="1360">
        <f t="shared" si="301"/>
        <v>0</v>
      </c>
      <c r="L499" s="355"/>
      <c r="M499" s="355"/>
      <c r="N499" s="346"/>
      <c r="O499" s="346"/>
      <c r="P499" s="346">
        <f>SUM(M499:O499)</f>
        <v>0</v>
      </c>
      <c r="Q499" s="346"/>
      <c r="R499" s="346"/>
      <c r="S499" s="346"/>
      <c r="T499" s="346">
        <f>SUM(Q499:S499)</f>
        <v>0</v>
      </c>
      <c r="U499" s="346"/>
      <c r="V499" s="346"/>
      <c r="W499" s="346"/>
      <c r="X499" s="346">
        <f>SUM(U499:W499)</f>
        <v>0</v>
      </c>
      <c r="Y499" s="346"/>
      <c r="Z499" s="346"/>
      <c r="AA499" s="346"/>
      <c r="AB499" s="1321">
        <f t="shared" si="296"/>
        <v>0</v>
      </c>
      <c r="AC499" s="41"/>
      <c r="AD499" s="1283" t="s">
        <v>48</v>
      </c>
      <c r="AE499" s="756"/>
      <c r="AF499" s="850">
        <v>956</v>
      </c>
      <c r="AG499" s="725">
        <f>F499</f>
        <v>0</v>
      </c>
      <c r="AH499" s="725"/>
      <c r="AI499" s="725"/>
      <c r="AJ499" s="725"/>
      <c r="AK499" s="725"/>
      <c r="AL499" s="725"/>
      <c r="AM499" s="725"/>
      <c r="AN499" s="725"/>
      <c r="AO499" s="725"/>
      <c r="AP499" s="725"/>
      <c r="AQ499" s="725"/>
      <c r="AR499" s="725"/>
      <c r="AS499" s="728">
        <f t="shared" si="299"/>
        <v>0</v>
      </c>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c r="FJ499" s="41"/>
      <c r="FK499" s="41"/>
      <c r="FL499" s="41"/>
      <c r="FM499" s="41"/>
      <c r="FN499" s="41"/>
      <c r="FO499" s="41"/>
      <c r="FP499" s="41"/>
      <c r="FQ499" s="41"/>
      <c r="FR499" s="41"/>
      <c r="FS499" s="41"/>
      <c r="FT499" s="41"/>
      <c r="FU499" s="41"/>
      <c r="FV499" s="41"/>
      <c r="FW499" s="41"/>
    </row>
    <row r="500" spans="1:179" s="40" customFormat="1" ht="48.75" customHeight="1">
      <c r="A500" s="344" t="s">
        <v>97</v>
      </c>
      <c r="B500" s="398"/>
      <c r="C500" s="399">
        <v>958</v>
      </c>
      <c r="D500" s="1160" t="s">
        <v>1383</v>
      </c>
      <c r="E500" s="1163"/>
      <c r="F500" s="345"/>
      <c r="G500" s="345">
        <f>F500</f>
        <v>0</v>
      </c>
      <c r="H500" s="400"/>
      <c r="I500" s="520"/>
      <c r="J500" s="1365">
        <f t="shared" si="300"/>
        <v>0</v>
      </c>
      <c r="K500" s="1360">
        <f t="shared" si="301"/>
        <v>0</v>
      </c>
      <c r="L500" s="355"/>
      <c r="M500" s="355"/>
      <c r="N500" s="346"/>
      <c r="O500" s="346"/>
      <c r="P500" s="346">
        <f>SUM(M500:O500)</f>
        <v>0</v>
      </c>
      <c r="Q500" s="346"/>
      <c r="R500" s="346"/>
      <c r="S500" s="346"/>
      <c r="T500" s="346">
        <f>SUM(Q500:S500)</f>
        <v>0</v>
      </c>
      <c r="U500" s="346"/>
      <c r="V500" s="346"/>
      <c r="W500" s="346"/>
      <c r="X500" s="346">
        <f>SUM(U500:W500)</f>
        <v>0</v>
      </c>
      <c r="Y500" s="346"/>
      <c r="Z500" s="346"/>
      <c r="AA500" s="346"/>
      <c r="AB500" s="1321">
        <f t="shared" si="296"/>
        <v>0</v>
      </c>
      <c r="AC500" s="41"/>
      <c r="AD500" s="386" t="s">
        <v>97</v>
      </c>
      <c r="AE500" s="398"/>
      <c r="AF500" s="399">
        <v>958</v>
      </c>
      <c r="AG500" s="346"/>
      <c r="AH500" s="346"/>
      <c r="AI500" s="346"/>
      <c r="AJ500" s="346"/>
      <c r="AK500" s="346"/>
      <c r="AL500" s="346"/>
      <c r="AM500" s="346"/>
      <c r="AN500" s="346"/>
      <c r="AO500" s="346"/>
      <c r="AP500" s="346"/>
      <c r="AQ500" s="346"/>
      <c r="AR500" s="346"/>
      <c r="AS500" s="754"/>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c r="EX500" s="41"/>
      <c r="EY500" s="41"/>
      <c r="EZ500" s="41"/>
      <c r="FA500" s="41"/>
      <c r="FB500" s="41"/>
      <c r="FC500" s="41"/>
      <c r="FD500" s="41"/>
      <c r="FE500" s="41"/>
      <c r="FF500" s="41"/>
      <c r="FG500" s="41"/>
      <c r="FH500" s="41"/>
      <c r="FI500" s="41"/>
      <c r="FJ500" s="41"/>
      <c r="FK500" s="41"/>
      <c r="FL500" s="41"/>
      <c r="FM500" s="41"/>
      <c r="FN500" s="41"/>
      <c r="FO500" s="41"/>
      <c r="FP500" s="41"/>
      <c r="FQ500" s="41"/>
      <c r="FR500" s="41"/>
      <c r="FS500" s="41"/>
      <c r="FT500" s="41"/>
      <c r="FU500" s="41"/>
      <c r="FV500" s="41"/>
      <c r="FW500" s="41"/>
    </row>
    <row r="501" spans="1:179" s="40" customFormat="1" ht="97.5" customHeight="1">
      <c r="A501" s="344" t="s">
        <v>763</v>
      </c>
      <c r="B501" s="398"/>
      <c r="C501" s="399">
        <v>995</v>
      </c>
      <c r="D501" s="1160" t="s">
        <v>1383</v>
      </c>
      <c r="E501" s="1164">
        <f>SUM(E502:E504)</f>
        <v>0</v>
      </c>
      <c r="F501" s="345">
        <f>SUM(F502:F504)</f>
        <v>165600</v>
      </c>
      <c r="G501" s="345">
        <f t="shared" ref="G501:AB501" si="302">SUM(G502:G504)</f>
        <v>165600</v>
      </c>
      <c r="H501" s="400">
        <f t="shared" si="302"/>
        <v>0</v>
      </c>
      <c r="I501" s="520">
        <f t="shared" si="302"/>
        <v>0</v>
      </c>
      <c r="J501" s="1365">
        <f t="shared" si="300"/>
        <v>165600</v>
      </c>
      <c r="K501" s="355">
        <f t="shared" si="301"/>
        <v>0</v>
      </c>
      <c r="L501" s="355">
        <f t="shared" si="302"/>
        <v>0</v>
      </c>
      <c r="M501" s="355">
        <f t="shared" si="302"/>
        <v>0</v>
      </c>
      <c r="N501" s="346">
        <f t="shared" si="302"/>
        <v>0</v>
      </c>
      <c r="O501" s="346">
        <f t="shared" si="302"/>
        <v>0</v>
      </c>
      <c r="P501" s="346">
        <f t="shared" si="302"/>
        <v>0</v>
      </c>
      <c r="Q501" s="346">
        <f t="shared" si="302"/>
        <v>0</v>
      </c>
      <c r="R501" s="346">
        <f t="shared" si="302"/>
        <v>0</v>
      </c>
      <c r="S501" s="346">
        <f t="shared" si="302"/>
        <v>0</v>
      </c>
      <c r="T501" s="346">
        <f t="shared" si="302"/>
        <v>0</v>
      </c>
      <c r="U501" s="346">
        <f t="shared" si="302"/>
        <v>0</v>
      </c>
      <c r="V501" s="346">
        <f t="shared" si="302"/>
        <v>0</v>
      </c>
      <c r="W501" s="346">
        <f t="shared" si="302"/>
        <v>0</v>
      </c>
      <c r="X501" s="346">
        <f t="shared" si="302"/>
        <v>0</v>
      </c>
      <c r="Y501" s="346">
        <f t="shared" si="302"/>
        <v>0</v>
      </c>
      <c r="Z501" s="346">
        <f t="shared" si="302"/>
        <v>0</v>
      </c>
      <c r="AA501" s="346">
        <f t="shared" si="302"/>
        <v>0</v>
      </c>
      <c r="AB501" s="1321">
        <f t="shared" si="302"/>
        <v>0</v>
      </c>
      <c r="AC501" s="41"/>
      <c r="AD501" s="386" t="s">
        <v>763</v>
      </c>
      <c r="AE501" s="398"/>
      <c r="AF501" s="399">
        <v>995</v>
      </c>
      <c r="AG501" s="346">
        <f t="shared" ref="AG501:AL501" si="303">SUM(AG502:AG504)</f>
        <v>165600</v>
      </c>
      <c r="AH501" s="346">
        <f t="shared" si="303"/>
        <v>0</v>
      </c>
      <c r="AI501" s="346">
        <f t="shared" si="303"/>
        <v>0</v>
      </c>
      <c r="AJ501" s="346">
        <f t="shared" si="303"/>
        <v>50000</v>
      </c>
      <c r="AK501" s="346">
        <f t="shared" si="303"/>
        <v>115600</v>
      </c>
      <c r="AL501" s="346">
        <f t="shared" si="303"/>
        <v>0</v>
      </c>
      <c r="AM501" s="346">
        <f t="shared" ref="AM501:AR501" si="304">SUM(AM502:AM504)</f>
        <v>0</v>
      </c>
      <c r="AN501" s="346">
        <f t="shared" si="304"/>
        <v>0</v>
      </c>
      <c r="AO501" s="346">
        <f t="shared" si="304"/>
        <v>0</v>
      </c>
      <c r="AP501" s="346">
        <f t="shared" si="304"/>
        <v>0</v>
      </c>
      <c r="AQ501" s="346">
        <f t="shared" si="304"/>
        <v>0</v>
      </c>
      <c r="AR501" s="346">
        <f t="shared" si="304"/>
        <v>0</v>
      </c>
      <c r="AS501" s="754">
        <f t="shared" si="299"/>
        <v>0</v>
      </c>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c r="FA501" s="41"/>
      <c r="FB501" s="41"/>
      <c r="FC501" s="41"/>
      <c r="FD501" s="41"/>
      <c r="FE501" s="41"/>
      <c r="FF501" s="41"/>
      <c r="FG501" s="41"/>
      <c r="FH501" s="41"/>
      <c r="FI501" s="41"/>
      <c r="FJ501" s="41"/>
      <c r="FK501" s="41"/>
      <c r="FL501" s="41"/>
      <c r="FM501" s="41"/>
      <c r="FN501" s="41"/>
      <c r="FO501" s="41"/>
      <c r="FP501" s="41"/>
      <c r="FQ501" s="41"/>
      <c r="FR501" s="41"/>
      <c r="FS501" s="41"/>
      <c r="FT501" s="41"/>
      <c r="FU501" s="41"/>
      <c r="FV501" s="41"/>
      <c r="FW501" s="41"/>
    </row>
    <row r="502" spans="1:179" s="41" customFormat="1" ht="20.25" customHeight="1">
      <c r="A502" s="287" t="s">
        <v>102</v>
      </c>
      <c r="B502" s="277"/>
      <c r="C502" s="294"/>
      <c r="D502" s="706"/>
      <c r="E502" s="1163"/>
      <c r="F502" s="279"/>
      <c r="G502" s="279">
        <f>F502</f>
        <v>0</v>
      </c>
      <c r="H502" s="307"/>
      <c r="I502" s="576"/>
      <c r="J502" s="1366">
        <f t="shared" si="300"/>
        <v>0</v>
      </c>
      <c r="K502" s="581">
        <f t="shared" si="301"/>
        <v>0</v>
      </c>
      <c r="L502" s="438"/>
      <c r="M502" s="438"/>
      <c r="N502" s="308"/>
      <c r="O502" s="308"/>
      <c r="P502" s="347">
        <f>SUM(M502:O502)</f>
        <v>0</v>
      </c>
      <c r="Q502" s="308"/>
      <c r="R502" s="308"/>
      <c r="S502" s="308"/>
      <c r="T502" s="347">
        <f>SUM(Q502:S502)</f>
        <v>0</v>
      </c>
      <c r="U502" s="308"/>
      <c r="V502" s="308"/>
      <c r="W502" s="308"/>
      <c r="X502" s="347">
        <f>SUM(U502:W502)</f>
        <v>0</v>
      </c>
      <c r="Y502" s="308"/>
      <c r="Z502" s="308"/>
      <c r="AA502" s="308"/>
      <c r="AB502" s="1322">
        <f>SUM(Y502:AA502)</f>
        <v>0</v>
      </c>
      <c r="AD502" s="740" t="s">
        <v>102</v>
      </c>
      <c r="AE502" s="277"/>
      <c r="AF502" s="294"/>
      <c r="AG502" s="281"/>
      <c r="AH502" s="308"/>
      <c r="AI502" s="308"/>
      <c r="AJ502" s="308"/>
      <c r="AK502" s="308"/>
      <c r="AL502" s="308"/>
      <c r="AM502" s="308"/>
      <c r="AN502" s="308"/>
      <c r="AO502" s="308"/>
      <c r="AP502" s="308"/>
      <c r="AQ502" s="308"/>
      <c r="AR502" s="308"/>
      <c r="AS502" s="754"/>
    </row>
    <row r="503" spans="1:179" s="41" customFormat="1" ht="20.25" customHeight="1">
      <c r="A503" s="287" t="s">
        <v>103</v>
      </c>
      <c r="B503" s="277"/>
      <c r="C503" s="294"/>
      <c r="D503" s="705"/>
      <c r="E503" s="1163"/>
      <c r="F503" s="279">
        <f>'226.995 медосмотры'!CR18</f>
        <v>165600</v>
      </c>
      <c r="G503" s="279">
        <f>F503</f>
        <v>165600</v>
      </c>
      <c r="H503" s="307"/>
      <c r="I503" s="576"/>
      <c r="J503" s="1366">
        <f t="shared" si="300"/>
        <v>165600</v>
      </c>
      <c r="K503" s="581">
        <f t="shared" si="301"/>
        <v>0</v>
      </c>
      <c r="L503" s="438"/>
      <c r="M503" s="438"/>
      <c r="N503" s="308"/>
      <c r="O503" s="308"/>
      <c r="P503" s="347">
        <f>SUM(M503:O503)</f>
        <v>0</v>
      </c>
      <c r="Q503" s="308"/>
      <c r="R503" s="308"/>
      <c r="S503" s="308"/>
      <c r="T503" s="347">
        <f>SUM(Q503:S503)</f>
        <v>0</v>
      </c>
      <c r="U503" s="308"/>
      <c r="V503" s="308"/>
      <c r="W503" s="308"/>
      <c r="X503" s="347">
        <f>SUM(U503:W503)</f>
        <v>0</v>
      </c>
      <c r="Y503" s="308"/>
      <c r="Z503" s="308"/>
      <c r="AA503" s="308"/>
      <c r="AB503" s="1322">
        <f>SUM(Y503:AA503)</f>
        <v>0</v>
      </c>
      <c r="AD503" s="1256" t="s">
        <v>103</v>
      </c>
      <c r="AE503" s="756"/>
      <c r="AF503" s="850"/>
      <c r="AG503" s="725">
        <f>F503</f>
        <v>165600</v>
      </c>
      <c r="AH503" s="727"/>
      <c r="AI503" s="727"/>
      <c r="AJ503" s="727">
        <v>50000</v>
      </c>
      <c r="AK503" s="727">
        <v>115600</v>
      </c>
      <c r="AL503" s="727"/>
      <c r="AM503" s="727"/>
      <c r="AN503" s="727"/>
      <c r="AO503" s="727"/>
      <c r="AP503" s="727"/>
      <c r="AQ503" s="727"/>
      <c r="AR503" s="727"/>
      <c r="AS503" s="728">
        <f t="shared" si="299"/>
        <v>0</v>
      </c>
    </row>
    <row r="504" spans="1:179" s="41" customFormat="1" ht="20.25" customHeight="1">
      <c r="A504" s="287" t="s">
        <v>104</v>
      </c>
      <c r="B504" s="277"/>
      <c r="C504" s="294"/>
      <c r="D504" s="706"/>
      <c r="E504" s="1163"/>
      <c r="F504" s="279"/>
      <c r="G504" s="279">
        <f>F504</f>
        <v>0</v>
      </c>
      <c r="H504" s="307"/>
      <c r="I504" s="576"/>
      <c r="J504" s="1366">
        <f t="shared" si="300"/>
        <v>0</v>
      </c>
      <c r="K504" s="581">
        <f t="shared" si="301"/>
        <v>0</v>
      </c>
      <c r="L504" s="438"/>
      <c r="M504" s="438"/>
      <c r="N504" s="308"/>
      <c r="O504" s="308"/>
      <c r="P504" s="347">
        <f>SUM(M504:O504)</f>
        <v>0</v>
      </c>
      <c r="Q504" s="308"/>
      <c r="R504" s="308"/>
      <c r="S504" s="308"/>
      <c r="T504" s="347">
        <f>SUM(Q504:S504)</f>
        <v>0</v>
      </c>
      <c r="U504" s="308"/>
      <c r="V504" s="308"/>
      <c r="W504" s="308"/>
      <c r="X504" s="347">
        <f>SUM(U504:W504)</f>
        <v>0</v>
      </c>
      <c r="Y504" s="308"/>
      <c r="Z504" s="308"/>
      <c r="AA504" s="308"/>
      <c r="AB504" s="1322">
        <f>SUM(Y504:AA504)</f>
        <v>0</v>
      </c>
      <c r="AD504" s="740" t="s">
        <v>104</v>
      </c>
      <c r="AE504" s="277"/>
      <c r="AF504" s="294"/>
      <c r="AG504" s="281"/>
      <c r="AH504" s="308"/>
      <c r="AI504" s="308"/>
      <c r="AJ504" s="308"/>
      <c r="AK504" s="308"/>
      <c r="AL504" s="308"/>
      <c r="AM504" s="308"/>
      <c r="AN504" s="308"/>
      <c r="AO504" s="308"/>
      <c r="AP504" s="308"/>
      <c r="AQ504" s="308"/>
      <c r="AR504" s="308"/>
      <c r="AS504" s="754"/>
    </row>
    <row r="505" spans="1:179" s="42" customFormat="1" ht="24.75" customHeight="1">
      <c r="A505" s="338" t="s">
        <v>714</v>
      </c>
      <c r="B505" s="339">
        <v>290</v>
      </c>
      <c r="C505" s="339"/>
      <c r="D505" s="1159"/>
      <c r="E505" s="630">
        <f t="shared" ref="E505:AB505" si="305">E506</f>
        <v>0</v>
      </c>
      <c r="F505" s="341">
        <f t="shared" si="305"/>
        <v>5000</v>
      </c>
      <c r="G505" s="341">
        <f t="shared" si="305"/>
        <v>5000</v>
      </c>
      <c r="H505" s="342">
        <f t="shared" si="305"/>
        <v>0</v>
      </c>
      <c r="I505" s="519">
        <f t="shared" si="305"/>
        <v>0</v>
      </c>
      <c r="J505" s="1364">
        <f t="shared" si="300"/>
        <v>5000</v>
      </c>
      <c r="K505" s="354">
        <f t="shared" si="301"/>
        <v>0</v>
      </c>
      <c r="L505" s="354">
        <f t="shared" si="305"/>
        <v>0</v>
      </c>
      <c r="M505" s="354">
        <f t="shared" si="305"/>
        <v>0</v>
      </c>
      <c r="N505" s="343">
        <f t="shared" si="305"/>
        <v>0</v>
      </c>
      <c r="O505" s="343">
        <f t="shared" si="305"/>
        <v>0</v>
      </c>
      <c r="P505" s="343">
        <f t="shared" si="305"/>
        <v>0</v>
      </c>
      <c r="Q505" s="343">
        <f t="shared" si="305"/>
        <v>0</v>
      </c>
      <c r="R505" s="343">
        <f t="shared" si="305"/>
        <v>0</v>
      </c>
      <c r="S505" s="343">
        <f t="shared" si="305"/>
        <v>0</v>
      </c>
      <c r="T505" s="343">
        <f t="shared" si="305"/>
        <v>0</v>
      </c>
      <c r="U505" s="343">
        <f t="shared" si="305"/>
        <v>0</v>
      </c>
      <c r="V505" s="343">
        <f t="shared" si="305"/>
        <v>0</v>
      </c>
      <c r="W505" s="343">
        <f t="shared" si="305"/>
        <v>0</v>
      </c>
      <c r="X505" s="343">
        <f t="shared" si="305"/>
        <v>0</v>
      </c>
      <c r="Y505" s="343">
        <f t="shared" si="305"/>
        <v>0</v>
      </c>
      <c r="Z505" s="343">
        <f t="shared" si="305"/>
        <v>0</v>
      </c>
      <c r="AA505" s="343">
        <f t="shared" si="305"/>
        <v>0</v>
      </c>
      <c r="AB505" s="1319">
        <f t="shared" si="305"/>
        <v>0</v>
      </c>
      <c r="AC505" s="238"/>
      <c r="AD505" s="758" t="s">
        <v>714</v>
      </c>
      <c r="AE505" s="339">
        <v>290</v>
      </c>
      <c r="AF505" s="339"/>
      <c r="AG505" s="343">
        <f t="shared" ref="AG505:AL505" si="306">AG506</f>
        <v>0</v>
      </c>
      <c r="AH505" s="343">
        <f t="shared" si="306"/>
        <v>0</v>
      </c>
      <c r="AI505" s="343">
        <f t="shared" si="306"/>
        <v>0</v>
      </c>
      <c r="AJ505" s="343">
        <f t="shared" si="306"/>
        <v>0</v>
      </c>
      <c r="AK505" s="343">
        <f t="shared" si="306"/>
        <v>0</v>
      </c>
      <c r="AL505" s="343">
        <f t="shared" si="306"/>
        <v>0</v>
      </c>
      <c r="AM505" s="343">
        <f t="shared" ref="AM505:AR505" si="307">AM506</f>
        <v>0</v>
      </c>
      <c r="AN505" s="343">
        <f t="shared" si="307"/>
        <v>0</v>
      </c>
      <c r="AO505" s="343">
        <f t="shared" si="307"/>
        <v>0</v>
      </c>
      <c r="AP505" s="343">
        <f t="shared" si="307"/>
        <v>0</v>
      </c>
      <c r="AQ505" s="343">
        <f t="shared" si="307"/>
        <v>0</v>
      </c>
      <c r="AR505" s="343">
        <f t="shared" si="307"/>
        <v>0</v>
      </c>
      <c r="AS505" s="753">
        <f t="shared" si="299"/>
        <v>0</v>
      </c>
      <c r="AT505" s="238"/>
      <c r="AU505" s="238"/>
      <c r="AV505" s="238"/>
      <c r="AW505" s="238"/>
      <c r="AX505" s="238"/>
      <c r="AY505" s="238"/>
      <c r="AZ505" s="238"/>
      <c r="BA505" s="238"/>
      <c r="BB505" s="238"/>
      <c r="BC505" s="238"/>
      <c r="BD505" s="238"/>
      <c r="BE505" s="238"/>
      <c r="BF505" s="238"/>
      <c r="BG505" s="238"/>
      <c r="BH505" s="238"/>
      <c r="BI505" s="238"/>
      <c r="BJ505" s="238"/>
      <c r="BK505" s="238"/>
      <c r="BL505" s="238"/>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c r="DB505" s="238"/>
      <c r="DC505" s="238"/>
      <c r="DD505" s="238"/>
      <c r="DE505" s="238"/>
      <c r="DF505" s="238"/>
      <c r="DG505" s="238"/>
      <c r="DH505" s="238"/>
      <c r="DI505" s="238"/>
      <c r="DJ505" s="238"/>
      <c r="DK505" s="238"/>
      <c r="DL505" s="238"/>
      <c r="DM505" s="238"/>
      <c r="DN505" s="238"/>
      <c r="DO505" s="238"/>
      <c r="DP505" s="238"/>
      <c r="DQ505" s="238"/>
      <c r="DR505" s="238"/>
      <c r="DS505" s="238"/>
      <c r="DT505" s="238"/>
      <c r="DU505" s="238"/>
      <c r="DV505" s="238"/>
      <c r="DW505" s="238"/>
      <c r="DX505" s="238"/>
      <c r="DY505" s="238"/>
      <c r="DZ505" s="238"/>
      <c r="EA505" s="238"/>
      <c r="EB505" s="238"/>
      <c r="EC505" s="238"/>
      <c r="ED505" s="238"/>
      <c r="EE505" s="238"/>
      <c r="EF505" s="238"/>
      <c r="EG505" s="238"/>
      <c r="EH505" s="238"/>
      <c r="EI505" s="238"/>
      <c r="EJ505" s="238"/>
      <c r="EK505" s="238"/>
      <c r="EL505" s="238"/>
      <c r="EM505" s="238"/>
      <c r="EN505" s="238"/>
      <c r="EO505" s="238"/>
      <c r="EP505" s="238"/>
      <c r="EQ505" s="238"/>
      <c r="ER505" s="238"/>
      <c r="ES505" s="238"/>
      <c r="ET505" s="238"/>
      <c r="EU505" s="238"/>
      <c r="EV505" s="238"/>
      <c r="EW505" s="238"/>
      <c r="EX505" s="238"/>
      <c r="EY505" s="238"/>
      <c r="EZ505" s="238"/>
      <c r="FA505" s="238"/>
      <c r="FB505" s="238"/>
      <c r="FC505" s="238"/>
      <c r="FD505" s="238"/>
      <c r="FE505" s="238"/>
      <c r="FF505" s="238"/>
      <c r="FG505" s="238"/>
      <c r="FH505" s="238"/>
      <c r="FI505" s="238"/>
      <c r="FJ505" s="238"/>
      <c r="FK505" s="238"/>
      <c r="FL505" s="238"/>
      <c r="FM505" s="238"/>
      <c r="FN505" s="238"/>
      <c r="FO505" s="238"/>
      <c r="FP505" s="238"/>
      <c r="FQ505" s="238"/>
      <c r="FR505" s="238"/>
      <c r="FS505" s="238"/>
      <c r="FT505" s="238"/>
      <c r="FU505" s="238"/>
      <c r="FV505" s="238"/>
      <c r="FW505" s="238"/>
    </row>
    <row r="506" spans="1:179" s="40" customFormat="1" ht="31.5">
      <c r="A506" s="344" t="s">
        <v>100</v>
      </c>
      <c r="B506" s="398"/>
      <c r="C506" s="399">
        <v>963</v>
      </c>
      <c r="D506" s="1160" t="s">
        <v>1383</v>
      </c>
      <c r="E506" s="1164">
        <f>SUM(E507:E508)</f>
        <v>0</v>
      </c>
      <c r="F506" s="345">
        <f>SUM(F507:F508)</f>
        <v>5000</v>
      </c>
      <c r="G506" s="345">
        <f>SUM(G507:G508)</f>
        <v>5000</v>
      </c>
      <c r="H506" s="400">
        <f>SUM(H507:H508)</f>
        <v>0</v>
      </c>
      <c r="I506" s="520">
        <f>SUM(I507:I508)</f>
        <v>0</v>
      </c>
      <c r="J506" s="1365">
        <f t="shared" si="300"/>
        <v>5000</v>
      </c>
      <c r="K506" s="355">
        <f t="shared" si="301"/>
        <v>0</v>
      </c>
      <c r="L506" s="355">
        <f t="shared" ref="L506:AB506" si="308">SUM(L507:L508)</f>
        <v>0</v>
      </c>
      <c r="M506" s="355">
        <f t="shared" si="308"/>
        <v>0</v>
      </c>
      <c r="N506" s="346">
        <f t="shared" si="308"/>
        <v>0</v>
      </c>
      <c r="O506" s="346">
        <f t="shared" si="308"/>
        <v>0</v>
      </c>
      <c r="P506" s="346">
        <f t="shared" si="308"/>
        <v>0</v>
      </c>
      <c r="Q506" s="346">
        <f t="shared" si="308"/>
        <v>0</v>
      </c>
      <c r="R506" s="346">
        <f t="shared" si="308"/>
        <v>0</v>
      </c>
      <c r="S506" s="346">
        <f t="shared" si="308"/>
        <v>0</v>
      </c>
      <c r="T506" s="346">
        <f t="shared" si="308"/>
        <v>0</v>
      </c>
      <c r="U506" s="346">
        <f t="shared" si="308"/>
        <v>0</v>
      </c>
      <c r="V506" s="346">
        <f t="shared" si="308"/>
        <v>0</v>
      </c>
      <c r="W506" s="346">
        <f t="shared" si="308"/>
        <v>0</v>
      </c>
      <c r="X506" s="346">
        <f t="shared" si="308"/>
        <v>0</v>
      </c>
      <c r="Y506" s="346">
        <f t="shared" si="308"/>
        <v>0</v>
      </c>
      <c r="Z506" s="346">
        <f t="shared" si="308"/>
        <v>0</v>
      </c>
      <c r="AA506" s="346">
        <f t="shared" si="308"/>
        <v>0</v>
      </c>
      <c r="AB506" s="1321">
        <f t="shared" si="308"/>
        <v>0</v>
      </c>
      <c r="AC506" s="41"/>
      <c r="AD506" s="386" t="s">
        <v>100</v>
      </c>
      <c r="AE506" s="398"/>
      <c r="AF506" s="399">
        <v>963</v>
      </c>
      <c r="AG506" s="346">
        <f t="shared" ref="AG506:AR506" si="309">SUM(AG507:AG508)</f>
        <v>0</v>
      </c>
      <c r="AH506" s="346">
        <f t="shared" si="309"/>
        <v>0</v>
      </c>
      <c r="AI506" s="346">
        <f t="shared" si="309"/>
        <v>0</v>
      </c>
      <c r="AJ506" s="346">
        <f t="shared" si="309"/>
        <v>0</v>
      </c>
      <c r="AK506" s="346">
        <f t="shared" si="309"/>
        <v>0</v>
      </c>
      <c r="AL506" s="346">
        <f t="shared" si="309"/>
        <v>0</v>
      </c>
      <c r="AM506" s="346">
        <f t="shared" si="309"/>
        <v>0</v>
      </c>
      <c r="AN506" s="346">
        <f t="shared" si="309"/>
        <v>0</v>
      </c>
      <c r="AO506" s="346">
        <f t="shared" si="309"/>
        <v>0</v>
      </c>
      <c r="AP506" s="346">
        <f t="shared" si="309"/>
        <v>0</v>
      </c>
      <c r="AQ506" s="346">
        <f t="shared" si="309"/>
        <v>0</v>
      </c>
      <c r="AR506" s="346">
        <f t="shared" si="309"/>
        <v>0</v>
      </c>
      <c r="AS506" s="754">
        <f t="shared" si="299"/>
        <v>0</v>
      </c>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c r="EX506" s="41"/>
      <c r="EY506" s="41"/>
      <c r="EZ506" s="41"/>
      <c r="FA506" s="41"/>
      <c r="FB506" s="41"/>
      <c r="FC506" s="41"/>
      <c r="FD506" s="41"/>
      <c r="FE506" s="41"/>
      <c r="FF506" s="41"/>
      <c r="FG506" s="41"/>
      <c r="FH506" s="41"/>
      <c r="FI506" s="41"/>
      <c r="FJ506" s="41"/>
      <c r="FK506" s="41"/>
      <c r="FL506" s="41"/>
      <c r="FM506" s="41"/>
      <c r="FN506" s="41"/>
      <c r="FO506" s="41"/>
      <c r="FP506" s="41"/>
      <c r="FQ506" s="41"/>
      <c r="FR506" s="41"/>
      <c r="FS506" s="41"/>
      <c r="FT506" s="41"/>
      <c r="FU506" s="41"/>
      <c r="FV506" s="41"/>
      <c r="FW506" s="41"/>
    </row>
    <row r="507" spans="1:179" s="41" customFormat="1" ht="64.5" customHeight="1">
      <c r="A507" s="671" t="s">
        <v>1347</v>
      </c>
      <c r="B507" s="277"/>
      <c r="C507" s="294"/>
      <c r="D507" s="705"/>
      <c r="E507" s="1163"/>
      <c r="F507" s="279">
        <f>' 290.963 КММ'!F10</f>
        <v>5000</v>
      </c>
      <c r="G507" s="279">
        <f>F507</f>
        <v>5000</v>
      </c>
      <c r="H507" s="307"/>
      <c r="I507" s="576"/>
      <c r="J507" s="1366">
        <f t="shared" si="300"/>
        <v>5000</v>
      </c>
      <c r="K507" s="581">
        <f t="shared" si="301"/>
        <v>0</v>
      </c>
      <c r="L507" s="438"/>
      <c r="M507" s="438"/>
      <c r="N507" s="308"/>
      <c r="O507" s="308"/>
      <c r="P507" s="347">
        <f>SUM(M507:O507)</f>
        <v>0</v>
      </c>
      <c r="Q507" s="308"/>
      <c r="R507" s="308"/>
      <c r="S507" s="308"/>
      <c r="T507" s="347">
        <f>SUM(Q507:S507)</f>
        <v>0</v>
      </c>
      <c r="U507" s="308"/>
      <c r="V507" s="308"/>
      <c r="W507" s="308"/>
      <c r="X507" s="347">
        <f>SUM(U507:W507)</f>
        <v>0</v>
      </c>
      <c r="Y507" s="308"/>
      <c r="Z507" s="308"/>
      <c r="AA507" s="308"/>
      <c r="AB507" s="1322">
        <f>SUM(Y507:AA507)</f>
        <v>0</v>
      </c>
      <c r="AD507" s="748" t="s">
        <v>1347</v>
      </c>
      <c r="AE507" s="277"/>
      <c r="AF507" s="294"/>
      <c r="AG507" s="281"/>
      <c r="AH507" s="308"/>
      <c r="AI507" s="308"/>
      <c r="AJ507" s="308"/>
      <c r="AK507" s="308"/>
      <c r="AL507" s="308"/>
      <c r="AM507" s="308"/>
      <c r="AN507" s="308"/>
      <c r="AO507" s="308"/>
      <c r="AP507" s="308"/>
      <c r="AQ507" s="308"/>
      <c r="AR507" s="308"/>
      <c r="AS507" s="754"/>
    </row>
    <row r="508" spans="1:179" s="41" customFormat="1" ht="47.25">
      <c r="A508" s="287" t="s">
        <v>891</v>
      </c>
      <c r="B508" s="277"/>
      <c r="C508" s="294"/>
      <c r="D508" s="705"/>
      <c r="E508" s="1163"/>
      <c r="F508" s="279">
        <f>' 290.963 КММ'!N10</f>
        <v>0</v>
      </c>
      <c r="G508" s="279">
        <f>F508</f>
        <v>0</v>
      </c>
      <c r="H508" s="307"/>
      <c r="I508" s="576"/>
      <c r="J508" s="1366">
        <f t="shared" si="300"/>
        <v>0</v>
      </c>
      <c r="K508" s="581">
        <f t="shared" si="301"/>
        <v>0</v>
      </c>
      <c r="L508" s="438"/>
      <c r="M508" s="438"/>
      <c r="N508" s="308"/>
      <c r="O508" s="308"/>
      <c r="P508" s="347">
        <f>SUM(M508:O508)</f>
        <v>0</v>
      </c>
      <c r="Q508" s="308"/>
      <c r="R508" s="308"/>
      <c r="S508" s="308"/>
      <c r="T508" s="347">
        <f>SUM(Q508:S508)</f>
        <v>0</v>
      </c>
      <c r="U508" s="308"/>
      <c r="V508" s="308"/>
      <c r="W508" s="308"/>
      <c r="X508" s="347">
        <f>SUM(U508:W508)</f>
        <v>0</v>
      </c>
      <c r="Y508" s="308"/>
      <c r="Z508" s="308"/>
      <c r="AA508" s="308"/>
      <c r="AB508" s="1322">
        <f>SUM(Y508:AA508)</f>
        <v>0</v>
      </c>
      <c r="AD508" s="1256" t="s">
        <v>891</v>
      </c>
      <c r="AE508" s="756"/>
      <c r="AF508" s="850"/>
      <c r="AG508" s="725">
        <f>F508</f>
        <v>0</v>
      </c>
      <c r="AH508" s="727"/>
      <c r="AI508" s="727"/>
      <c r="AJ508" s="727"/>
      <c r="AK508" s="727"/>
      <c r="AL508" s="727"/>
      <c r="AM508" s="727"/>
      <c r="AN508" s="727"/>
      <c r="AO508" s="727"/>
      <c r="AP508" s="727"/>
      <c r="AQ508" s="727"/>
      <c r="AR508" s="727"/>
      <c r="AS508" s="728">
        <f t="shared" si="299"/>
        <v>0</v>
      </c>
    </row>
    <row r="509" spans="1:179" s="42" customFormat="1" ht="33" customHeight="1">
      <c r="A509" s="344" t="s">
        <v>723</v>
      </c>
      <c r="B509" s="339">
        <v>300</v>
      </c>
      <c r="C509" s="339"/>
      <c r="D509" s="1159"/>
      <c r="E509" s="630">
        <f>E510+E529</f>
        <v>0</v>
      </c>
      <c r="F509" s="341">
        <f t="shared" ref="F509:AB509" si="310">F510+F529</f>
        <v>501500</v>
      </c>
      <c r="G509" s="341">
        <f t="shared" si="310"/>
        <v>501500</v>
      </c>
      <c r="H509" s="342">
        <f t="shared" si="310"/>
        <v>0</v>
      </c>
      <c r="I509" s="519">
        <f t="shared" si="310"/>
        <v>0</v>
      </c>
      <c r="J509" s="1364">
        <f t="shared" si="300"/>
        <v>501500</v>
      </c>
      <c r="K509" s="354">
        <f t="shared" si="301"/>
        <v>0</v>
      </c>
      <c r="L509" s="354">
        <f t="shared" si="310"/>
        <v>0</v>
      </c>
      <c r="M509" s="354">
        <f t="shared" si="310"/>
        <v>0</v>
      </c>
      <c r="N509" s="343">
        <f t="shared" si="310"/>
        <v>0</v>
      </c>
      <c r="O509" s="343">
        <f t="shared" si="310"/>
        <v>0</v>
      </c>
      <c r="P509" s="343">
        <f t="shared" si="310"/>
        <v>0</v>
      </c>
      <c r="Q509" s="354">
        <f t="shared" si="310"/>
        <v>0</v>
      </c>
      <c r="R509" s="343">
        <f t="shared" si="310"/>
        <v>0</v>
      </c>
      <c r="S509" s="343">
        <f t="shared" si="310"/>
        <v>0</v>
      </c>
      <c r="T509" s="343">
        <f t="shared" si="310"/>
        <v>0</v>
      </c>
      <c r="U509" s="354">
        <f t="shared" si="310"/>
        <v>0</v>
      </c>
      <c r="V509" s="343">
        <f t="shared" si="310"/>
        <v>0</v>
      </c>
      <c r="W509" s="343">
        <f t="shared" si="310"/>
        <v>0</v>
      </c>
      <c r="X509" s="343">
        <f t="shared" si="310"/>
        <v>0</v>
      </c>
      <c r="Y509" s="354">
        <f t="shared" si="310"/>
        <v>0</v>
      </c>
      <c r="Z509" s="343">
        <f t="shared" si="310"/>
        <v>0</v>
      </c>
      <c r="AA509" s="343">
        <f t="shared" si="310"/>
        <v>0</v>
      </c>
      <c r="AB509" s="1319">
        <f t="shared" si="310"/>
        <v>0</v>
      </c>
      <c r="AC509" s="238"/>
      <c r="AD509" s="758" t="s">
        <v>723</v>
      </c>
      <c r="AE509" s="339">
        <v>300</v>
      </c>
      <c r="AF509" s="339"/>
      <c r="AG509" s="343">
        <f t="shared" ref="AG509:AL509" si="311">AG510+AG529</f>
        <v>501500</v>
      </c>
      <c r="AH509" s="343">
        <f t="shared" si="311"/>
        <v>1500</v>
      </c>
      <c r="AI509" s="343">
        <f t="shared" si="311"/>
        <v>72000</v>
      </c>
      <c r="AJ509" s="343">
        <f t="shared" si="311"/>
        <v>0</v>
      </c>
      <c r="AK509" s="343">
        <f t="shared" si="311"/>
        <v>428000</v>
      </c>
      <c r="AL509" s="343">
        <f t="shared" si="311"/>
        <v>0</v>
      </c>
      <c r="AM509" s="343">
        <f t="shared" ref="AM509:AR509" si="312">AM510+AM529</f>
        <v>0</v>
      </c>
      <c r="AN509" s="343">
        <f t="shared" si="312"/>
        <v>0</v>
      </c>
      <c r="AO509" s="343">
        <f t="shared" si="312"/>
        <v>0</v>
      </c>
      <c r="AP509" s="343">
        <f t="shared" si="312"/>
        <v>0</v>
      </c>
      <c r="AQ509" s="343">
        <f t="shared" si="312"/>
        <v>0</v>
      </c>
      <c r="AR509" s="343">
        <f t="shared" si="312"/>
        <v>0</v>
      </c>
      <c r="AS509" s="753">
        <f t="shared" si="299"/>
        <v>0</v>
      </c>
      <c r="AT509" s="238"/>
      <c r="AU509" s="238"/>
      <c r="AV509" s="238"/>
      <c r="AW509" s="238"/>
      <c r="AX509" s="238"/>
      <c r="AY509" s="238"/>
      <c r="AZ509" s="238"/>
      <c r="BA509" s="238"/>
      <c r="BB509" s="238"/>
      <c r="BC509" s="238"/>
      <c r="BD509" s="238"/>
      <c r="BE509" s="238"/>
      <c r="BF509" s="238"/>
      <c r="BG509" s="238"/>
      <c r="BH509" s="238"/>
      <c r="BI509" s="238"/>
      <c r="BJ509" s="238"/>
      <c r="BK509" s="238"/>
      <c r="BL509" s="238"/>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c r="DB509" s="238"/>
      <c r="DC509" s="238"/>
      <c r="DD509" s="238"/>
      <c r="DE509" s="238"/>
      <c r="DF509" s="238"/>
      <c r="DG509" s="238"/>
      <c r="DH509" s="238"/>
      <c r="DI509" s="238"/>
      <c r="DJ509" s="238"/>
      <c r="DK509" s="238"/>
      <c r="DL509" s="238"/>
      <c r="DM509" s="238"/>
      <c r="DN509" s="238"/>
      <c r="DO509" s="238"/>
      <c r="DP509" s="238"/>
      <c r="DQ509" s="238"/>
      <c r="DR509" s="238"/>
      <c r="DS509" s="238"/>
      <c r="DT509" s="238"/>
      <c r="DU509" s="238"/>
      <c r="DV509" s="238"/>
      <c r="DW509" s="238"/>
      <c r="DX509" s="238"/>
      <c r="DY509" s="238"/>
      <c r="DZ509" s="238"/>
      <c r="EA509" s="238"/>
      <c r="EB509" s="238"/>
      <c r="EC509" s="238"/>
      <c r="ED509" s="238"/>
      <c r="EE509" s="238"/>
      <c r="EF509" s="238"/>
      <c r="EG509" s="238"/>
      <c r="EH509" s="238"/>
      <c r="EI509" s="238"/>
      <c r="EJ509" s="238"/>
      <c r="EK509" s="238"/>
      <c r="EL509" s="238"/>
      <c r="EM509" s="238"/>
      <c r="EN509" s="238"/>
      <c r="EO509" s="238"/>
      <c r="EP509" s="238"/>
      <c r="EQ509" s="238"/>
      <c r="ER509" s="238"/>
      <c r="ES509" s="238"/>
      <c r="ET509" s="238"/>
      <c r="EU509" s="238"/>
      <c r="EV509" s="238"/>
      <c r="EW509" s="238"/>
      <c r="EX509" s="238"/>
      <c r="EY509" s="238"/>
      <c r="EZ509" s="238"/>
      <c r="FA509" s="238"/>
      <c r="FB509" s="238"/>
      <c r="FC509" s="238"/>
      <c r="FD509" s="238"/>
      <c r="FE509" s="238"/>
      <c r="FF509" s="238"/>
      <c r="FG509" s="238"/>
      <c r="FH509" s="238"/>
      <c r="FI509" s="238"/>
      <c r="FJ509" s="238"/>
      <c r="FK509" s="238"/>
      <c r="FL509" s="238"/>
      <c r="FM509" s="238"/>
      <c r="FN509" s="238"/>
      <c r="FO509" s="238"/>
      <c r="FP509" s="238"/>
      <c r="FQ509" s="238"/>
      <c r="FR509" s="238"/>
      <c r="FS509" s="238"/>
      <c r="FT509" s="238"/>
      <c r="FU509" s="238"/>
      <c r="FV509" s="238"/>
      <c r="FW509" s="238"/>
    </row>
    <row r="510" spans="1:179" s="42" customFormat="1" ht="33" customHeight="1">
      <c r="A510" s="344" t="s">
        <v>739</v>
      </c>
      <c r="B510" s="339">
        <v>310</v>
      </c>
      <c r="C510" s="339"/>
      <c r="D510" s="1159"/>
      <c r="E510" s="630">
        <f t="shared" ref="E510:AB510" si="313">E511</f>
        <v>0</v>
      </c>
      <c r="F510" s="341">
        <f t="shared" si="313"/>
        <v>238000</v>
      </c>
      <c r="G510" s="341">
        <f t="shared" si="313"/>
        <v>238000</v>
      </c>
      <c r="H510" s="342">
        <f t="shared" si="313"/>
        <v>0</v>
      </c>
      <c r="I510" s="519">
        <f t="shared" si="313"/>
        <v>0</v>
      </c>
      <c r="J510" s="1364">
        <f t="shared" si="300"/>
        <v>238000</v>
      </c>
      <c r="K510" s="354">
        <f t="shared" si="301"/>
        <v>0</v>
      </c>
      <c r="L510" s="354">
        <f t="shared" si="313"/>
        <v>0</v>
      </c>
      <c r="M510" s="354">
        <f t="shared" si="313"/>
        <v>0</v>
      </c>
      <c r="N510" s="343">
        <f t="shared" si="313"/>
        <v>0</v>
      </c>
      <c r="O510" s="343">
        <f t="shared" si="313"/>
        <v>0</v>
      </c>
      <c r="P510" s="343">
        <f t="shared" si="313"/>
        <v>0</v>
      </c>
      <c r="Q510" s="354">
        <f t="shared" si="313"/>
        <v>0</v>
      </c>
      <c r="R510" s="343">
        <f t="shared" si="313"/>
        <v>0</v>
      </c>
      <c r="S510" s="343">
        <f t="shared" si="313"/>
        <v>0</v>
      </c>
      <c r="T510" s="343">
        <f t="shared" si="313"/>
        <v>0</v>
      </c>
      <c r="U510" s="354">
        <f t="shared" si="313"/>
        <v>0</v>
      </c>
      <c r="V510" s="343">
        <f t="shared" si="313"/>
        <v>0</v>
      </c>
      <c r="W510" s="343">
        <f t="shared" si="313"/>
        <v>0</v>
      </c>
      <c r="X510" s="343">
        <f t="shared" si="313"/>
        <v>0</v>
      </c>
      <c r="Y510" s="354">
        <f t="shared" si="313"/>
        <v>0</v>
      </c>
      <c r="Z510" s="343">
        <f t="shared" si="313"/>
        <v>0</v>
      </c>
      <c r="AA510" s="343">
        <f t="shared" si="313"/>
        <v>0</v>
      </c>
      <c r="AB510" s="1319">
        <f t="shared" si="313"/>
        <v>0</v>
      </c>
      <c r="AC510" s="238"/>
      <c r="AD510" s="386" t="s">
        <v>739</v>
      </c>
      <c r="AE510" s="339">
        <v>310</v>
      </c>
      <c r="AF510" s="339"/>
      <c r="AG510" s="343">
        <f t="shared" ref="AG510:AR510" si="314">AG511</f>
        <v>238000</v>
      </c>
      <c r="AH510" s="343">
        <f t="shared" si="314"/>
        <v>0</v>
      </c>
      <c r="AI510" s="343">
        <f t="shared" si="314"/>
        <v>0</v>
      </c>
      <c r="AJ510" s="343">
        <f t="shared" si="314"/>
        <v>0</v>
      </c>
      <c r="AK510" s="343">
        <f t="shared" si="314"/>
        <v>238000</v>
      </c>
      <c r="AL510" s="343">
        <f t="shared" si="314"/>
        <v>0</v>
      </c>
      <c r="AM510" s="343">
        <f t="shared" si="314"/>
        <v>0</v>
      </c>
      <c r="AN510" s="343">
        <f t="shared" si="314"/>
        <v>0</v>
      </c>
      <c r="AO510" s="343">
        <f t="shared" si="314"/>
        <v>0</v>
      </c>
      <c r="AP510" s="343">
        <f t="shared" si="314"/>
        <v>0</v>
      </c>
      <c r="AQ510" s="343">
        <f t="shared" si="314"/>
        <v>0</v>
      </c>
      <c r="AR510" s="343">
        <f t="shared" si="314"/>
        <v>0</v>
      </c>
      <c r="AS510" s="753">
        <f t="shared" si="299"/>
        <v>0</v>
      </c>
      <c r="AT510" s="238"/>
      <c r="AU510" s="238"/>
      <c r="AV510" s="238"/>
      <c r="AW510" s="238"/>
      <c r="AX510" s="238"/>
      <c r="AY510" s="238"/>
      <c r="AZ510" s="238"/>
      <c r="BA510" s="238"/>
      <c r="BB510" s="238"/>
      <c r="BC510" s="238"/>
      <c r="BD510" s="238"/>
      <c r="BE510" s="238"/>
      <c r="BF510" s="238"/>
      <c r="BG510" s="238"/>
      <c r="BH510" s="238"/>
      <c r="BI510" s="238"/>
      <c r="BJ510" s="238"/>
      <c r="BK510" s="238"/>
      <c r="BL510" s="238"/>
      <c r="BM510" s="238"/>
      <c r="BN510" s="238"/>
      <c r="BO510" s="238"/>
      <c r="BP510" s="238"/>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c r="DB510" s="238"/>
      <c r="DC510" s="238"/>
      <c r="DD510" s="238"/>
      <c r="DE510" s="238"/>
      <c r="DF510" s="238"/>
      <c r="DG510" s="238"/>
      <c r="DH510" s="238"/>
      <c r="DI510" s="238"/>
      <c r="DJ510" s="238"/>
      <c r="DK510" s="238"/>
      <c r="DL510" s="238"/>
      <c r="DM510" s="238"/>
      <c r="DN510" s="238"/>
      <c r="DO510" s="238"/>
      <c r="DP510" s="238"/>
      <c r="DQ510" s="238"/>
      <c r="DR510" s="238"/>
      <c r="DS510" s="238"/>
      <c r="DT510" s="238"/>
      <c r="DU510" s="238"/>
      <c r="DV510" s="238"/>
      <c r="DW510" s="238"/>
      <c r="DX510" s="238"/>
      <c r="DY510" s="238"/>
      <c r="DZ510" s="238"/>
      <c r="EA510" s="238"/>
      <c r="EB510" s="238"/>
      <c r="EC510" s="238"/>
      <c r="ED510" s="238"/>
      <c r="EE510" s="238"/>
      <c r="EF510" s="238"/>
      <c r="EG510" s="238"/>
      <c r="EH510" s="238"/>
      <c r="EI510" s="238"/>
      <c r="EJ510" s="238"/>
      <c r="EK510" s="238"/>
      <c r="EL510" s="238"/>
      <c r="EM510" s="238"/>
      <c r="EN510" s="238"/>
      <c r="EO510" s="238"/>
      <c r="EP510" s="238"/>
      <c r="EQ510" s="238"/>
      <c r="ER510" s="238"/>
      <c r="ES510" s="238"/>
      <c r="ET510" s="238"/>
      <c r="EU510" s="238"/>
      <c r="EV510" s="238"/>
      <c r="EW510" s="238"/>
      <c r="EX510" s="238"/>
      <c r="EY510" s="238"/>
      <c r="EZ510" s="238"/>
      <c r="FA510" s="238"/>
      <c r="FB510" s="238"/>
      <c r="FC510" s="238"/>
      <c r="FD510" s="238"/>
      <c r="FE510" s="238"/>
      <c r="FF510" s="238"/>
      <c r="FG510" s="238"/>
      <c r="FH510" s="238"/>
      <c r="FI510" s="238"/>
      <c r="FJ510" s="238"/>
      <c r="FK510" s="238"/>
      <c r="FL510" s="238"/>
      <c r="FM510" s="238"/>
      <c r="FN510" s="238"/>
      <c r="FO510" s="238"/>
      <c r="FP510" s="238"/>
      <c r="FQ510" s="238"/>
      <c r="FR510" s="238"/>
      <c r="FS510" s="238"/>
      <c r="FT510" s="238"/>
      <c r="FU510" s="238"/>
      <c r="FV510" s="238"/>
      <c r="FW510" s="238"/>
    </row>
    <row r="511" spans="1:179" s="40" customFormat="1" ht="21" customHeight="1">
      <c r="A511" s="344" t="s">
        <v>892</v>
      </c>
      <c r="B511" s="398"/>
      <c r="C511" s="399">
        <v>971</v>
      </c>
      <c r="D511" s="1160" t="s">
        <v>1383</v>
      </c>
      <c r="E511" s="1164">
        <f>SUM(E512:E528)</f>
        <v>0</v>
      </c>
      <c r="F511" s="345">
        <f>SUM(F512:F528)</f>
        <v>238000</v>
      </c>
      <c r="G511" s="345">
        <f>SUM(G512:G528)</f>
        <v>238000</v>
      </c>
      <c r="H511" s="400">
        <f t="shared" ref="H511:AB511" si="315">SUM(H512:H528)</f>
        <v>0</v>
      </c>
      <c r="I511" s="520">
        <f t="shared" si="315"/>
        <v>0</v>
      </c>
      <c r="J511" s="1365">
        <f t="shared" si="300"/>
        <v>238000</v>
      </c>
      <c r="K511" s="355">
        <f t="shared" si="301"/>
        <v>0</v>
      </c>
      <c r="L511" s="355">
        <f t="shared" si="315"/>
        <v>0</v>
      </c>
      <c r="M511" s="355">
        <f>SUM(M512:M528)</f>
        <v>0</v>
      </c>
      <c r="N511" s="346">
        <f t="shared" si="315"/>
        <v>0</v>
      </c>
      <c r="O511" s="346">
        <f t="shared" si="315"/>
        <v>0</v>
      </c>
      <c r="P511" s="346">
        <f t="shared" si="315"/>
        <v>0</v>
      </c>
      <c r="Q511" s="355">
        <f t="shared" si="315"/>
        <v>0</v>
      </c>
      <c r="R511" s="346">
        <f t="shared" si="315"/>
        <v>0</v>
      </c>
      <c r="S511" s="346">
        <f t="shared" si="315"/>
        <v>0</v>
      </c>
      <c r="T511" s="346">
        <f t="shared" si="315"/>
        <v>0</v>
      </c>
      <c r="U511" s="355">
        <f t="shared" si="315"/>
        <v>0</v>
      </c>
      <c r="V511" s="346">
        <f t="shared" si="315"/>
        <v>0</v>
      </c>
      <c r="W511" s="346">
        <f t="shared" si="315"/>
        <v>0</v>
      </c>
      <c r="X511" s="346">
        <f t="shared" si="315"/>
        <v>0</v>
      </c>
      <c r="Y511" s="355">
        <f t="shared" si="315"/>
        <v>0</v>
      </c>
      <c r="Z511" s="346">
        <f t="shared" si="315"/>
        <v>0</v>
      </c>
      <c r="AA511" s="346">
        <f t="shared" si="315"/>
        <v>0</v>
      </c>
      <c r="AB511" s="1321">
        <f t="shared" si="315"/>
        <v>0</v>
      </c>
      <c r="AC511" s="41"/>
      <c r="AD511" s="386" t="s">
        <v>892</v>
      </c>
      <c r="AE511" s="398"/>
      <c r="AF511" s="399">
        <v>971</v>
      </c>
      <c r="AG511" s="346">
        <f t="shared" ref="AG511:AL511" si="316">SUM(AG512:AG528)</f>
        <v>238000</v>
      </c>
      <c r="AH511" s="346">
        <f t="shared" si="316"/>
        <v>0</v>
      </c>
      <c r="AI511" s="346">
        <f t="shared" si="316"/>
        <v>0</v>
      </c>
      <c r="AJ511" s="346">
        <f t="shared" si="316"/>
        <v>0</v>
      </c>
      <c r="AK511" s="346">
        <f t="shared" si="316"/>
        <v>238000</v>
      </c>
      <c r="AL511" s="346">
        <f t="shared" si="316"/>
        <v>0</v>
      </c>
      <c r="AM511" s="346">
        <f t="shared" ref="AM511:AR511" si="317">SUM(AM512:AM528)</f>
        <v>0</v>
      </c>
      <c r="AN511" s="346">
        <f t="shared" si="317"/>
        <v>0</v>
      </c>
      <c r="AO511" s="346">
        <f t="shared" si="317"/>
        <v>0</v>
      </c>
      <c r="AP511" s="346">
        <f t="shared" si="317"/>
        <v>0</v>
      </c>
      <c r="AQ511" s="346">
        <f t="shared" si="317"/>
        <v>0</v>
      </c>
      <c r="AR511" s="346">
        <f t="shared" si="317"/>
        <v>0</v>
      </c>
      <c r="AS511" s="754">
        <f t="shared" si="299"/>
        <v>0</v>
      </c>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c r="FA511" s="41"/>
      <c r="FB511" s="41"/>
      <c r="FC511" s="41"/>
      <c r="FD511" s="41"/>
      <c r="FE511" s="41"/>
      <c r="FF511" s="41"/>
      <c r="FG511" s="41"/>
      <c r="FH511" s="41"/>
      <c r="FI511" s="41"/>
      <c r="FJ511" s="41"/>
      <c r="FK511" s="41"/>
      <c r="FL511" s="41"/>
      <c r="FM511" s="41"/>
      <c r="FN511" s="41"/>
      <c r="FO511" s="41"/>
      <c r="FP511" s="41"/>
      <c r="FQ511" s="41"/>
      <c r="FR511" s="41"/>
      <c r="FS511" s="41"/>
      <c r="FT511" s="41"/>
      <c r="FU511" s="41"/>
      <c r="FV511" s="41"/>
      <c r="FW511" s="41"/>
    </row>
    <row r="512" spans="1:179" s="40" customFormat="1" ht="24.75" customHeight="1">
      <c r="A512" s="276" t="s">
        <v>506</v>
      </c>
      <c r="B512" s="277"/>
      <c r="C512" s="294"/>
      <c r="D512" s="706"/>
      <c r="E512" s="1163"/>
      <c r="F512" s="279">
        <f>MROUND('310.971 основные средства'!E346*1000,100)</f>
        <v>0</v>
      </c>
      <c r="G512" s="279">
        <f>F512</f>
        <v>0</v>
      </c>
      <c r="H512" s="307"/>
      <c r="I512" s="576"/>
      <c r="J512" s="1366">
        <f t="shared" si="300"/>
        <v>0</v>
      </c>
      <c r="K512" s="581">
        <f t="shared" si="301"/>
        <v>0</v>
      </c>
      <c r="L512" s="438"/>
      <c r="M512" s="438"/>
      <c r="N512" s="308"/>
      <c r="O512" s="308"/>
      <c r="P512" s="347">
        <f t="shared" ref="P512:P528" si="318">SUM(M512:O512)</f>
        <v>0</v>
      </c>
      <c r="Q512" s="438"/>
      <c r="R512" s="308"/>
      <c r="S512" s="308"/>
      <c r="T512" s="347">
        <f t="shared" ref="T512:T528" si="319">SUM(Q512:S512)</f>
        <v>0</v>
      </c>
      <c r="U512" s="438"/>
      <c r="V512" s="308"/>
      <c r="W512" s="308"/>
      <c r="X512" s="347">
        <f t="shared" ref="X512:X528" si="320">SUM(U512:W512)</f>
        <v>0</v>
      </c>
      <c r="Y512" s="438"/>
      <c r="Z512" s="308"/>
      <c r="AA512" s="308"/>
      <c r="AB512" s="1324">
        <f t="shared" ref="AB512:AB528" si="321">SUM(Y512:AA512)</f>
        <v>0</v>
      </c>
      <c r="AC512" s="41"/>
      <c r="AD512" s="757" t="s">
        <v>506</v>
      </c>
      <c r="AE512" s="756"/>
      <c r="AF512" s="850"/>
      <c r="AG512" s="1911">
        <f>G512</f>
        <v>0</v>
      </c>
      <c r="AH512" s="745"/>
      <c r="AI512" s="745"/>
      <c r="AJ512" s="745"/>
      <c r="AK512" s="745"/>
      <c r="AL512" s="745"/>
      <c r="AM512" s="745"/>
      <c r="AN512" s="745"/>
      <c r="AO512" s="745"/>
      <c r="AP512" s="745"/>
      <c r="AQ512" s="745"/>
      <c r="AR512" s="745"/>
      <c r="AS512" s="728">
        <f t="shared" si="299"/>
        <v>0</v>
      </c>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c r="FA512" s="41"/>
      <c r="FB512" s="41"/>
      <c r="FC512" s="41"/>
      <c r="FD512" s="41"/>
      <c r="FE512" s="41"/>
      <c r="FF512" s="41"/>
      <c r="FG512" s="41"/>
      <c r="FH512" s="41"/>
      <c r="FI512" s="41"/>
      <c r="FJ512" s="41"/>
      <c r="FK512" s="41"/>
      <c r="FL512" s="41"/>
      <c r="FM512" s="41"/>
      <c r="FN512" s="41"/>
      <c r="FO512" s="41"/>
      <c r="FP512" s="41"/>
      <c r="FQ512" s="41"/>
      <c r="FR512" s="41"/>
      <c r="FS512" s="41"/>
      <c r="FT512" s="41"/>
      <c r="FU512" s="41"/>
      <c r="FV512" s="41"/>
      <c r="FW512" s="41"/>
    </row>
    <row r="513" spans="1:179" s="40" customFormat="1" ht="30.75" customHeight="1">
      <c r="A513" s="276" t="s">
        <v>884</v>
      </c>
      <c r="B513" s="277"/>
      <c r="C513" s="294"/>
      <c r="D513" s="706"/>
      <c r="E513" s="1163"/>
      <c r="F513" s="279">
        <f>MROUND('310.971 основные средства'!E347*1000,100)</f>
        <v>0</v>
      </c>
      <c r="G513" s="279">
        <f t="shared" ref="G513:G528" si="322">F513</f>
        <v>0</v>
      </c>
      <c r="H513" s="307"/>
      <c r="I513" s="576"/>
      <c r="J513" s="1366">
        <f t="shared" si="300"/>
        <v>0</v>
      </c>
      <c r="K513" s="581">
        <f t="shared" si="301"/>
        <v>0</v>
      </c>
      <c r="L513" s="438"/>
      <c r="M513" s="438"/>
      <c r="N513" s="308"/>
      <c r="O513" s="308"/>
      <c r="P513" s="347">
        <f t="shared" si="318"/>
        <v>0</v>
      </c>
      <c r="Q513" s="438"/>
      <c r="R513" s="308"/>
      <c r="S513" s="308"/>
      <c r="T513" s="347">
        <f t="shared" si="319"/>
        <v>0</v>
      </c>
      <c r="U513" s="438"/>
      <c r="V513" s="308"/>
      <c r="W513" s="308"/>
      <c r="X513" s="347">
        <f t="shared" si="320"/>
        <v>0</v>
      </c>
      <c r="Y513" s="438"/>
      <c r="Z513" s="308"/>
      <c r="AA513" s="308"/>
      <c r="AB513" s="1324">
        <f t="shared" si="321"/>
        <v>0</v>
      </c>
      <c r="AC513" s="41"/>
      <c r="AD513" s="757" t="s">
        <v>884</v>
      </c>
      <c r="AE513" s="756"/>
      <c r="AF513" s="850"/>
      <c r="AG513" s="1911">
        <f t="shared" ref="AG513:AG528" si="323">G513</f>
        <v>0</v>
      </c>
      <c r="AH513" s="745"/>
      <c r="AI513" s="745"/>
      <c r="AJ513" s="745"/>
      <c r="AK513" s="745"/>
      <c r="AL513" s="745"/>
      <c r="AM513" s="745"/>
      <c r="AN513" s="745"/>
      <c r="AO513" s="745"/>
      <c r="AP513" s="745"/>
      <c r="AQ513" s="745"/>
      <c r="AR513" s="745"/>
      <c r="AS513" s="728">
        <f t="shared" si="299"/>
        <v>0</v>
      </c>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41"/>
      <c r="FM513" s="41"/>
      <c r="FN513" s="41"/>
      <c r="FO513" s="41"/>
      <c r="FP513" s="41"/>
      <c r="FQ513" s="41"/>
      <c r="FR513" s="41"/>
      <c r="FS513" s="41"/>
      <c r="FT513" s="41"/>
      <c r="FU513" s="41"/>
      <c r="FV513" s="41"/>
      <c r="FW513" s="41"/>
    </row>
    <row r="514" spans="1:179" s="40" customFormat="1" ht="23.25" customHeight="1">
      <c r="A514" s="276" t="s">
        <v>505</v>
      </c>
      <c r="B514" s="277"/>
      <c r="C514" s="294"/>
      <c r="D514" s="706"/>
      <c r="E514" s="1163"/>
      <c r="F514" s="279">
        <f>MROUND('310.971 основные средства'!E348*1000,100)</f>
        <v>0</v>
      </c>
      <c r="G514" s="279">
        <f t="shared" si="322"/>
        <v>0</v>
      </c>
      <c r="H514" s="307"/>
      <c r="I514" s="576"/>
      <c r="J514" s="1366">
        <f t="shared" si="300"/>
        <v>0</v>
      </c>
      <c r="K514" s="581">
        <f t="shared" si="301"/>
        <v>0</v>
      </c>
      <c r="L514" s="438"/>
      <c r="M514" s="438"/>
      <c r="N514" s="308"/>
      <c r="O514" s="308"/>
      <c r="P514" s="347">
        <f t="shared" si="318"/>
        <v>0</v>
      </c>
      <c r="Q514" s="438"/>
      <c r="R514" s="308"/>
      <c r="S514" s="308"/>
      <c r="T514" s="347">
        <f t="shared" si="319"/>
        <v>0</v>
      </c>
      <c r="U514" s="438"/>
      <c r="V514" s="308"/>
      <c r="W514" s="308"/>
      <c r="X514" s="347">
        <f t="shared" si="320"/>
        <v>0</v>
      </c>
      <c r="Y514" s="438"/>
      <c r="Z514" s="308"/>
      <c r="AA514" s="308"/>
      <c r="AB514" s="1324">
        <f t="shared" si="321"/>
        <v>0</v>
      </c>
      <c r="AC514" s="41"/>
      <c r="AD514" s="757" t="s">
        <v>505</v>
      </c>
      <c r="AE514" s="756"/>
      <c r="AF514" s="850"/>
      <c r="AG514" s="1911">
        <f t="shared" si="323"/>
        <v>0</v>
      </c>
      <c r="AH514" s="745"/>
      <c r="AI514" s="745"/>
      <c r="AJ514" s="745"/>
      <c r="AK514" s="745"/>
      <c r="AL514" s="745"/>
      <c r="AM514" s="745"/>
      <c r="AN514" s="745"/>
      <c r="AO514" s="745"/>
      <c r="AP514" s="745"/>
      <c r="AQ514" s="745"/>
      <c r="AR514" s="745"/>
      <c r="AS514" s="728">
        <f t="shared" si="299"/>
        <v>0</v>
      </c>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c r="EX514" s="41"/>
      <c r="EY514" s="41"/>
      <c r="EZ514" s="41"/>
      <c r="FA514" s="41"/>
      <c r="FB514" s="41"/>
      <c r="FC514" s="41"/>
      <c r="FD514" s="41"/>
      <c r="FE514" s="41"/>
      <c r="FF514" s="41"/>
      <c r="FG514" s="41"/>
      <c r="FH514" s="41"/>
      <c r="FI514" s="41"/>
      <c r="FJ514" s="41"/>
      <c r="FK514" s="41"/>
      <c r="FL514" s="41"/>
      <c r="FM514" s="41"/>
      <c r="FN514" s="41"/>
      <c r="FO514" s="41"/>
      <c r="FP514" s="41"/>
      <c r="FQ514" s="41"/>
      <c r="FR514" s="41"/>
      <c r="FS514" s="41"/>
      <c r="FT514" s="41"/>
      <c r="FU514" s="41"/>
      <c r="FV514" s="41"/>
      <c r="FW514" s="41"/>
    </row>
    <row r="515" spans="1:179" s="40" customFormat="1" ht="22.5" customHeight="1">
      <c r="A515" s="276" t="s">
        <v>895</v>
      </c>
      <c r="B515" s="277"/>
      <c r="C515" s="294"/>
      <c r="D515" s="706"/>
      <c r="E515" s="1163"/>
      <c r="F515" s="279">
        <f>MROUND('310.971 основные средства'!E349*1000,100)</f>
        <v>0</v>
      </c>
      <c r="G515" s="279">
        <f t="shared" si="322"/>
        <v>0</v>
      </c>
      <c r="H515" s="307"/>
      <c r="I515" s="576"/>
      <c r="J515" s="1366">
        <f t="shared" si="300"/>
        <v>0</v>
      </c>
      <c r="K515" s="581">
        <f t="shared" si="301"/>
        <v>0</v>
      </c>
      <c r="L515" s="438"/>
      <c r="M515" s="438"/>
      <c r="N515" s="308"/>
      <c r="O515" s="308"/>
      <c r="P515" s="347">
        <f t="shared" si="318"/>
        <v>0</v>
      </c>
      <c r="Q515" s="438"/>
      <c r="R515" s="308"/>
      <c r="S515" s="308"/>
      <c r="T515" s="347">
        <f t="shared" si="319"/>
        <v>0</v>
      </c>
      <c r="U515" s="438"/>
      <c r="V515" s="308"/>
      <c r="W515" s="308"/>
      <c r="X515" s="347">
        <f t="shared" si="320"/>
        <v>0</v>
      </c>
      <c r="Y515" s="438"/>
      <c r="Z515" s="308"/>
      <c r="AA515" s="308"/>
      <c r="AB515" s="1324">
        <f t="shared" si="321"/>
        <v>0</v>
      </c>
      <c r="AC515" s="41"/>
      <c r="AD515" s="757" t="s">
        <v>895</v>
      </c>
      <c r="AE515" s="756"/>
      <c r="AF515" s="850"/>
      <c r="AG515" s="1911">
        <f t="shared" si="323"/>
        <v>0</v>
      </c>
      <c r="AH515" s="745"/>
      <c r="AI515" s="745"/>
      <c r="AJ515" s="745"/>
      <c r="AK515" s="745"/>
      <c r="AL515" s="745"/>
      <c r="AM515" s="745"/>
      <c r="AN515" s="745"/>
      <c r="AO515" s="745"/>
      <c r="AP515" s="745"/>
      <c r="AQ515" s="745"/>
      <c r="AR515" s="745"/>
      <c r="AS515" s="728">
        <f t="shared" si="299"/>
        <v>0</v>
      </c>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c r="EX515" s="41"/>
      <c r="EY515" s="41"/>
      <c r="EZ515" s="41"/>
      <c r="FA515" s="41"/>
      <c r="FB515" s="41"/>
      <c r="FC515" s="41"/>
      <c r="FD515" s="41"/>
      <c r="FE515" s="41"/>
      <c r="FF515" s="41"/>
      <c r="FG515" s="41"/>
      <c r="FH515" s="41"/>
      <c r="FI515" s="41"/>
      <c r="FJ515" s="41"/>
      <c r="FK515" s="41"/>
      <c r="FL515" s="41"/>
      <c r="FM515" s="41"/>
      <c r="FN515" s="41"/>
      <c r="FO515" s="41"/>
      <c r="FP515" s="41"/>
      <c r="FQ515" s="41"/>
      <c r="FR515" s="41"/>
      <c r="FS515" s="41"/>
      <c r="FT515" s="41"/>
      <c r="FU515" s="41"/>
      <c r="FV515" s="41"/>
      <c r="FW515" s="41"/>
    </row>
    <row r="516" spans="1:179" s="40" customFormat="1" ht="32.25" customHeight="1">
      <c r="A516" s="276" t="s">
        <v>1422</v>
      </c>
      <c r="B516" s="277"/>
      <c r="C516" s="294"/>
      <c r="D516" s="706"/>
      <c r="E516" s="1163"/>
      <c r="F516" s="279">
        <f>MROUND('310.971 основные средства'!E350*1000,100)</f>
        <v>50000</v>
      </c>
      <c r="G516" s="279">
        <f t="shared" si="322"/>
        <v>50000</v>
      </c>
      <c r="H516" s="307"/>
      <c r="I516" s="576"/>
      <c r="J516" s="1366">
        <f t="shared" si="300"/>
        <v>50000</v>
      </c>
      <c r="K516" s="581">
        <f t="shared" si="301"/>
        <v>0</v>
      </c>
      <c r="L516" s="438"/>
      <c r="M516" s="438"/>
      <c r="N516" s="308"/>
      <c r="O516" s="308"/>
      <c r="P516" s="347">
        <f t="shared" si="318"/>
        <v>0</v>
      </c>
      <c r="Q516" s="438"/>
      <c r="R516" s="308"/>
      <c r="S516" s="308"/>
      <c r="T516" s="347">
        <f t="shared" si="319"/>
        <v>0</v>
      </c>
      <c r="U516" s="438"/>
      <c r="V516" s="308"/>
      <c r="W516" s="308"/>
      <c r="X516" s="347">
        <f t="shared" si="320"/>
        <v>0</v>
      </c>
      <c r="Y516" s="438"/>
      <c r="Z516" s="308"/>
      <c r="AA516" s="308"/>
      <c r="AB516" s="1324">
        <f t="shared" si="321"/>
        <v>0</v>
      </c>
      <c r="AC516" s="41"/>
      <c r="AD516" s="757" t="s">
        <v>1422</v>
      </c>
      <c r="AE516" s="756"/>
      <c r="AF516" s="850"/>
      <c r="AG516" s="1911">
        <f t="shared" si="323"/>
        <v>50000</v>
      </c>
      <c r="AH516" s="745"/>
      <c r="AI516" s="745"/>
      <c r="AJ516" s="745"/>
      <c r="AK516" s="745">
        <v>50000</v>
      </c>
      <c r="AL516" s="745"/>
      <c r="AM516" s="745"/>
      <c r="AN516" s="745"/>
      <c r="AO516" s="745"/>
      <c r="AP516" s="745"/>
      <c r="AQ516" s="745"/>
      <c r="AR516" s="745"/>
      <c r="AS516" s="728">
        <f t="shared" si="299"/>
        <v>0</v>
      </c>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c r="EX516" s="41"/>
      <c r="EY516" s="41"/>
      <c r="EZ516" s="41"/>
      <c r="FA516" s="41"/>
      <c r="FB516" s="41"/>
      <c r="FC516" s="41"/>
      <c r="FD516" s="41"/>
      <c r="FE516" s="41"/>
      <c r="FF516" s="41"/>
      <c r="FG516" s="41"/>
      <c r="FH516" s="41"/>
      <c r="FI516" s="41"/>
      <c r="FJ516" s="41"/>
      <c r="FK516" s="41"/>
      <c r="FL516" s="41"/>
      <c r="FM516" s="41"/>
      <c r="FN516" s="41"/>
      <c r="FO516" s="41"/>
      <c r="FP516" s="41"/>
      <c r="FQ516" s="41"/>
      <c r="FR516" s="41"/>
      <c r="FS516" s="41"/>
      <c r="FT516" s="41"/>
      <c r="FU516" s="41"/>
      <c r="FV516" s="41"/>
      <c r="FW516" s="41"/>
    </row>
    <row r="517" spans="1:179" s="40" customFormat="1" ht="21" customHeight="1">
      <c r="A517" s="276" t="s">
        <v>1423</v>
      </c>
      <c r="B517" s="277"/>
      <c r="C517" s="294"/>
      <c r="D517" s="706"/>
      <c r="E517" s="1163"/>
      <c r="F517" s="279">
        <f>MROUND('310.971 основные средства'!E351*1000,100)</f>
        <v>100000</v>
      </c>
      <c r="G517" s="279">
        <f t="shared" si="322"/>
        <v>100000</v>
      </c>
      <c r="H517" s="307"/>
      <c r="I517" s="576"/>
      <c r="J517" s="1366">
        <f t="shared" si="300"/>
        <v>100000</v>
      </c>
      <c r="K517" s="581">
        <f t="shared" si="301"/>
        <v>0</v>
      </c>
      <c r="L517" s="438"/>
      <c r="M517" s="438"/>
      <c r="N517" s="308"/>
      <c r="O517" s="308"/>
      <c r="P517" s="347">
        <f t="shared" si="318"/>
        <v>0</v>
      </c>
      <c r="Q517" s="438"/>
      <c r="R517" s="308"/>
      <c r="S517" s="308"/>
      <c r="T517" s="347">
        <f t="shared" si="319"/>
        <v>0</v>
      </c>
      <c r="U517" s="438"/>
      <c r="V517" s="308"/>
      <c r="W517" s="308"/>
      <c r="X517" s="347">
        <f t="shared" si="320"/>
        <v>0</v>
      </c>
      <c r="Y517" s="438"/>
      <c r="Z517" s="308"/>
      <c r="AA517" s="308"/>
      <c r="AB517" s="1324">
        <f t="shared" si="321"/>
        <v>0</v>
      </c>
      <c r="AC517" s="41"/>
      <c r="AD517" s="757" t="s">
        <v>1423</v>
      </c>
      <c r="AE517" s="756"/>
      <c r="AF517" s="850"/>
      <c r="AG517" s="1911">
        <f t="shared" si="323"/>
        <v>100000</v>
      </c>
      <c r="AH517" s="745"/>
      <c r="AI517" s="745"/>
      <c r="AJ517" s="745"/>
      <c r="AK517" s="745">
        <v>100000</v>
      </c>
      <c r="AL517" s="745"/>
      <c r="AM517" s="745"/>
      <c r="AN517" s="745"/>
      <c r="AO517" s="745"/>
      <c r="AP517" s="745"/>
      <c r="AQ517" s="745"/>
      <c r="AR517" s="745"/>
      <c r="AS517" s="728">
        <f t="shared" si="299"/>
        <v>0</v>
      </c>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c r="EX517" s="41"/>
      <c r="EY517" s="41"/>
      <c r="EZ517" s="41"/>
      <c r="FA517" s="41"/>
      <c r="FB517" s="41"/>
      <c r="FC517" s="41"/>
      <c r="FD517" s="41"/>
      <c r="FE517" s="41"/>
      <c r="FF517" s="41"/>
      <c r="FG517" s="41"/>
      <c r="FH517" s="41"/>
      <c r="FI517" s="41"/>
      <c r="FJ517" s="41"/>
      <c r="FK517" s="41"/>
      <c r="FL517" s="41"/>
      <c r="FM517" s="41"/>
      <c r="FN517" s="41"/>
      <c r="FO517" s="41"/>
      <c r="FP517" s="41"/>
      <c r="FQ517" s="41"/>
      <c r="FR517" s="41"/>
      <c r="FS517" s="41"/>
      <c r="FT517" s="41"/>
      <c r="FU517" s="41"/>
      <c r="FV517" s="41"/>
      <c r="FW517" s="41"/>
    </row>
    <row r="518" spans="1:179" s="40" customFormat="1" ht="31.5" customHeight="1">
      <c r="A518" s="276" t="s">
        <v>897</v>
      </c>
      <c r="B518" s="277"/>
      <c r="C518" s="294"/>
      <c r="D518" s="706"/>
      <c r="E518" s="1163"/>
      <c r="F518" s="279">
        <f>MROUND('310.971 основные средства'!E352*1000,100)</f>
        <v>0</v>
      </c>
      <c r="G518" s="279">
        <f t="shared" si="322"/>
        <v>0</v>
      </c>
      <c r="H518" s="307"/>
      <c r="I518" s="576"/>
      <c r="J518" s="1366">
        <f t="shared" si="300"/>
        <v>0</v>
      </c>
      <c r="K518" s="581">
        <f t="shared" si="301"/>
        <v>0</v>
      </c>
      <c r="L518" s="438"/>
      <c r="M518" s="438"/>
      <c r="N518" s="308"/>
      <c r="O518" s="308"/>
      <c r="P518" s="347">
        <f t="shared" si="318"/>
        <v>0</v>
      </c>
      <c r="Q518" s="438"/>
      <c r="R518" s="308"/>
      <c r="S518" s="308"/>
      <c r="T518" s="347">
        <f t="shared" si="319"/>
        <v>0</v>
      </c>
      <c r="U518" s="438"/>
      <c r="V518" s="308"/>
      <c r="W518" s="308"/>
      <c r="X518" s="347">
        <f t="shared" si="320"/>
        <v>0</v>
      </c>
      <c r="Y518" s="438"/>
      <c r="Z518" s="308"/>
      <c r="AA518" s="308"/>
      <c r="AB518" s="1324">
        <f t="shared" si="321"/>
        <v>0</v>
      </c>
      <c r="AC518" s="41"/>
      <c r="AD518" s="757" t="s">
        <v>897</v>
      </c>
      <c r="AE518" s="756"/>
      <c r="AF518" s="850"/>
      <c r="AG518" s="1911">
        <f t="shared" si="323"/>
        <v>0</v>
      </c>
      <c r="AH518" s="745"/>
      <c r="AI518" s="745"/>
      <c r="AJ518" s="745"/>
      <c r="AK518" s="745"/>
      <c r="AL518" s="745"/>
      <c r="AM518" s="745"/>
      <c r="AN518" s="745"/>
      <c r="AO518" s="745"/>
      <c r="AP518" s="745"/>
      <c r="AQ518" s="745"/>
      <c r="AR518" s="745"/>
      <c r="AS518" s="728">
        <f t="shared" si="299"/>
        <v>0</v>
      </c>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1"/>
      <c r="EW518" s="41"/>
      <c r="EX518" s="41"/>
      <c r="EY518" s="41"/>
      <c r="EZ518" s="41"/>
      <c r="FA518" s="41"/>
      <c r="FB518" s="41"/>
      <c r="FC518" s="41"/>
      <c r="FD518" s="41"/>
      <c r="FE518" s="41"/>
      <c r="FF518" s="41"/>
      <c r="FG518" s="41"/>
      <c r="FH518" s="41"/>
      <c r="FI518" s="41"/>
      <c r="FJ518" s="41"/>
      <c r="FK518" s="41"/>
      <c r="FL518" s="41"/>
      <c r="FM518" s="41"/>
      <c r="FN518" s="41"/>
      <c r="FO518" s="41"/>
      <c r="FP518" s="41"/>
      <c r="FQ518" s="41"/>
      <c r="FR518" s="41"/>
      <c r="FS518" s="41"/>
      <c r="FT518" s="41"/>
      <c r="FU518" s="41"/>
      <c r="FV518" s="41"/>
      <c r="FW518" s="41"/>
    </row>
    <row r="519" spans="1:179" s="40" customFormat="1" ht="33" customHeight="1">
      <c r="A519" s="276" t="s">
        <v>1424</v>
      </c>
      <c r="B519" s="277"/>
      <c r="C519" s="294"/>
      <c r="D519" s="706"/>
      <c r="E519" s="1163"/>
      <c r="F519" s="279">
        <f>MROUND('310.971 основные средства'!E353*1000,100)</f>
        <v>0</v>
      </c>
      <c r="G519" s="279">
        <f t="shared" si="322"/>
        <v>0</v>
      </c>
      <c r="H519" s="307"/>
      <c r="I519" s="576"/>
      <c r="J519" s="1366">
        <f t="shared" si="300"/>
        <v>0</v>
      </c>
      <c r="K519" s="581">
        <f t="shared" si="301"/>
        <v>0</v>
      </c>
      <c r="L519" s="438"/>
      <c r="M519" s="438"/>
      <c r="N519" s="308"/>
      <c r="O519" s="308"/>
      <c r="P519" s="347">
        <f t="shared" si="318"/>
        <v>0</v>
      </c>
      <c r="Q519" s="438"/>
      <c r="R519" s="308"/>
      <c r="S519" s="308"/>
      <c r="T519" s="347">
        <f t="shared" si="319"/>
        <v>0</v>
      </c>
      <c r="U519" s="438"/>
      <c r="V519" s="308"/>
      <c r="W519" s="308"/>
      <c r="X519" s="347">
        <f t="shared" si="320"/>
        <v>0</v>
      </c>
      <c r="Y519" s="438"/>
      <c r="Z519" s="308"/>
      <c r="AA519" s="308"/>
      <c r="AB519" s="1324">
        <f t="shared" si="321"/>
        <v>0</v>
      </c>
      <c r="AC519" s="41"/>
      <c r="AD519" s="757" t="s">
        <v>1424</v>
      </c>
      <c r="AE519" s="756"/>
      <c r="AF519" s="850"/>
      <c r="AG519" s="1911">
        <f t="shared" si="323"/>
        <v>0</v>
      </c>
      <c r="AH519" s="745"/>
      <c r="AI519" s="745"/>
      <c r="AJ519" s="745"/>
      <c r="AK519" s="745"/>
      <c r="AL519" s="745"/>
      <c r="AM519" s="745"/>
      <c r="AN519" s="745"/>
      <c r="AO519" s="745"/>
      <c r="AP519" s="745"/>
      <c r="AQ519" s="745"/>
      <c r="AR519" s="745"/>
      <c r="AS519" s="728">
        <f t="shared" si="299"/>
        <v>0</v>
      </c>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c r="EX519" s="41"/>
      <c r="EY519" s="41"/>
      <c r="EZ519" s="41"/>
      <c r="FA519" s="41"/>
      <c r="FB519" s="41"/>
      <c r="FC519" s="41"/>
      <c r="FD519" s="41"/>
      <c r="FE519" s="41"/>
      <c r="FF519" s="41"/>
      <c r="FG519" s="41"/>
      <c r="FH519" s="41"/>
      <c r="FI519" s="41"/>
      <c r="FJ519" s="41"/>
      <c r="FK519" s="41"/>
      <c r="FL519" s="41"/>
      <c r="FM519" s="41"/>
      <c r="FN519" s="41"/>
      <c r="FO519" s="41"/>
      <c r="FP519" s="41"/>
      <c r="FQ519" s="41"/>
      <c r="FR519" s="41"/>
      <c r="FS519" s="41"/>
      <c r="FT519" s="41"/>
      <c r="FU519" s="41"/>
      <c r="FV519" s="41"/>
      <c r="FW519" s="41"/>
    </row>
    <row r="520" spans="1:179" s="40" customFormat="1" ht="35.25" customHeight="1">
      <c r="A520" s="276" t="s">
        <v>1425</v>
      </c>
      <c r="B520" s="277"/>
      <c r="C520" s="294"/>
      <c r="D520" s="706"/>
      <c r="E520" s="1163"/>
      <c r="F520" s="279">
        <f>MROUND('310.971 основные средства'!E354*1000,100)</f>
        <v>0</v>
      </c>
      <c r="G520" s="279">
        <f t="shared" si="322"/>
        <v>0</v>
      </c>
      <c r="H520" s="307"/>
      <c r="I520" s="576"/>
      <c r="J520" s="1366">
        <f t="shared" si="300"/>
        <v>0</v>
      </c>
      <c r="K520" s="581">
        <f t="shared" si="301"/>
        <v>0</v>
      </c>
      <c r="L520" s="438"/>
      <c r="M520" s="438"/>
      <c r="N520" s="308"/>
      <c r="O520" s="308"/>
      <c r="P520" s="347">
        <f t="shared" si="318"/>
        <v>0</v>
      </c>
      <c r="Q520" s="438"/>
      <c r="R520" s="308"/>
      <c r="S520" s="308"/>
      <c r="T520" s="347">
        <f t="shared" si="319"/>
        <v>0</v>
      </c>
      <c r="U520" s="438"/>
      <c r="V520" s="308"/>
      <c r="W520" s="308"/>
      <c r="X520" s="347">
        <f t="shared" si="320"/>
        <v>0</v>
      </c>
      <c r="Y520" s="438"/>
      <c r="Z520" s="308"/>
      <c r="AA520" s="308"/>
      <c r="AB520" s="1324">
        <f t="shared" si="321"/>
        <v>0</v>
      </c>
      <c r="AC520" s="41"/>
      <c r="AD520" s="757" t="s">
        <v>1425</v>
      </c>
      <c r="AE520" s="756"/>
      <c r="AF520" s="850"/>
      <c r="AG520" s="1911">
        <f t="shared" si="323"/>
        <v>0</v>
      </c>
      <c r="AH520" s="745"/>
      <c r="AI520" s="745"/>
      <c r="AJ520" s="745"/>
      <c r="AK520" s="745"/>
      <c r="AL520" s="745"/>
      <c r="AM520" s="745"/>
      <c r="AN520" s="745"/>
      <c r="AO520" s="745"/>
      <c r="AP520" s="745"/>
      <c r="AQ520" s="745"/>
      <c r="AR520" s="745"/>
      <c r="AS520" s="728">
        <f t="shared" si="299"/>
        <v>0</v>
      </c>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c r="EX520" s="41"/>
      <c r="EY520" s="41"/>
      <c r="EZ520" s="41"/>
      <c r="FA520" s="41"/>
      <c r="FB520" s="41"/>
      <c r="FC520" s="41"/>
      <c r="FD520" s="41"/>
      <c r="FE520" s="41"/>
      <c r="FF520" s="41"/>
      <c r="FG520" s="41"/>
      <c r="FH520" s="41"/>
      <c r="FI520" s="41"/>
      <c r="FJ520" s="41"/>
      <c r="FK520" s="41"/>
      <c r="FL520" s="41"/>
      <c r="FM520" s="41"/>
      <c r="FN520" s="41"/>
      <c r="FO520" s="41"/>
      <c r="FP520" s="41"/>
      <c r="FQ520" s="41"/>
      <c r="FR520" s="41"/>
      <c r="FS520" s="41"/>
      <c r="FT520" s="41"/>
      <c r="FU520" s="41"/>
      <c r="FV520" s="41"/>
      <c r="FW520" s="41"/>
    </row>
    <row r="521" spans="1:179" s="40" customFormat="1" ht="33" customHeight="1">
      <c r="A521" s="276" t="s">
        <v>1426</v>
      </c>
      <c r="B521" s="277"/>
      <c r="C521" s="294"/>
      <c r="D521" s="706"/>
      <c r="E521" s="1163"/>
      <c r="F521" s="279">
        <f>MROUND('310.971 основные средства'!E355*1000,100)</f>
        <v>88000</v>
      </c>
      <c r="G521" s="279">
        <f t="shared" si="322"/>
        <v>88000</v>
      </c>
      <c r="H521" s="307"/>
      <c r="I521" s="576"/>
      <c r="J521" s="1366">
        <f t="shared" si="300"/>
        <v>88000</v>
      </c>
      <c r="K521" s="581">
        <f t="shared" si="301"/>
        <v>0</v>
      </c>
      <c r="L521" s="438"/>
      <c r="M521" s="438"/>
      <c r="N521" s="308"/>
      <c r="O521" s="308"/>
      <c r="P521" s="347">
        <f t="shared" si="318"/>
        <v>0</v>
      </c>
      <c r="Q521" s="438"/>
      <c r="R521" s="308"/>
      <c r="S521" s="308"/>
      <c r="T521" s="347">
        <f t="shared" si="319"/>
        <v>0</v>
      </c>
      <c r="U521" s="438"/>
      <c r="V521" s="308"/>
      <c r="W521" s="308"/>
      <c r="X521" s="347">
        <f t="shared" si="320"/>
        <v>0</v>
      </c>
      <c r="Y521" s="438"/>
      <c r="Z521" s="308"/>
      <c r="AA521" s="308"/>
      <c r="AB521" s="1324">
        <f t="shared" si="321"/>
        <v>0</v>
      </c>
      <c r="AC521" s="41"/>
      <c r="AD521" s="757" t="s">
        <v>1426</v>
      </c>
      <c r="AE521" s="756"/>
      <c r="AF521" s="850"/>
      <c r="AG521" s="1911">
        <f t="shared" si="323"/>
        <v>88000</v>
      </c>
      <c r="AH521" s="745"/>
      <c r="AI521" s="745"/>
      <c r="AJ521" s="745"/>
      <c r="AK521" s="745">
        <v>88000</v>
      </c>
      <c r="AL521" s="745"/>
      <c r="AM521" s="745"/>
      <c r="AN521" s="745"/>
      <c r="AO521" s="745"/>
      <c r="AP521" s="745"/>
      <c r="AQ521" s="745"/>
      <c r="AR521" s="745"/>
      <c r="AS521" s="728">
        <f t="shared" si="299"/>
        <v>0</v>
      </c>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c r="EX521" s="41"/>
      <c r="EY521" s="41"/>
      <c r="EZ521" s="41"/>
      <c r="FA521" s="41"/>
      <c r="FB521" s="41"/>
      <c r="FC521" s="41"/>
      <c r="FD521" s="41"/>
      <c r="FE521" s="41"/>
      <c r="FF521" s="41"/>
      <c r="FG521" s="41"/>
      <c r="FH521" s="41"/>
      <c r="FI521" s="41"/>
      <c r="FJ521" s="41"/>
      <c r="FK521" s="41"/>
      <c r="FL521" s="41"/>
      <c r="FM521" s="41"/>
      <c r="FN521" s="41"/>
      <c r="FO521" s="41"/>
      <c r="FP521" s="41"/>
      <c r="FQ521" s="41"/>
      <c r="FR521" s="41"/>
      <c r="FS521" s="41"/>
      <c r="FT521" s="41"/>
      <c r="FU521" s="41"/>
      <c r="FV521" s="41"/>
      <c r="FW521" s="41"/>
    </row>
    <row r="522" spans="1:179" s="40" customFormat="1" ht="23.25" customHeight="1">
      <c r="A522" s="276" t="s">
        <v>886</v>
      </c>
      <c r="B522" s="277"/>
      <c r="C522" s="294"/>
      <c r="D522" s="706"/>
      <c r="E522" s="1163"/>
      <c r="F522" s="279">
        <f>MROUND('310.971 основные средства'!E356*1000,100)</f>
        <v>0</v>
      </c>
      <c r="G522" s="279">
        <f t="shared" si="322"/>
        <v>0</v>
      </c>
      <c r="H522" s="307"/>
      <c r="I522" s="576"/>
      <c r="J522" s="1366">
        <f t="shared" si="300"/>
        <v>0</v>
      </c>
      <c r="K522" s="581">
        <f t="shared" si="301"/>
        <v>0</v>
      </c>
      <c r="L522" s="438"/>
      <c r="M522" s="438"/>
      <c r="N522" s="308"/>
      <c r="O522" s="308"/>
      <c r="P522" s="347">
        <f t="shared" si="318"/>
        <v>0</v>
      </c>
      <c r="Q522" s="438"/>
      <c r="R522" s="308"/>
      <c r="S522" s="308"/>
      <c r="T522" s="347">
        <f t="shared" si="319"/>
        <v>0</v>
      </c>
      <c r="U522" s="438"/>
      <c r="V522" s="308"/>
      <c r="W522" s="308"/>
      <c r="X522" s="347">
        <f t="shared" si="320"/>
        <v>0</v>
      </c>
      <c r="Y522" s="438"/>
      <c r="Z522" s="308"/>
      <c r="AA522" s="308"/>
      <c r="AB522" s="1324">
        <f t="shared" si="321"/>
        <v>0</v>
      </c>
      <c r="AC522" s="41"/>
      <c r="AD522" s="757" t="s">
        <v>886</v>
      </c>
      <c r="AE522" s="756"/>
      <c r="AF522" s="850"/>
      <c r="AG522" s="1911">
        <f t="shared" si="323"/>
        <v>0</v>
      </c>
      <c r="AH522" s="745"/>
      <c r="AI522" s="745"/>
      <c r="AJ522" s="745"/>
      <c r="AK522" s="745"/>
      <c r="AL522" s="745"/>
      <c r="AM522" s="745"/>
      <c r="AN522" s="745"/>
      <c r="AO522" s="745"/>
      <c r="AP522" s="745"/>
      <c r="AQ522" s="745"/>
      <c r="AR522" s="745"/>
      <c r="AS522" s="728">
        <f t="shared" si="299"/>
        <v>0</v>
      </c>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c r="EX522" s="41"/>
      <c r="EY522" s="41"/>
      <c r="EZ522" s="41"/>
      <c r="FA522" s="41"/>
      <c r="FB522" s="41"/>
      <c r="FC522" s="41"/>
      <c r="FD522" s="41"/>
      <c r="FE522" s="41"/>
      <c r="FF522" s="41"/>
      <c r="FG522" s="41"/>
      <c r="FH522" s="41"/>
      <c r="FI522" s="41"/>
      <c r="FJ522" s="41"/>
      <c r="FK522" s="41"/>
      <c r="FL522" s="41"/>
      <c r="FM522" s="41"/>
      <c r="FN522" s="41"/>
      <c r="FO522" s="41"/>
      <c r="FP522" s="41"/>
      <c r="FQ522" s="41"/>
      <c r="FR522" s="41"/>
      <c r="FS522" s="41"/>
      <c r="FT522" s="41"/>
      <c r="FU522" s="41"/>
      <c r="FV522" s="41"/>
      <c r="FW522" s="41"/>
    </row>
    <row r="523" spans="1:179" s="40" customFormat="1" ht="20.25" hidden="1" customHeight="1" outlineLevel="1">
      <c r="A523" s="674"/>
      <c r="B523" s="277"/>
      <c r="C523" s="294"/>
      <c r="D523" s="706"/>
      <c r="E523" s="1163"/>
      <c r="F523" s="279"/>
      <c r="G523" s="279">
        <f t="shared" si="322"/>
        <v>0</v>
      </c>
      <c r="H523" s="307"/>
      <c r="I523" s="576"/>
      <c r="J523" s="1366">
        <f t="shared" si="300"/>
        <v>0</v>
      </c>
      <c r="K523" s="581">
        <f t="shared" si="301"/>
        <v>0</v>
      </c>
      <c r="L523" s="438"/>
      <c r="M523" s="438"/>
      <c r="N523" s="308"/>
      <c r="O523" s="308"/>
      <c r="P523" s="347">
        <f t="shared" si="318"/>
        <v>0</v>
      </c>
      <c r="Q523" s="438"/>
      <c r="R523" s="308"/>
      <c r="S523" s="308"/>
      <c r="T523" s="347">
        <f t="shared" si="319"/>
        <v>0</v>
      </c>
      <c r="U523" s="438"/>
      <c r="V523" s="308"/>
      <c r="W523" s="308"/>
      <c r="X523" s="347">
        <f t="shared" si="320"/>
        <v>0</v>
      </c>
      <c r="Y523" s="438"/>
      <c r="Z523" s="308"/>
      <c r="AA523" s="308"/>
      <c r="AB523" s="1324">
        <f t="shared" si="321"/>
        <v>0</v>
      </c>
      <c r="AC523" s="41"/>
      <c r="AD523" s="747"/>
      <c r="AE523" s="277"/>
      <c r="AF523" s="294"/>
      <c r="AG523" s="1911">
        <f t="shared" si="323"/>
        <v>0</v>
      </c>
      <c r="AH523" s="745"/>
      <c r="AI523" s="745"/>
      <c r="AJ523" s="745"/>
      <c r="AK523" s="745"/>
      <c r="AL523" s="745"/>
      <c r="AM523" s="745"/>
      <c r="AN523" s="745"/>
      <c r="AO523" s="745"/>
      <c r="AP523" s="745"/>
      <c r="AQ523" s="745"/>
      <c r="AR523" s="745"/>
      <c r="AS523" s="754"/>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c r="FJ523" s="41"/>
      <c r="FK523" s="41"/>
      <c r="FL523" s="41"/>
      <c r="FM523" s="41"/>
      <c r="FN523" s="41"/>
      <c r="FO523" s="41"/>
      <c r="FP523" s="41"/>
      <c r="FQ523" s="41"/>
      <c r="FR523" s="41"/>
      <c r="FS523" s="41"/>
      <c r="FT523" s="41"/>
      <c r="FU523" s="41"/>
      <c r="FV523" s="41"/>
      <c r="FW523" s="41"/>
    </row>
    <row r="524" spans="1:179" s="40" customFormat="1" ht="20.25" hidden="1" customHeight="1" outlineLevel="1">
      <c r="A524" s="676"/>
      <c r="B524" s="277"/>
      <c r="C524" s="294"/>
      <c r="D524" s="706"/>
      <c r="E524" s="1163"/>
      <c r="F524" s="278"/>
      <c r="G524" s="279">
        <f t="shared" si="322"/>
        <v>0</v>
      </c>
      <c r="H524" s="280"/>
      <c r="I524" s="575"/>
      <c r="J524" s="1366">
        <f t="shared" si="300"/>
        <v>0</v>
      </c>
      <c r="K524" s="581">
        <f t="shared" si="301"/>
        <v>0</v>
      </c>
      <c r="L524" s="335"/>
      <c r="M524" s="335"/>
      <c r="N524" s="281"/>
      <c r="O524" s="281"/>
      <c r="P524" s="347">
        <f t="shared" si="318"/>
        <v>0</v>
      </c>
      <c r="Q524" s="335"/>
      <c r="R524" s="281"/>
      <c r="S524" s="281"/>
      <c r="T524" s="347">
        <f t="shared" si="319"/>
        <v>0</v>
      </c>
      <c r="U524" s="335"/>
      <c r="V524" s="281"/>
      <c r="W524" s="281"/>
      <c r="X524" s="347">
        <f t="shared" si="320"/>
        <v>0</v>
      </c>
      <c r="Y524" s="335"/>
      <c r="Z524" s="281"/>
      <c r="AA524" s="281"/>
      <c r="AB524" s="1324">
        <f t="shared" si="321"/>
        <v>0</v>
      </c>
      <c r="AC524" s="41"/>
      <c r="AD524" s="745"/>
      <c r="AE524" s="277"/>
      <c r="AF524" s="294"/>
      <c r="AG524" s="1911">
        <f t="shared" si="323"/>
        <v>0</v>
      </c>
      <c r="AH524" s="281"/>
      <c r="AI524" s="281"/>
      <c r="AJ524" s="281"/>
      <c r="AK524" s="281"/>
      <c r="AL524" s="281"/>
      <c r="AM524" s="281"/>
      <c r="AN524" s="281"/>
      <c r="AO524" s="281"/>
      <c r="AP524" s="281"/>
      <c r="AQ524" s="281"/>
      <c r="AR524" s="281"/>
      <c r="AS524" s="754">
        <f t="shared" si="299"/>
        <v>0</v>
      </c>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c r="EX524" s="41"/>
      <c r="EY524" s="41"/>
      <c r="EZ524" s="41"/>
      <c r="FA524" s="41"/>
      <c r="FB524" s="41"/>
      <c r="FC524" s="41"/>
      <c r="FD524" s="41"/>
      <c r="FE524" s="41"/>
      <c r="FF524" s="41"/>
      <c r="FG524" s="41"/>
      <c r="FH524" s="41"/>
      <c r="FI524" s="41"/>
      <c r="FJ524" s="41"/>
      <c r="FK524" s="41"/>
      <c r="FL524" s="41"/>
      <c r="FM524" s="41"/>
      <c r="FN524" s="41"/>
      <c r="FO524" s="41"/>
      <c r="FP524" s="41"/>
      <c r="FQ524" s="41"/>
      <c r="FR524" s="41"/>
      <c r="FS524" s="41"/>
      <c r="FT524" s="41"/>
      <c r="FU524" s="41"/>
      <c r="FV524" s="41"/>
      <c r="FW524" s="41"/>
    </row>
    <row r="525" spans="1:179" s="40" customFormat="1" ht="20.25" hidden="1" customHeight="1" outlineLevel="1">
      <c r="A525" s="676"/>
      <c r="B525" s="277"/>
      <c r="C525" s="294"/>
      <c r="D525" s="706"/>
      <c r="E525" s="1163"/>
      <c r="F525" s="278"/>
      <c r="G525" s="279">
        <f t="shared" si="322"/>
        <v>0</v>
      </c>
      <c r="H525" s="280"/>
      <c r="I525" s="575"/>
      <c r="J525" s="1366">
        <f t="shared" si="300"/>
        <v>0</v>
      </c>
      <c r="K525" s="581">
        <f t="shared" si="301"/>
        <v>0</v>
      </c>
      <c r="L525" s="335"/>
      <c r="M525" s="335"/>
      <c r="N525" s="281"/>
      <c r="O525" s="281"/>
      <c r="P525" s="347">
        <f t="shared" si="318"/>
        <v>0</v>
      </c>
      <c r="Q525" s="335"/>
      <c r="R525" s="281"/>
      <c r="S525" s="281"/>
      <c r="T525" s="347">
        <f t="shared" si="319"/>
        <v>0</v>
      </c>
      <c r="U525" s="335"/>
      <c r="V525" s="281"/>
      <c r="W525" s="281"/>
      <c r="X525" s="347">
        <f t="shared" si="320"/>
        <v>0</v>
      </c>
      <c r="Y525" s="335"/>
      <c r="Z525" s="281"/>
      <c r="AA525" s="281"/>
      <c r="AB525" s="1324">
        <f t="shared" si="321"/>
        <v>0</v>
      </c>
      <c r="AC525" s="41"/>
      <c r="AD525" s="745"/>
      <c r="AE525" s="277"/>
      <c r="AF525" s="294"/>
      <c r="AG525" s="1911">
        <f t="shared" si="323"/>
        <v>0</v>
      </c>
      <c r="AH525" s="281"/>
      <c r="AI525" s="281"/>
      <c r="AJ525" s="281"/>
      <c r="AK525" s="281"/>
      <c r="AL525" s="281"/>
      <c r="AM525" s="281"/>
      <c r="AN525" s="281"/>
      <c r="AO525" s="281"/>
      <c r="AP525" s="281"/>
      <c r="AQ525" s="281"/>
      <c r="AR525" s="281"/>
      <c r="AS525" s="754">
        <f t="shared" si="299"/>
        <v>0</v>
      </c>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c r="EX525" s="41"/>
      <c r="EY525" s="41"/>
      <c r="EZ525" s="41"/>
      <c r="FA525" s="41"/>
      <c r="FB525" s="41"/>
      <c r="FC525" s="41"/>
      <c r="FD525" s="41"/>
      <c r="FE525" s="41"/>
      <c r="FF525" s="41"/>
      <c r="FG525" s="41"/>
      <c r="FH525" s="41"/>
      <c r="FI525" s="41"/>
      <c r="FJ525" s="41"/>
      <c r="FK525" s="41"/>
      <c r="FL525" s="41"/>
      <c r="FM525" s="41"/>
      <c r="FN525" s="41"/>
      <c r="FO525" s="41"/>
      <c r="FP525" s="41"/>
      <c r="FQ525" s="41"/>
      <c r="FR525" s="41"/>
      <c r="FS525" s="41"/>
      <c r="FT525" s="41"/>
      <c r="FU525" s="41"/>
      <c r="FV525" s="41"/>
      <c r="FW525" s="41"/>
    </row>
    <row r="526" spans="1:179" s="40" customFormat="1" ht="20.25" hidden="1" customHeight="1" outlineLevel="1">
      <c r="A526" s="676"/>
      <c r="B526" s="277"/>
      <c r="C526" s="294"/>
      <c r="D526" s="706"/>
      <c r="E526" s="1163"/>
      <c r="F526" s="278"/>
      <c r="G526" s="279">
        <f t="shared" si="322"/>
        <v>0</v>
      </c>
      <c r="H526" s="280"/>
      <c r="I526" s="575"/>
      <c r="J526" s="1366">
        <f t="shared" si="300"/>
        <v>0</v>
      </c>
      <c r="K526" s="581">
        <f t="shared" si="301"/>
        <v>0</v>
      </c>
      <c r="L526" s="335"/>
      <c r="M526" s="335"/>
      <c r="N526" s="281"/>
      <c r="O526" s="281"/>
      <c r="P526" s="347">
        <f t="shared" si="318"/>
        <v>0</v>
      </c>
      <c r="Q526" s="335"/>
      <c r="R526" s="281"/>
      <c r="S526" s="281"/>
      <c r="T526" s="347">
        <f t="shared" si="319"/>
        <v>0</v>
      </c>
      <c r="U526" s="335"/>
      <c r="V526" s="281"/>
      <c r="W526" s="281"/>
      <c r="X526" s="347">
        <f t="shared" si="320"/>
        <v>0</v>
      </c>
      <c r="Y526" s="335"/>
      <c r="Z526" s="281"/>
      <c r="AA526" s="281"/>
      <c r="AB526" s="1324">
        <f t="shared" si="321"/>
        <v>0</v>
      </c>
      <c r="AC526" s="41"/>
      <c r="AD526" s="745"/>
      <c r="AE526" s="277"/>
      <c r="AF526" s="294"/>
      <c r="AG526" s="1911">
        <f t="shared" si="323"/>
        <v>0</v>
      </c>
      <c r="AH526" s="281"/>
      <c r="AI526" s="281"/>
      <c r="AJ526" s="281"/>
      <c r="AK526" s="281"/>
      <c r="AL526" s="281"/>
      <c r="AM526" s="281"/>
      <c r="AN526" s="281"/>
      <c r="AO526" s="281"/>
      <c r="AP526" s="281"/>
      <c r="AQ526" s="281"/>
      <c r="AR526" s="281"/>
      <c r="AS526" s="754">
        <f t="shared" si="299"/>
        <v>0</v>
      </c>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c r="EX526" s="41"/>
      <c r="EY526" s="41"/>
      <c r="EZ526" s="41"/>
      <c r="FA526" s="41"/>
      <c r="FB526" s="41"/>
      <c r="FC526" s="41"/>
      <c r="FD526" s="41"/>
      <c r="FE526" s="41"/>
      <c r="FF526" s="41"/>
      <c r="FG526" s="41"/>
      <c r="FH526" s="41"/>
      <c r="FI526" s="41"/>
      <c r="FJ526" s="41"/>
      <c r="FK526" s="41"/>
      <c r="FL526" s="41"/>
      <c r="FM526" s="41"/>
      <c r="FN526" s="41"/>
      <c r="FO526" s="41"/>
      <c r="FP526" s="41"/>
      <c r="FQ526" s="41"/>
      <c r="FR526" s="41"/>
      <c r="FS526" s="41"/>
      <c r="FT526" s="41"/>
      <c r="FU526" s="41"/>
      <c r="FV526" s="41"/>
      <c r="FW526" s="41"/>
    </row>
    <row r="527" spans="1:179" s="40" customFormat="1" ht="20.25" hidden="1" customHeight="1" outlineLevel="1">
      <c r="A527" s="676"/>
      <c r="B527" s="277"/>
      <c r="C527" s="294"/>
      <c r="D527" s="706"/>
      <c r="E527" s="1163"/>
      <c r="F527" s="278"/>
      <c r="G527" s="279">
        <f t="shared" si="322"/>
        <v>0</v>
      </c>
      <c r="H527" s="280"/>
      <c r="I527" s="575"/>
      <c r="J527" s="1366">
        <f t="shared" si="300"/>
        <v>0</v>
      </c>
      <c r="K527" s="581">
        <f t="shared" si="301"/>
        <v>0</v>
      </c>
      <c r="L527" s="335"/>
      <c r="M527" s="335"/>
      <c r="N527" s="281"/>
      <c r="O527" s="281"/>
      <c r="P527" s="347">
        <f t="shared" si="318"/>
        <v>0</v>
      </c>
      <c r="Q527" s="335"/>
      <c r="R527" s="281"/>
      <c r="S527" s="281"/>
      <c r="T527" s="347">
        <f t="shared" si="319"/>
        <v>0</v>
      </c>
      <c r="U527" s="335"/>
      <c r="V527" s="281"/>
      <c r="W527" s="281"/>
      <c r="X527" s="347">
        <f t="shared" si="320"/>
        <v>0</v>
      </c>
      <c r="Y527" s="335"/>
      <c r="Z527" s="281"/>
      <c r="AA527" s="281"/>
      <c r="AB527" s="1324">
        <f t="shared" si="321"/>
        <v>0</v>
      </c>
      <c r="AC527" s="41"/>
      <c r="AD527" s="745"/>
      <c r="AE527" s="277"/>
      <c r="AF527" s="294"/>
      <c r="AG527" s="1911">
        <f t="shared" si="323"/>
        <v>0</v>
      </c>
      <c r="AH527" s="281"/>
      <c r="AI527" s="281"/>
      <c r="AJ527" s="281"/>
      <c r="AK527" s="281"/>
      <c r="AL527" s="281"/>
      <c r="AM527" s="281"/>
      <c r="AN527" s="281"/>
      <c r="AO527" s="281"/>
      <c r="AP527" s="281"/>
      <c r="AQ527" s="281"/>
      <c r="AR527" s="281"/>
      <c r="AS527" s="754">
        <f t="shared" si="299"/>
        <v>0</v>
      </c>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c r="EX527" s="41"/>
      <c r="EY527" s="41"/>
      <c r="EZ527" s="41"/>
      <c r="FA527" s="41"/>
      <c r="FB527" s="41"/>
      <c r="FC527" s="41"/>
      <c r="FD527" s="41"/>
      <c r="FE527" s="41"/>
      <c r="FF527" s="41"/>
      <c r="FG527" s="41"/>
      <c r="FH527" s="41"/>
      <c r="FI527" s="41"/>
      <c r="FJ527" s="41"/>
      <c r="FK527" s="41"/>
      <c r="FL527" s="41"/>
      <c r="FM527" s="41"/>
      <c r="FN527" s="41"/>
      <c r="FO527" s="41"/>
      <c r="FP527" s="41"/>
      <c r="FQ527" s="41"/>
      <c r="FR527" s="41"/>
      <c r="FS527" s="41"/>
      <c r="FT527" s="41"/>
      <c r="FU527" s="41"/>
      <c r="FV527" s="41"/>
      <c r="FW527" s="41"/>
    </row>
    <row r="528" spans="1:179" s="40" customFormat="1" ht="20.25" hidden="1" customHeight="1" outlineLevel="1">
      <c r="A528" s="676"/>
      <c r="B528" s="277"/>
      <c r="C528" s="294"/>
      <c r="D528" s="706"/>
      <c r="E528" s="1163"/>
      <c r="F528" s="278"/>
      <c r="G528" s="279">
        <f t="shared" si="322"/>
        <v>0</v>
      </c>
      <c r="H528" s="280"/>
      <c r="I528" s="575"/>
      <c r="J528" s="1366">
        <f t="shared" si="300"/>
        <v>0</v>
      </c>
      <c r="K528" s="581">
        <f t="shared" si="301"/>
        <v>0</v>
      </c>
      <c r="L528" s="335"/>
      <c r="M528" s="335"/>
      <c r="N528" s="281"/>
      <c r="O528" s="281"/>
      <c r="P528" s="347">
        <f t="shared" si="318"/>
        <v>0</v>
      </c>
      <c r="Q528" s="335"/>
      <c r="R528" s="281"/>
      <c r="S528" s="281"/>
      <c r="T528" s="347">
        <f t="shared" si="319"/>
        <v>0</v>
      </c>
      <c r="U528" s="335"/>
      <c r="V528" s="281"/>
      <c r="W528" s="281"/>
      <c r="X528" s="347">
        <f t="shared" si="320"/>
        <v>0</v>
      </c>
      <c r="Y528" s="335"/>
      <c r="Z528" s="281"/>
      <c r="AA528" s="281"/>
      <c r="AB528" s="1324">
        <f t="shared" si="321"/>
        <v>0</v>
      </c>
      <c r="AC528" s="41"/>
      <c r="AD528" s="745"/>
      <c r="AE528" s="277"/>
      <c r="AF528" s="294"/>
      <c r="AG528" s="1911">
        <f t="shared" si="323"/>
        <v>0</v>
      </c>
      <c r="AH528" s="281"/>
      <c r="AI528" s="281"/>
      <c r="AJ528" s="281"/>
      <c r="AK528" s="281"/>
      <c r="AL528" s="281"/>
      <c r="AM528" s="281"/>
      <c r="AN528" s="281"/>
      <c r="AO528" s="281"/>
      <c r="AP528" s="281"/>
      <c r="AQ528" s="281"/>
      <c r="AR528" s="281"/>
      <c r="AS528" s="754">
        <f t="shared" si="299"/>
        <v>0</v>
      </c>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c r="EX528" s="41"/>
      <c r="EY528" s="41"/>
      <c r="EZ528" s="41"/>
      <c r="FA528" s="41"/>
      <c r="FB528" s="41"/>
      <c r="FC528" s="41"/>
      <c r="FD528" s="41"/>
      <c r="FE528" s="41"/>
      <c r="FF528" s="41"/>
      <c r="FG528" s="41"/>
      <c r="FH528" s="41"/>
      <c r="FI528" s="41"/>
      <c r="FJ528" s="41"/>
      <c r="FK528" s="41"/>
      <c r="FL528" s="41"/>
      <c r="FM528" s="41"/>
      <c r="FN528" s="41"/>
      <c r="FO528" s="41"/>
      <c r="FP528" s="41"/>
      <c r="FQ528" s="41"/>
      <c r="FR528" s="41"/>
      <c r="FS528" s="41"/>
      <c r="FT528" s="41"/>
      <c r="FU528" s="41"/>
      <c r="FV528" s="41"/>
      <c r="FW528" s="41"/>
    </row>
    <row r="529" spans="1:179" s="42" customFormat="1" ht="32.25" customHeight="1" collapsed="1">
      <c r="A529" s="344" t="s">
        <v>724</v>
      </c>
      <c r="B529" s="339">
        <v>340</v>
      </c>
      <c r="C529" s="339"/>
      <c r="D529" s="1159"/>
      <c r="E529" s="630">
        <f>SUM(E530,E552,E554)</f>
        <v>0</v>
      </c>
      <c r="F529" s="341">
        <f>SUM(F530,F552,F554)</f>
        <v>263500</v>
      </c>
      <c r="G529" s="341">
        <f>SUM(G530,G552,G554)</f>
        <v>263500</v>
      </c>
      <c r="H529" s="342">
        <f t="shared" ref="H529:AB529" si="324">SUM(H530,H552,H554)</f>
        <v>0</v>
      </c>
      <c r="I529" s="519">
        <f t="shared" si="324"/>
        <v>0</v>
      </c>
      <c r="J529" s="1364">
        <f t="shared" si="300"/>
        <v>263500</v>
      </c>
      <c r="K529" s="354">
        <f t="shared" si="301"/>
        <v>0</v>
      </c>
      <c r="L529" s="354">
        <f t="shared" si="324"/>
        <v>0</v>
      </c>
      <c r="M529" s="354">
        <f t="shared" si="324"/>
        <v>0</v>
      </c>
      <c r="N529" s="343">
        <f t="shared" si="324"/>
        <v>0</v>
      </c>
      <c r="O529" s="343">
        <f t="shared" si="324"/>
        <v>0</v>
      </c>
      <c r="P529" s="343">
        <f t="shared" si="324"/>
        <v>0</v>
      </c>
      <c r="Q529" s="354">
        <f t="shared" si="324"/>
        <v>0</v>
      </c>
      <c r="R529" s="343">
        <f t="shared" si="324"/>
        <v>0</v>
      </c>
      <c r="S529" s="343">
        <f t="shared" si="324"/>
        <v>0</v>
      </c>
      <c r="T529" s="343">
        <f t="shared" si="324"/>
        <v>0</v>
      </c>
      <c r="U529" s="354">
        <f t="shared" si="324"/>
        <v>0</v>
      </c>
      <c r="V529" s="343">
        <f t="shared" si="324"/>
        <v>0</v>
      </c>
      <c r="W529" s="343">
        <f t="shared" si="324"/>
        <v>0</v>
      </c>
      <c r="X529" s="343">
        <f t="shared" si="324"/>
        <v>0</v>
      </c>
      <c r="Y529" s="354">
        <f t="shared" si="324"/>
        <v>0</v>
      </c>
      <c r="Z529" s="343">
        <f t="shared" si="324"/>
        <v>0</v>
      </c>
      <c r="AA529" s="343">
        <f t="shared" si="324"/>
        <v>0</v>
      </c>
      <c r="AB529" s="1325">
        <f t="shared" si="324"/>
        <v>0</v>
      </c>
      <c r="AC529" s="238"/>
      <c r="AD529" s="386" t="s">
        <v>724</v>
      </c>
      <c r="AE529" s="339">
        <v>340</v>
      </c>
      <c r="AF529" s="339"/>
      <c r="AG529" s="343">
        <f t="shared" ref="AG529:AL529" si="325">SUM(AG530,AG552,AG554)</f>
        <v>263500</v>
      </c>
      <c r="AH529" s="343">
        <f t="shared" si="325"/>
        <v>1500</v>
      </c>
      <c r="AI529" s="343">
        <f>SUM(AI530,AI552,AI554)</f>
        <v>72000</v>
      </c>
      <c r="AJ529" s="343">
        <f t="shared" si="325"/>
        <v>0</v>
      </c>
      <c r="AK529" s="343">
        <f t="shared" si="325"/>
        <v>190000</v>
      </c>
      <c r="AL529" s="343">
        <f t="shared" si="325"/>
        <v>0</v>
      </c>
      <c r="AM529" s="343">
        <f t="shared" ref="AM529:AR529" si="326">SUM(AM530,AM552,AM554)</f>
        <v>0</v>
      </c>
      <c r="AN529" s="343">
        <f t="shared" si="326"/>
        <v>0</v>
      </c>
      <c r="AO529" s="343">
        <f t="shared" si="326"/>
        <v>0</v>
      </c>
      <c r="AP529" s="343">
        <f t="shared" si="326"/>
        <v>0</v>
      </c>
      <c r="AQ529" s="343">
        <f t="shared" si="326"/>
        <v>0</v>
      </c>
      <c r="AR529" s="343">
        <f t="shared" si="326"/>
        <v>0</v>
      </c>
      <c r="AS529" s="753">
        <f t="shared" si="299"/>
        <v>0</v>
      </c>
      <c r="AT529" s="238"/>
      <c r="AU529" s="238"/>
      <c r="AV529" s="238"/>
      <c r="AW529" s="238"/>
      <c r="AX529" s="238"/>
      <c r="AY529" s="238"/>
      <c r="AZ529" s="238"/>
      <c r="BA529" s="238"/>
      <c r="BB529" s="238"/>
      <c r="BC529" s="238"/>
      <c r="BD529" s="238"/>
      <c r="BE529" s="238"/>
      <c r="BF529" s="238"/>
      <c r="BG529" s="238"/>
      <c r="BH529" s="238"/>
      <c r="BI529" s="238"/>
      <c r="BJ529" s="238"/>
      <c r="BK529" s="238"/>
      <c r="BL529" s="238"/>
      <c r="BM529" s="238"/>
      <c r="BN529" s="238"/>
      <c r="BO529" s="238"/>
      <c r="BP529" s="238"/>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c r="DB529" s="238"/>
      <c r="DC529" s="238"/>
      <c r="DD529" s="238"/>
      <c r="DE529" s="238"/>
      <c r="DF529" s="238"/>
      <c r="DG529" s="238"/>
      <c r="DH529" s="238"/>
      <c r="DI529" s="238"/>
      <c r="DJ529" s="238"/>
      <c r="DK529" s="238"/>
      <c r="DL529" s="238"/>
      <c r="DM529" s="238"/>
      <c r="DN529" s="238"/>
      <c r="DO529" s="238"/>
      <c r="DP529" s="238"/>
      <c r="DQ529" s="238"/>
      <c r="DR529" s="238"/>
      <c r="DS529" s="238"/>
      <c r="DT529" s="238"/>
      <c r="DU529" s="238"/>
      <c r="DV529" s="238"/>
      <c r="DW529" s="238"/>
      <c r="DX529" s="238"/>
      <c r="DY529" s="238"/>
      <c r="DZ529" s="238"/>
      <c r="EA529" s="238"/>
      <c r="EB529" s="238"/>
      <c r="EC529" s="238"/>
      <c r="ED529" s="238"/>
      <c r="EE529" s="238"/>
      <c r="EF529" s="238"/>
      <c r="EG529" s="238"/>
      <c r="EH529" s="238"/>
      <c r="EI529" s="238"/>
      <c r="EJ529" s="238"/>
      <c r="EK529" s="238"/>
      <c r="EL529" s="238"/>
      <c r="EM529" s="238"/>
      <c r="EN529" s="238"/>
      <c r="EO529" s="238"/>
      <c r="EP529" s="238"/>
      <c r="EQ529" s="238"/>
      <c r="ER529" s="238"/>
      <c r="ES529" s="238"/>
      <c r="ET529" s="238"/>
      <c r="EU529" s="238"/>
      <c r="EV529" s="238"/>
      <c r="EW529" s="238"/>
      <c r="EX529" s="238"/>
      <c r="EY529" s="238"/>
      <c r="EZ529" s="238"/>
      <c r="FA529" s="238"/>
      <c r="FB529" s="238"/>
      <c r="FC529" s="238"/>
      <c r="FD529" s="238"/>
      <c r="FE529" s="238"/>
      <c r="FF529" s="238"/>
      <c r="FG529" s="238"/>
      <c r="FH529" s="238"/>
      <c r="FI529" s="238"/>
      <c r="FJ529" s="238"/>
      <c r="FK529" s="238"/>
      <c r="FL529" s="238"/>
      <c r="FM529" s="238"/>
      <c r="FN529" s="238"/>
      <c r="FO529" s="238"/>
      <c r="FP529" s="238"/>
      <c r="FQ529" s="238"/>
      <c r="FR529" s="238"/>
      <c r="FS529" s="238"/>
      <c r="FT529" s="238"/>
      <c r="FU529" s="238"/>
      <c r="FV529" s="238"/>
      <c r="FW529" s="238"/>
    </row>
    <row r="530" spans="1:179" s="40" customFormat="1" ht="30.75" customHeight="1">
      <c r="A530" s="344" t="s">
        <v>893</v>
      </c>
      <c r="B530" s="398"/>
      <c r="C530" s="399">
        <v>981</v>
      </c>
      <c r="D530" s="1160" t="s">
        <v>1383</v>
      </c>
      <c r="E530" s="1164">
        <f>SUM(E531:E551)</f>
        <v>0</v>
      </c>
      <c r="F530" s="345">
        <f>SUM(F531:F551)</f>
        <v>191500</v>
      </c>
      <c r="G530" s="345">
        <f>SUM(G531:G551)</f>
        <v>191500</v>
      </c>
      <c r="H530" s="400">
        <f t="shared" ref="H530:AB530" si="327">SUM(H531:H551)</f>
        <v>0</v>
      </c>
      <c r="I530" s="520">
        <f t="shared" si="327"/>
        <v>0</v>
      </c>
      <c r="J530" s="1365">
        <f t="shared" si="300"/>
        <v>191500</v>
      </c>
      <c r="K530" s="355">
        <f t="shared" si="301"/>
        <v>0</v>
      </c>
      <c r="L530" s="355">
        <f t="shared" si="327"/>
        <v>0</v>
      </c>
      <c r="M530" s="355">
        <f>SUM(M531:M551)</f>
        <v>0</v>
      </c>
      <c r="N530" s="346">
        <f t="shared" si="327"/>
        <v>0</v>
      </c>
      <c r="O530" s="346">
        <f t="shared" si="327"/>
        <v>0</v>
      </c>
      <c r="P530" s="346">
        <f t="shared" si="327"/>
        <v>0</v>
      </c>
      <c r="Q530" s="346">
        <f t="shared" si="327"/>
        <v>0</v>
      </c>
      <c r="R530" s="346">
        <f t="shared" si="327"/>
        <v>0</v>
      </c>
      <c r="S530" s="346">
        <f t="shared" si="327"/>
        <v>0</v>
      </c>
      <c r="T530" s="346">
        <f t="shared" si="327"/>
        <v>0</v>
      </c>
      <c r="U530" s="346">
        <f t="shared" si="327"/>
        <v>0</v>
      </c>
      <c r="V530" s="346">
        <f t="shared" si="327"/>
        <v>0</v>
      </c>
      <c r="W530" s="346">
        <f t="shared" si="327"/>
        <v>0</v>
      </c>
      <c r="X530" s="346">
        <f t="shared" si="327"/>
        <v>0</v>
      </c>
      <c r="Y530" s="346">
        <f t="shared" si="327"/>
        <v>0</v>
      </c>
      <c r="Z530" s="346">
        <f t="shared" si="327"/>
        <v>0</v>
      </c>
      <c r="AA530" s="346">
        <f t="shared" si="327"/>
        <v>0</v>
      </c>
      <c r="AB530" s="1321">
        <f t="shared" si="327"/>
        <v>0</v>
      </c>
      <c r="AC530" s="41"/>
      <c r="AD530" s="386" t="s">
        <v>893</v>
      </c>
      <c r="AE530" s="398"/>
      <c r="AF530" s="399">
        <v>981</v>
      </c>
      <c r="AG530" s="346">
        <f t="shared" ref="AG530:AL530" si="328">SUM(AG531:AG551)</f>
        <v>191500</v>
      </c>
      <c r="AH530" s="346">
        <f t="shared" si="328"/>
        <v>1500</v>
      </c>
      <c r="AI530" s="346">
        <f t="shared" si="328"/>
        <v>0</v>
      </c>
      <c r="AJ530" s="346">
        <f>SUM(AJ531:AJ551)</f>
        <v>0</v>
      </c>
      <c r="AK530" s="346">
        <f t="shared" si="328"/>
        <v>190000</v>
      </c>
      <c r="AL530" s="346">
        <f t="shared" si="328"/>
        <v>0</v>
      </c>
      <c r="AM530" s="346">
        <f t="shared" ref="AM530:AR530" si="329">SUM(AM531:AM551)</f>
        <v>0</v>
      </c>
      <c r="AN530" s="346">
        <f t="shared" si="329"/>
        <v>0</v>
      </c>
      <c r="AO530" s="346">
        <f t="shared" si="329"/>
        <v>0</v>
      </c>
      <c r="AP530" s="346">
        <f t="shared" si="329"/>
        <v>0</v>
      </c>
      <c r="AQ530" s="346">
        <f t="shared" si="329"/>
        <v>0</v>
      </c>
      <c r="AR530" s="346">
        <f t="shared" si="329"/>
        <v>0</v>
      </c>
      <c r="AS530" s="754">
        <f t="shared" si="299"/>
        <v>0</v>
      </c>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1"/>
      <c r="DD530" s="41"/>
      <c r="DE530" s="41"/>
      <c r="DF530" s="41"/>
      <c r="DG530" s="41"/>
      <c r="DH530" s="41"/>
      <c r="DI530" s="41"/>
      <c r="DJ530" s="41"/>
      <c r="DK530" s="41"/>
      <c r="DL530" s="41"/>
      <c r="DM530" s="41"/>
      <c r="DN530" s="41"/>
      <c r="DO530" s="41"/>
      <c r="DP530" s="41"/>
      <c r="DQ530" s="41"/>
      <c r="DR530" s="41"/>
      <c r="DS530" s="41"/>
      <c r="DT530" s="41"/>
      <c r="DU530" s="41"/>
      <c r="DV530" s="41"/>
      <c r="DW530" s="41"/>
      <c r="DX530" s="41"/>
      <c r="DY530" s="41"/>
      <c r="DZ530" s="41"/>
      <c r="EA530" s="41"/>
      <c r="EB530" s="41"/>
      <c r="EC530" s="41"/>
      <c r="ED530" s="41"/>
      <c r="EE530" s="41"/>
      <c r="EF530" s="41"/>
      <c r="EG530" s="41"/>
      <c r="EH530" s="41"/>
      <c r="EI530" s="41"/>
      <c r="EJ530" s="41"/>
      <c r="EK530" s="41"/>
      <c r="EL530" s="41"/>
      <c r="EM530" s="41"/>
      <c r="EN530" s="41"/>
      <c r="EO530" s="41"/>
      <c r="EP530" s="41"/>
      <c r="EQ530" s="41"/>
      <c r="ER530" s="41"/>
      <c r="ES530" s="41"/>
      <c r="ET530" s="41"/>
      <c r="EU530" s="41"/>
      <c r="EV530" s="41"/>
      <c r="EW530" s="41"/>
      <c r="EX530" s="41"/>
      <c r="EY530" s="41"/>
      <c r="EZ530" s="41"/>
      <c r="FA530" s="41"/>
      <c r="FB530" s="41"/>
      <c r="FC530" s="41"/>
      <c r="FD530" s="41"/>
      <c r="FE530" s="41"/>
      <c r="FF530" s="41"/>
      <c r="FG530" s="41"/>
      <c r="FH530" s="41"/>
      <c r="FI530" s="41"/>
      <c r="FJ530" s="41"/>
      <c r="FK530" s="41"/>
      <c r="FL530" s="41"/>
      <c r="FM530" s="41"/>
      <c r="FN530" s="41"/>
      <c r="FO530" s="41"/>
      <c r="FP530" s="41"/>
      <c r="FQ530" s="41"/>
      <c r="FR530" s="41"/>
      <c r="FS530" s="41"/>
      <c r="FT530" s="41"/>
      <c r="FU530" s="41"/>
      <c r="FV530" s="41"/>
      <c r="FW530" s="41"/>
    </row>
    <row r="531" spans="1:179" s="40" customFormat="1" ht="46.5" customHeight="1">
      <c r="A531" s="679" t="s">
        <v>887</v>
      </c>
      <c r="B531" s="277"/>
      <c r="C531" s="294"/>
      <c r="D531" s="706"/>
      <c r="E531" s="1163"/>
      <c r="F531" s="279">
        <f>MROUND('340.981 расходники'!E217*1000,100)</f>
        <v>0</v>
      </c>
      <c r="G531" s="279">
        <f>F531</f>
        <v>0</v>
      </c>
      <c r="H531" s="307"/>
      <c r="I531" s="576"/>
      <c r="J531" s="1366">
        <f t="shared" si="300"/>
        <v>0</v>
      </c>
      <c r="K531" s="581">
        <f t="shared" si="301"/>
        <v>0</v>
      </c>
      <c r="L531" s="438"/>
      <c r="M531" s="438"/>
      <c r="N531" s="308"/>
      <c r="O531" s="308"/>
      <c r="P531" s="347">
        <f t="shared" ref="P531:P551" si="330">SUM(M531:O531)</f>
        <v>0</v>
      </c>
      <c r="Q531" s="308"/>
      <c r="R531" s="308"/>
      <c r="S531" s="308"/>
      <c r="T531" s="347">
        <f t="shared" ref="T531:T551" si="331">SUM(Q531:S531)</f>
        <v>0</v>
      </c>
      <c r="U531" s="308"/>
      <c r="V531" s="308"/>
      <c r="W531" s="308"/>
      <c r="X531" s="347">
        <f t="shared" ref="X531:X551" si="332">SUM(U531:W531)</f>
        <v>0</v>
      </c>
      <c r="Y531" s="308"/>
      <c r="Z531" s="308"/>
      <c r="AA531" s="308"/>
      <c r="AB531" s="1322">
        <f t="shared" ref="AB531:AB551" si="333">SUM(Y531:AA531)</f>
        <v>0</v>
      </c>
      <c r="AC531" s="41"/>
      <c r="AD531" s="1257" t="s">
        <v>887</v>
      </c>
      <c r="AE531" s="756"/>
      <c r="AF531" s="850"/>
      <c r="AG531" s="1911">
        <f>G531</f>
        <v>0</v>
      </c>
      <c r="AH531" s="1912"/>
      <c r="AI531" s="1912"/>
      <c r="AJ531" s="1912"/>
      <c r="AK531" s="1912"/>
      <c r="AL531" s="745"/>
      <c r="AM531" s="745"/>
      <c r="AN531" s="745"/>
      <c r="AO531" s="745"/>
      <c r="AP531" s="745"/>
      <c r="AQ531" s="745"/>
      <c r="AR531" s="745"/>
      <c r="AS531" s="728">
        <f t="shared" si="299"/>
        <v>0</v>
      </c>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1"/>
      <c r="DD531" s="41"/>
      <c r="DE531" s="41"/>
      <c r="DF531" s="41"/>
      <c r="DG531" s="41"/>
      <c r="DH531" s="41"/>
      <c r="DI531" s="41"/>
      <c r="DJ531" s="41"/>
      <c r="DK531" s="41"/>
      <c r="DL531" s="41"/>
      <c r="DM531" s="41"/>
      <c r="DN531" s="41"/>
      <c r="DO531" s="41"/>
      <c r="DP531" s="41"/>
      <c r="DQ531" s="41"/>
      <c r="DR531" s="41"/>
      <c r="DS531" s="41"/>
      <c r="DT531" s="41"/>
      <c r="DU531" s="41"/>
      <c r="DV531" s="41"/>
      <c r="DW531" s="41"/>
      <c r="DX531" s="41"/>
      <c r="DY531" s="41"/>
      <c r="DZ531" s="41"/>
      <c r="EA531" s="41"/>
      <c r="EB531" s="41"/>
      <c r="EC531" s="41"/>
      <c r="ED531" s="41"/>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c r="FA531" s="41"/>
      <c r="FB531" s="41"/>
      <c r="FC531" s="41"/>
      <c r="FD531" s="41"/>
      <c r="FE531" s="41"/>
      <c r="FF531" s="41"/>
      <c r="FG531" s="41"/>
      <c r="FH531" s="41"/>
      <c r="FI531" s="41"/>
      <c r="FJ531" s="41"/>
      <c r="FK531" s="41"/>
      <c r="FL531" s="41"/>
      <c r="FM531" s="41"/>
      <c r="FN531" s="41"/>
      <c r="FO531" s="41"/>
      <c r="FP531" s="41"/>
      <c r="FQ531" s="41"/>
      <c r="FR531" s="41"/>
      <c r="FS531" s="41"/>
      <c r="FT531" s="41"/>
      <c r="FU531" s="41"/>
      <c r="FV531" s="41"/>
      <c r="FW531" s="41"/>
    </row>
    <row r="532" spans="1:179" s="40" customFormat="1" ht="21.75" customHeight="1">
      <c r="A532" s="276" t="s">
        <v>888</v>
      </c>
      <c r="B532" s="277"/>
      <c r="C532" s="294"/>
      <c r="D532" s="706"/>
      <c r="E532" s="1163"/>
      <c r="F532" s="279">
        <f>MROUND('340.981 расходники'!E218*1000,100)</f>
        <v>0</v>
      </c>
      <c r="G532" s="279">
        <f t="shared" ref="G532:G551" si="334">F532</f>
        <v>0</v>
      </c>
      <c r="H532" s="307"/>
      <c r="I532" s="576"/>
      <c r="J532" s="1366">
        <f t="shared" si="300"/>
        <v>0</v>
      </c>
      <c r="K532" s="581">
        <f t="shared" si="301"/>
        <v>0</v>
      </c>
      <c r="L532" s="438"/>
      <c r="M532" s="438"/>
      <c r="N532" s="308"/>
      <c r="O532" s="308"/>
      <c r="P532" s="347">
        <f t="shared" si="330"/>
        <v>0</v>
      </c>
      <c r="Q532" s="308"/>
      <c r="R532" s="308"/>
      <c r="S532" s="308"/>
      <c r="T532" s="347">
        <f t="shared" si="331"/>
        <v>0</v>
      </c>
      <c r="U532" s="308"/>
      <c r="V532" s="308"/>
      <c r="W532" s="308"/>
      <c r="X532" s="347">
        <f t="shared" si="332"/>
        <v>0</v>
      </c>
      <c r="Y532" s="308"/>
      <c r="Z532" s="308"/>
      <c r="AA532" s="308"/>
      <c r="AB532" s="1322">
        <f t="shared" si="333"/>
        <v>0</v>
      </c>
      <c r="AC532" s="41"/>
      <c r="AD532" s="757" t="s">
        <v>888</v>
      </c>
      <c r="AE532" s="757"/>
      <c r="AF532" s="757"/>
      <c r="AG532" s="1911">
        <f t="shared" ref="AG532:AG551" si="335">G532</f>
        <v>0</v>
      </c>
      <c r="AH532" s="1912"/>
      <c r="AI532" s="1912"/>
      <c r="AJ532" s="1912"/>
      <c r="AK532" s="1912"/>
      <c r="AL532" s="745"/>
      <c r="AM532" s="745"/>
      <c r="AN532" s="745"/>
      <c r="AO532" s="745"/>
      <c r="AP532" s="745"/>
      <c r="AQ532" s="745"/>
      <c r="AR532" s="745"/>
      <c r="AS532" s="728">
        <f t="shared" si="299"/>
        <v>0</v>
      </c>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row>
    <row r="533" spans="1:179" s="40" customFormat="1" ht="21.75" customHeight="1">
      <c r="A533" s="276" t="s">
        <v>889</v>
      </c>
      <c r="B533" s="277"/>
      <c r="C533" s="294"/>
      <c r="D533" s="706"/>
      <c r="E533" s="1163"/>
      <c r="F533" s="279">
        <f>MROUND('340.981 расходники'!E219*1000,100)</f>
        <v>0</v>
      </c>
      <c r="G533" s="279">
        <f t="shared" si="334"/>
        <v>0</v>
      </c>
      <c r="H533" s="307"/>
      <c r="I533" s="576"/>
      <c r="J533" s="1366">
        <f t="shared" si="300"/>
        <v>0</v>
      </c>
      <c r="K533" s="581">
        <f t="shared" si="301"/>
        <v>0</v>
      </c>
      <c r="L533" s="438"/>
      <c r="M533" s="438"/>
      <c r="N533" s="308"/>
      <c r="O533" s="308"/>
      <c r="P533" s="347">
        <f t="shared" si="330"/>
        <v>0</v>
      </c>
      <c r="Q533" s="308"/>
      <c r="R533" s="308"/>
      <c r="S533" s="308"/>
      <c r="T533" s="347">
        <f t="shared" si="331"/>
        <v>0</v>
      </c>
      <c r="U533" s="308"/>
      <c r="V533" s="308"/>
      <c r="W533" s="308"/>
      <c r="X533" s="347">
        <f t="shared" si="332"/>
        <v>0</v>
      </c>
      <c r="Y533" s="308"/>
      <c r="Z533" s="308"/>
      <c r="AA533" s="308"/>
      <c r="AB533" s="1322">
        <f t="shared" si="333"/>
        <v>0</v>
      </c>
      <c r="AC533" s="41"/>
      <c r="AD533" s="757" t="s">
        <v>889</v>
      </c>
      <c r="AE533" s="757"/>
      <c r="AF533" s="757"/>
      <c r="AG533" s="1911">
        <f t="shared" si="335"/>
        <v>0</v>
      </c>
      <c r="AH533" s="1912"/>
      <c r="AI533" s="1912"/>
      <c r="AJ533" s="1912"/>
      <c r="AK533" s="1912"/>
      <c r="AL533" s="745"/>
      <c r="AM533" s="745"/>
      <c r="AN533" s="745"/>
      <c r="AO533" s="745"/>
      <c r="AP533" s="745"/>
      <c r="AQ533" s="745"/>
      <c r="AR533" s="745"/>
      <c r="AS533" s="728">
        <f t="shared" si="299"/>
        <v>0</v>
      </c>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c r="FK533" s="41"/>
      <c r="FL533" s="41"/>
      <c r="FM533" s="41"/>
      <c r="FN533" s="41"/>
      <c r="FO533" s="41"/>
      <c r="FP533" s="41"/>
      <c r="FQ533" s="41"/>
      <c r="FR533" s="41"/>
      <c r="FS533" s="41"/>
      <c r="FT533" s="41"/>
      <c r="FU533" s="41"/>
      <c r="FV533" s="41"/>
      <c r="FW533" s="41"/>
    </row>
    <row r="534" spans="1:179" s="40" customFormat="1" ht="21.75" customHeight="1">
      <c r="A534" s="276" t="s">
        <v>831</v>
      </c>
      <c r="B534" s="277"/>
      <c r="C534" s="294"/>
      <c r="D534" s="706"/>
      <c r="E534" s="1163"/>
      <c r="F534" s="279">
        <f>MROUND('340.981 расходники'!E220*1000,100)</f>
        <v>0</v>
      </c>
      <c r="G534" s="279">
        <f t="shared" si="334"/>
        <v>0</v>
      </c>
      <c r="H534" s="307"/>
      <c r="I534" s="576"/>
      <c r="J534" s="1366">
        <f t="shared" si="300"/>
        <v>0</v>
      </c>
      <c r="K534" s="581">
        <f t="shared" si="301"/>
        <v>0</v>
      </c>
      <c r="L534" s="438"/>
      <c r="M534" s="438"/>
      <c r="N534" s="308"/>
      <c r="O534" s="308"/>
      <c r="P534" s="347">
        <f t="shared" si="330"/>
        <v>0</v>
      </c>
      <c r="Q534" s="308"/>
      <c r="R534" s="308"/>
      <c r="S534" s="308"/>
      <c r="T534" s="347">
        <f t="shared" si="331"/>
        <v>0</v>
      </c>
      <c r="U534" s="308"/>
      <c r="V534" s="308"/>
      <c r="W534" s="308"/>
      <c r="X534" s="347">
        <f t="shared" si="332"/>
        <v>0</v>
      </c>
      <c r="Y534" s="308"/>
      <c r="Z534" s="308"/>
      <c r="AA534" s="308"/>
      <c r="AB534" s="1322">
        <f t="shared" si="333"/>
        <v>0</v>
      </c>
      <c r="AC534" s="41"/>
      <c r="AD534" s="757" t="s">
        <v>831</v>
      </c>
      <c r="AE534" s="756"/>
      <c r="AF534" s="850"/>
      <c r="AG534" s="1911">
        <f t="shared" si="335"/>
        <v>0</v>
      </c>
      <c r="AH534" s="1912"/>
      <c r="AI534" s="1912"/>
      <c r="AJ534" s="1912"/>
      <c r="AK534" s="1912"/>
      <c r="AL534" s="745"/>
      <c r="AM534" s="745"/>
      <c r="AN534" s="745"/>
      <c r="AO534" s="745"/>
      <c r="AP534" s="745"/>
      <c r="AQ534" s="745"/>
      <c r="AR534" s="745"/>
      <c r="AS534" s="728">
        <f t="shared" si="299"/>
        <v>0</v>
      </c>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c r="FK534" s="41"/>
      <c r="FL534" s="41"/>
      <c r="FM534" s="41"/>
      <c r="FN534" s="41"/>
      <c r="FO534" s="41"/>
      <c r="FP534" s="41"/>
      <c r="FQ534" s="41"/>
      <c r="FR534" s="41"/>
      <c r="FS534" s="41"/>
      <c r="FT534" s="41"/>
      <c r="FU534" s="41"/>
      <c r="FV534" s="41"/>
      <c r="FW534" s="41"/>
    </row>
    <row r="535" spans="1:179" s="40" customFormat="1" ht="21.75" customHeight="1">
      <c r="A535" s="276" t="s">
        <v>504</v>
      </c>
      <c r="B535" s="277"/>
      <c r="C535" s="294"/>
      <c r="D535" s="706"/>
      <c r="E535" s="1163"/>
      <c r="F535" s="279">
        <f>MROUND('340.981 расходники'!E221*1000,100)</f>
        <v>190000</v>
      </c>
      <c r="G535" s="279">
        <f t="shared" si="334"/>
        <v>190000</v>
      </c>
      <c r="H535" s="307"/>
      <c r="I535" s="576"/>
      <c r="J535" s="1366">
        <f t="shared" si="300"/>
        <v>190000</v>
      </c>
      <c r="K535" s="581">
        <f t="shared" si="301"/>
        <v>0</v>
      </c>
      <c r="L535" s="438"/>
      <c r="M535" s="438"/>
      <c r="N535" s="308"/>
      <c r="O535" s="308"/>
      <c r="P535" s="347">
        <f t="shared" si="330"/>
        <v>0</v>
      </c>
      <c r="Q535" s="308"/>
      <c r="R535" s="308"/>
      <c r="S535" s="308"/>
      <c r="T535" s="347">
        <f t="shared" si="331"/>
        <v>0</v>
      </c>
      <c r="U535" s="308"/>
      <c r="V535" s="308"/>
      <c r="W535" s="308"/>
      <c r="X535" s="347">
        <f t="shared" si="332"/>
        <v>0</v>
      </c>
      <c r="Y535" s="308"/>
      <c r="Z535" s="308"/>
      <c r="AA535" s="308"/>
      <c r="AB535" s="1322">
        <f t="shared" si="333"/>
        <v>0</v>
      </c>
      <c r="AC535" s="41"/>
      <c r="AD535" s="757" t="s">
        <v>504</v>
      </c>
      <c r="AE535" s="756"/>
      <c r="AF535" s="850"/>
      <c r="AG535" s="1911">
        <f t="shared" si="335"/>
        <v>190000</v>
      </c>
      <c r="AH535" s="1912"/>
      <c r="AI535" s="1912"/>
      <c r="AJ535" s="1912"/>
      <c r="AK535" s="1912">
        <v>190000</v>
      </c>
      <c r="AL535" s="745"/>
      <c r="AM535" s="745"/>
      <c r="AN535" s="745"/>
      <c r="AO535" s="745"/>
      <c r="AP535" s="745"/>
      <c r="AQ535" s="745"/>
      <c r="AR535" s="745"/>
      <c r="AS535" s="728">
        <f t="shared" si="299"/>
        <v>0</v>
      </c>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c r="FK535" s="41"/>
      <c r="FL535" s="41"/>
      <c r="FM535" s="41"/>
      <c r="FN535" s="41"/>
      <c r="FO535" s="41"/>
      <c r="FP535" s="41"/>
      <c r="FQ535" s="41"/>
      <c r="FR535" s="41"/>
      <c r="FS535" s="41"/>
      <c r="FT535" s="41"/>
      <c r="FU535" s="41"/>
      <c r="FV535" s="41"/>
      <c r="FW535" s="41"/>
    </row>
    <row r="536" spans="1:179" s="40" customFormat="1" ht="21.75" customHeight="1">
      <c r="A536" s="276" t="s">
        <v>1427</v>
      </c>
      <c r="B536" s="277"/>
      <c r="C536" s="294"/>
      <c r="D536" s="706"/>
      <c r="E536" s="1163"/>
      <c r="F536" s="279">
        <f>MROUND('340.981 расходники'!E222*1000,100)</f>
        <v>0</v>
      </c>
      <c r="G536" s="279">
        <f t="shared" si="334"/>
        <v>0</v>
      </c>
      <c r="H536" s="307"/>
      <c r="I536" s="576"/>
      <c r="J536" s="1366">
        <f t="shared" si="300"/>
        <v>0</v>
      </c>
      <c r="K536" s="581">
        <f t="shared" si="301"/>
        <v>0</v>
      </c>
      <c r="L536" s="438"/>
      <c r="M536" s="438"/>
      <c r="N536" s="308"/>
      <c r="O536" s="308"/>
      <c r="P536" s="347">
        <f t="shared" si="330"/>
        <v>0</v>
      </c>
      <c r="Q536" s="308"/>
      <c r="R536" s="308"/>
      <c r="S536" s="308"/>
      <c r="T536" s="347">
        <f t="shared" si="331"/>
        <v>0</v>
      </c>
      <c r="U536" s="308"/>
      <c r="V536" s="308"/>
      <c r="W536" s="308"/>
      <c r="X536" s="347">
        <f t="shared" si="332"/>
        <v>0</v>
      </c>
      <c r="Y536" s="308"/>
      <c r="Z536" s="308"/>
      <c r="AA536" s="308"/>
      <c r="AB536" s="1322">
        <f t="shared" si="333"/>
        <v>0</v>
      </c>
      <c r="AC536" s="41"/>
      <c r="AD536" s="757" t="s">
        <v>1427</v>
      </c>
      <c r="AE536" s="757"/>
      <c r="AF536" s="757"/>
      <c r="AG536" s="1911">
        <f t="shared" si="335"/>
        <v>0</v>
      </c>
      <c r="AH536" s="1912"/>
      <c r="AI536" s="1912"/>
      <c r="AJ536" s="1912"/>
      <c r="AK536" s="1912"/>
      <c r="AL536" s="745"/>
      <c r="AM536" s="745"/>
      <c r="AN536" s="745"/>
      <c r="AO536" s="745"/>
      <c r="AP536" s="745"/>
      <c r="AQ536" s="745"/>
      <c r="AR536" s="745"/>
      <c r="AS536" s="728">
        <f t="shared" si="299"/>
        <v>0</v>
      </c>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1"/>
      <c r="DD536" s="41"/>
      <c r="DE536" s="41"/>
      <c r="DF536" s="41"/>
      <c r="DG536" s="41"/>
      <c r="DH536" s="41"/>
      <c r="DI536" s="41"/>
      <c r="DJ536" s="41"/>
      <c r="DK536" s="41"/>
      <c r="DL536" s="41"/>
      <c r="DM536" s="41"/>
      <c r="DN536" s="41"/>
      <c r="DO536" s="41"/>
      <c r="DP536" s="41"/>
      <c r="DQ536" s="41"/>
      <c r="DR536" s="41"/>
      <c r="DS536" s="41"/>
      <c r="DT536" s="41"/>
      <c r="DU536" s="41"/>
      <c r="DV536" s="41"/>
      <c r="DW536" s="41"/>
      <c r="DX536" s="41"/>
      <c r="DY536" s="41"/>
      <c r="DZ536" s="41"/>
      <c r="EA536" s="41"/>
      <c r="EB536" s="41"/>
      <c r="EC536" s="41"/>
      <c r="ED536" s="41"/>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c r="FA536" s="41"/>
      <c r="FB536" s="41"/>
      <c r="FC536" s="41"/>
      <c r="FD536" s="41"/>
      <c r="FE536" s="41"/>
      <c r="FF536" s="41"/>
      <c r="FG536" s="41"/>
      <c r="FH536" s="41"/>
      <c r="FI536" s="41"/>
      <c r="FJ536" s="41"/>
      <c r="FK536" s="41"/>
      <c r="FL536" s="41"/>
      <c r="FM536" s="41"/>
      <c r="FN536" s="41"/>
      <c r="FO536" s="41"/>
      <c r="FP536" s="41"/>
      <c r="FQ536" s="41"/>
      <c r="FR536" s="41"/>
      <c r="FS536" s="41"/>
      <c r="FT536" s="41"/>
      <c r="FU536" s="41"/>
      <c r="FV536" s="41"/>
      <c r="FW536" s="41"/>
    </row>
    <row r="537" spans="1:179" s="40" customFormat="1" ht="33" customHeight="1">
      <c r="A537" s="276" t="s">
        <v>1428</v>
      </c>
      <c r="B537" s="277"/>
      <c r="C537" s="294"/>
      <c r="D537" s="706"/>
      <c r="E537" s="1163"/>
      <c r="F537" s="279">
        <f>MROUND('340.981 расходники'!E223*1000,100)</f>
        <v>0</v>
      </c>
      <c r="G537" s="279">
        <f t="shared" si="334"/>
        <v>0</v>
      </c>
      <c r="H537" s="307"/>
      <c r="I537" s="576"/>
      <c r="J537" s="1366">
        <f t="shared" si="300"/>
        <v>0</v>
      </c>
      <c r="K537" s="581">
        <f t="shared" si="301"/>
        <v>0</v>
      </c>
      <c r="L537" s="438"/>
      <c r="M537" s="438"/>
      <c r="N537" s="308"/>
      <c r="O537" s="308"/>
      <c r="P537" s="347">
        <f t="shared" si="330"/>
        <v>0</v>
      </c>
      <c r="Q537" s="308"/>
      <c r="R537" s="308"/>
      <c r="S537" s="308"/>
      <c r="T537" s="347">
        <f t="shared" si="331"/>
        <v>0</v>
      </c>
      <c r="U537" s="308"/>
      <c r="V537" s="308"/>
      <c r="W537" s="308"/>
      <c r="X537" s="347">
        <f t="shared" si="332"/>
        <v>0</v>
      </c>
      <c r="Y537" s="308"/>
      <c r="Z537" s="308"/>
      <c r="AA537" s="308"/>
      <c r="AB537" s="1322">
        <f t="shared" si="333"/>
        <v>0</v>
      </c>
      <c r="AC537" s="41"/>
      <c r="AD537" s="757" t="s">
        <v>1428</v>
      </c>
      <c r="AE537" s="757"/>
      <c r="AF537" s="757"/>
      <c r="AG537" s="1911">
        <f t="shared" si="335"/>
        <v>0</v>
      </c>
      <c r="AH537" s="1912"/>
      <c r="AI537" s="1912"/>
      <c r="AJ537" s="1912"/>
      <c r="AK537" s="1912"/>
      <c r="AL537" s="745"/>
      <c r="AM537" s="745"/>
      <c r="AN537" s="745"/>
      <c r="AO537" s="745"/>
      <c r="AP537" s="745"/>
      <c r="AQ537" s="745"/>
      <c r="AR537" s="745"/>
      <c r="AS537" s="728">
        <f t="shared" si="299"/>
        <v>0</v>
      </c>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1"/>
      <c r="DD537" s="41"/>
      <c r="DE537" s="41"/>
      <c r="DF537" s="41"/>
      <c r="DG537" s="41"/>
      <c r="DH537" s="41"/>
      <c r="DI537" s="41"/>
      <c r="DJ537" s="41"/>
      <c r="DK537" s="41"/>
      <c r="DL537" s="41"/>
      <c r="DM537" s="41"/>
      <c r="DN537" s="41"/>
      <c r="DO537" s="41"/>
      <c r="DP537" s="41"/>
      <c r="DQ537" s="41"/>
      <c r="DR537" s="41"/>
      <c r="DS537" s="41"/>
      <c r="DT537" s="41"/>
      <c r="DU537" s="41"/>
      <c r="DV537" s="41"/>
      <c r="DW537" s="41"/>
      <c r="DX537" s="41"/>
      <c r="DY537" s="41"/>
      <c r="DZ537" s="41"/>
      <c r="EA537" s="41"/>
      <c r="EB537" s="41"/>
      <c r="EC537" s="41"/>
      <c r="ED537" s="41"/>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c r="FA537" s="41"/>
      <c r="FB537" s="41"/>
      <c r="FC537" s="41"/>
      <c r="FD537" s="41"/>
      <c r="FE537" s="41"/>
      <c r="FF537" s="41"/>
      <c r="FG537" s="41"/>
      <c r="FH537" s="41"/>
      <c r="FI537" s="41"/>
      <c r="FJ537" s="41"/>
      <c r="FK537" s="41"/>
      <c r="FL537" s="41"/>
      <c r="FM537" s="41"/>
      <c r="FN537" s="41"/>
      <c r="FO537" s="41"/>
      <c r="FP537" s="41"/>
      <c r="FQ537" s="41"/>
      <c r="FR537" s="41"/>
      <c r="FS537" s="41"/>
      <c r="FT537" s="41"/>
      <c r="FU537" s="41"/>
      <c r="FV537" s="41"/>
      <c r="FW537" s="41"/>
    </row>
    <row r="538" spans="1:179" s="40" customFormat="1" ht="48.75" customHeight="1">
      <c r="A538" s="674" t="s">
        <v>1262</v>
      </c>
      <c r="B538" s="277"/>
      <c r="C538" s="294"/>
      <c r="D538" s="706"/>
      <c r="E538" s="1163"/>
      <c r="F538" s="279">
        <f>MROUND('340.981 расходники'!E224*1000,100)</f>
        <v>1500</v>
      </c>
      <c r="G538" s="279">
        <f t="shared" si="334"/>
        <v>1500</v>
      </c>
      <c r="H538" s="307"/>
      <c r="I538" s="576"/>
      <c r="J538" s="1366">
        <f t="shared" si="300"/>
        <v>1500</v>
      </c>
      <c r="K538" s="581">
        <f t="shared" si="301"/>
        <v>0</v>
      </c>
      <c r="L538" s="438"/>
      <c r="M538" s="438"/>
      <c r="N538" s="308"/>
      <c r="O538" s="308"/>
      <c r="P538" s="347">
        <f t="shared" si="330"/>
        <v>0</v>
      </c>
      <c r="Q538" s="308"/>
      <c r="R538" s="308"/>
      <c r="S538" s="308"/>
      <c r="T538" s="347">
        <f t="shared" si="331"/>
        <v>0</v>
      </c>
      <c r="U538" s="308"/>
      <c r="V538" s="308"/>
      <c r="W538" s="308"/>
      <c r="X538" s="347">
        <f t="shared" si="332"/>
        <v>0</v>
      </c>
      <c r="Y538" s="308"/>
      <c r="Z538" s="308"/>
      <c r="AA538" s="308"/>
      <c r="AB538" s="1322">
        <f t="shared" si="333"/>
        <v>0</v>
      </c>
      <c r="AC538" s="41"/>
      <c r="AD538" s="757" t="s">
        <v>1431</v>
      </c>
      <c r="AE538" s="756"/>
      <c r="AF538" s="850"/>
      <c r="AG538" s="1911">
        <f t="shared" si="335"/>
        <v>1500</v>
      </c>
      <c r="AH538" s="1912">
        <f>AG538</f>
        <v>1500</v>
      </c>
      <c r="AI538" s="1912"/>
      <c r="AJ538" s="1912"/>
      <c r="AK538" s="1912"/>
      <c r="AL538" s="745"/>
      <c r="AM538" s="745"/>
      <c r="AN538" s="745"/>
      <c r="AO538" s="745"/>
      <c r="AP538" s="745"/>
      <c r="AQ538" s="745"/>
      <c r="AR538" s="745"/>
      <c r="AS538" s="728">
        <f t="shared" si="299"/>
        <v>0</v>
      </c>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c r="CT538" s="41"/>
      <c r="CU538" s="41"/>
      <c r="CV538" s="41"/>
      <c r="CW538" s="41"/>
      <c r="CX538" s="41"/>
      <c r="CY538" s="41"/>
      <c r="CZ538" s="41"/>
      <c r="DA538" s="41"/>
      <c r="DB538" s="41"/>
      <c r="DC538" s="41"/>
      <c r="DD538" s="41"/>
      <c r="DE538" s="41"/>
      <c r="DF538" s="41"/>
      <c r="DG538" s="41"/>
      <c r="DH538" s="41"/>
      <c r="DI538" s="41"/>
      <c r="DJ538" s="41"/>
      <c r="DK538" s="41"/>
      <c r="DL538" s="41"/>
      <c r="DM538" s="41"/>
      <c r="DN538" s="41"/>
      <c r="DO538" s="41"/>
      <c r="DP538" s="41"/>
      <c r="DQ538" s="41"/>
      <c r="DR538" s="41"/>
      <c r="DS538" s="41"/>
      <c r="DT538" s="41"/>
      <c r="DU538" s="41"/>
      <c r="DV538" s="41"/>
      <c r="DW538" s="41"/>
      <c r="DX538" s="41"/>
      <c r="DY538" s="41"/>
      <c r="DZ538" s="41"/>
      <c r="EA538" s="41"/>
      <c r="EB538" s="41"/>
      <c r="EC538" s="41"/>
      <c r="ED538" s="41"/>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c r="FA538" s="41"/>
      <c r="FB538" s="41"/>
      <c r="FC538" s="41"/>
      <c r="FD538" s="41"/>
      <c r="FE538" s="41"/>
      <c r="FF538" s="41"/>
      <c r="FG538" s="41"/>
      <c r="FH538" s="41"/>
      <c r="FI538" s="41"/>
      <c r="FJ538" s="41"/>
      <c r="FK538" s="41"/>
      <c r="FL538" s="41"/>
      <c r="FM538" s="41"/>
      <c r="FN538" s="41"/>
      <c r="FO538" s="41"/>
      <c r="FP538" s="41"/>
      <c r="FQ538" s="41"/>
      <c r="FR538" s="41"/>
      <c r="FS538" s="41"/>
      <c r="FT538" s="41"/>
      <c r="FU538" s="41"/>
      <c r="FV538" s="41"/>
      <c r="FW538" s="41"/>
    </row>
    <row r="539" spans="1:179" s="40" customFormat="1" ht="21" hidden="1" customHeight="1" outlineLevel="1">
      <c r="A539" s="276"/>
      <c r="B539" s="277"/>
      <c r="C539" s="294"/>
      <c r="D539" s="706"/>
      <c r="E539" s="1163"/>
      <c r="F539" s="279"/>
      <c r="G539" s="279">
        <f t="shared" si="334"/>
        <v>0</v>
      </c>
      <c r="H539" s="307"/>
      <c r="I539" s="576"/>
      <c r="J539" s="1366">
        <f t="shared" si="300"/>
        <v>0</v>
      </c>
      <c r="K539" s="581">
        <f t="shared" si="301"/>
        <v>0</v>
      </c>
      <c r="L539" s="438"/>
      <c r="M539" s="438"/>
      <c r="N539" s="308"/>
      <c r="O539" s="308"/>
      <c r="P539" s="347">
        <f t="shared" si="330"/>
        <v>0</v>
      </c>
      <c r="Q539" s="308"/>
      <c r="R539" s="308"/>
      <c r="S539" s="308"/>
      <c r="T539" s="347">
        <f t="shared" si="331"/>
        <v>0</v>
      </c>
      <c r="U539" s="308"/>
      <c r="V539" s="308"/>
      <c r="W539" s="308"/>
      <c r="X539" s="347">
        <f t="shared" si="332"/>
        <v>0</v>
      </c>
      <c r="Y539" s="308"/>
      <c r="Z539" s="308"/>
      <c r="AA539" s="308"/>
      <c r="AB539" s="1322">
        <f t="shared" si="333"/>
        <v>0</v>
      </c>
      <c r="AC539" s="41"/>
      <c r="AD539" s="1418"/>
      <c r="AE539" s="1419"/>
      <c r="AF539" s="296"/>
      <c r="AG539" s="1911">
        <f t="shared" si="335"/>
        <v>0</v>
      </c>
      <c r="AH539" s="724"/>
      <c r="AI539" s="724"/>
      <c r="AJ539" s="724"/>
      <c r="AK539" s="724"/>
      <c r="AL539" s="724"/>
      <c r="AM539" s="724"/>
      <c r="AN539" s="724"/>
      <c r="AO539" s="724"/>
      <c r="AP539" s="724"/>
      <c r="AQ539" s="724"/>
      <c r="AR539" s="724"/>
      <c r="AS539" s="754">
        <f t="shared" si="299"/>
        <v>0</v>
      </c>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c r="FS539" s="41"/>
      <c r="FT539" s="41"/>
      <c r="FU539" s="41"/>
      <c r="FV539" s="41"/>
      <c r="FW539" s="41"/>
    </row>
    <row r="540" spans="1:179" s="40" customFormat="1" ht="21" hidden="1" customHeight="1" outlineLevel="1">
      <c r="A540" s="276"/>
      <c r="B540" s="277"/>
      <c r="C540" s="294"/>
      <c r="D540" s="706"/>
      <c r="E540" s="1163"/>
      <c r="F540" s="279"/>
      <c r="G540" s="279">
        <f t="shared" si="334"/>
        <v>0</v>
      </c>
      <c r="H540" s="307"/>
      <c r="I540" s="576"/>
      <c r="J540" s="1366">
        <f t="shared" si="300"/>
        <v>0</v>
      </c>
      <c r="K540" s="581">
        <f t="shared" si="301"/>
        <v>0</v>
      </c>
      <c r="L540" s="438"/>
      <c r="M540" s="438"/>
      <c r="N540" s="308"/>
      <c r="O540" s="308"/>
      <c r="P540" s="347">
        <f t="shared" si="330"/>
        <v>0</v>
      </c>
      <c r="Q540" s="308"/>
      <c r="R540" s="308"/>
      <c r="S540" s="308"/>
      <c r="T540" s="347">
        <f t="shared" si="331"/>
        <v>0</v>
      </c>
      <c r="U540" s="308"/>
      <c r="V540" s="308"/>
      <c r="W540" s="308"/>
      <c r="X540" s="347">
        <f t="shared" si="332"/>
        <v>0</v>
      </c>
      <c r="Y540" s="308"/>
      <c r="Z540" s="308"/>
      <c r="AA540" s="308"/>
      <c r="AB540" s="1322">
        <f t="shared" si="333"/>
        <v>0</v>
      </c>
      <c r="AC540" s="41"/>
      <c r="AD540" s="1420"/>
      <c r="AE540" s="724"/>
      <c r="AF540" s="724"/>
      <c r="AG540" s="1911">
        <f t="shared" si="335"/>
        <v>0</v>
      </c>
      <c r="AH540" s="724"/>
      <c r="AI540" s="724"/>
      <c r="AJ540" s="724"/>
      <c r="AK540" s="724"/>
      <c r="AL540" s="724"/>
      <c r="AM540" s="724"/>
      <c r="AN540" s="724"/>
      <c r="AO540" s="724"/>
      <c r="AP540" s="724"/>
      <c r="AQ540" s="724"/>
      <c r="AR540" s="724"/>
      <c r="AS540" s="754">
        <f t="shared" si="299"/>
        <v>0</v>
      </c>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c r="FS540" s="41"/>
      <c r="FT540" s="41"/>
      <c r="FU540" s="41"/>
      <c r="FV540" s="41"/>
      <c r="FW540" s="41"/>
    </row>
    <row r="541" spans="1:179" s="40" customFormat="1" ht="21" hidden="1" customHeight="1" outlineLevel="1">
      <c r="A541" s="674"/>
      <c r="B541" s="277"/>
      <c r="C541" s="294"/>
      <c r="D541" s="706"/>
      <c r="E541" s="1163"/>
      <c r="F541" s="279"/>
      <c r="G541" s="279">
        <f t="shared" si="334"/>
        <v>0</v>
      </c>
      <c r="H541" s="307"/>
      <c r="I541" s="576"/>
      <c r="J541" s="1366">
        <f t="shared" si="300"/>
        <v>0</v>
      </c>
      <c r="K541" s="581">
        <f t="shared" si="301"/>
        <v>0</v>
      </c>
      <c r="L541" s="438"/>
      <c r="M541" s="438"/>
      <c r="N541" s="308"/>
      <c r="O541" s="308"/>
      <c r="P541" s="347">
        <f t="shared" si="330"/>
        <v>0</v>
      </c>
      <c r="Q541" s="308"/>
      <c r="R541" s="308"/>
      <c r="S541" s="308"/>
      <c r="T541" s="347">
        <f t="shared" si="331"/>
        <v>0</v>
      </c>
      <c r="U541" s="308"/>
      <c r="V541" s="308"/>
      <c r="W541" s="308"/>
      <c r="X541" s="347">
        <f t="shared" si="332"/>
        <v>0</v>
      </c>
      <c r="Y541" s="308"/>
      <c r="Z541" s="308"/>
      <c r="AA541" s="308"/>
      <c r="AB541" s="1322">
        <f t="shared" si="333"/>
        <v>0</v>
      </c>
      <c r="AC541" s="41"/>
      <c r="AD541" s="1421"/>
      <c r="AE541" s="1419"/>
      <c r="AF541" s="296"/>
      <c r="AG541" s="1911">
        <f t="shared" si="335"/>
        <v>0</v>
      </c>
      <c r="AH541" s="724"/>
      <c r="AI541" s="724"/>
      <c r="AJ541" s="724"/>
      <c r="AK541" s="724"/>
      <c r="AL541" s="724"/>
      <c r="AM541" s="724"/>
      <c r="AN541" s="724"/>
      <c r="AO541" s="724"/>
      <c r="AP541" s="724"/>
      <c r="AQ541" s="724"/>
      <c r="AR541" s="724"/>
      <c r="AS541" s="754"/>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c r="FS541" s="41"/>
      <c r="FT541" s="41"/>
      <c r="FU541" s="41"/>
      <c r="FV541" s="41"/>
      <c r="FW541" s="41"/>
    </row>
    <row r="542" spans="1:179" s="40" customFormat="1" ht="18" hidden="1" customHeight="1" outlineLevel="1">
      <c r="A542" s="676"/>
      <c r="B542" s="277"/>
      <c r="C542" s="294"/>
      <c r="D542" s="706"/>
      <c r="E542" s="1163"/>
      <c r="F542" s="278"/>
      <c r="G542" s="279">
        <f t="shared" si="334"/>
        <v>0</v>
      </c>
      <c r="H542" s="280"/>
      <c r="I542" s="575"/>
      <c r="J542" s="1366">
        <f t="shared" si="300"/>
        <v>0</v>
      </c>
      <c r="K542" s="581">
        <f t="shared" si="301"/>
        <v>0</v>
      </c>
      <c r="L542" s="335"/>
      <c r="M542" s="335"/>
      <c r="N542" s="281"/>
      <c r="O542" s="281"/>
      <c r="P542" s="347">
        <f t="shared" si="330"/>
        <v>0</v>
      </c>
      <c r="Q542" s="281"/>
      <c r="R542" s="281"/>
      <c r="S542" s="281"/>
      <c r="T542" s="347">
        <f t="shared" si="331"/>
        <v>0</v>
      </c>
      <c r="U542" s="281"/>
      <c r="V542" s="281"/>
      <c r="W542" s="281"/>
      <c r="X542" s="347">
        <f t="shared" si="332"/>
        <v>0</v>
      </c>
      <c r="Y542" s="281"/>
      <c r="Z542" s="281"/>
      <c r="AA542" s="281"/>
      <c r="AB542" s="1322">
        <f t="shared" si="333"/>
        <v>0</v>
      </c>
      <c r="AC542" s="41"/>
      <c r="AD542" s="745"/>
      <c r="AE542" s="277"/>
      <c r="AF542" s="294"/>
      <c r="AG542" s="1911">
        <f t="shared" si="335"/>
        <v>0</v>
      </c>
      <c r="AH542" s="281"/>
      <c r="AI542" s="281"/>
      <c r="AJ542" s="281"/>
      <c r="AK542" s="281"/>
      <c r="AL542" s="281"/>
      <c r="AM542" s="281"/>
      <c r="AN542" s="281"/>
      <c r="AO542" s="281"/>
      <c r="AP542" s="281"/>
      <c r="AQ542" s="281"/>
      <c r="AR542" s="281"/>
      <c r="AS542" s="754">
        <f t="shared" si="299"/>
        <v>0</v>
      </c>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c r="FS542" s="41"/>
      <c r="FT542" s="41"/>
      <c r="FU542" s="41"/>
      <c r="FV542" s="41"/>
      <c r="FW542" s="41"/>
    </row>
    <row r="543" spans="1:179" s="40" customFormat="1" ht="18" hidden="1" customHeight="1" outlineLevel="1">
      <c r="A543" s="676"/>
      <c r="B543" s="277"/>
      <c r="C543" s="294"/>
      <c r="D543" s="706"/>
      <c r="E543" s="1163"/>
      <c r="F543" s="278"/>
      <c r="G543" s="279">
        <f t="shared" si="334"/>
        <v>0</v>
      </c>
      <c r="H543" s="280"/>
      <c r="I543" s="575"/>
      <c r="J543" s="1366">
        <f t="shared" si="300"/>
        <v>0</v>
      </c>
      <c r="K543" s="581">
        <f t="shared" si="301"/>
        <v>0</v>
      </c>
      <c r="L543" s="335"/>
      <c r="M543" s="335"/>
      <c r="N543" s="281"/>
      <c r="O543" s="281"/>
      <c r="P543" s="347">
        <f t="shared" si="330"/>
        <v>0</v>
      </c>
      <c r="Q543" s="281"/>
      <c r="R543" s="281"/>
      <c r="S543" s="281"/>
      <c r="T543" s="347">
        <f t="shared" si="331"/>
        <v>0</v>
      </c>
      <c r="U543" s="281"/>
      <c r="V543" s="281"/>
      <c r="W543" s="281"/>
      <c r="X543" s="347">
        <f t="shared" si="332"/>
        <v>0</v>
      </c>
      <c r="Y543" s="281"/>
      <c r="Z543" s="281"/>
      <c r="AA543" s="281"/>
      <c r="AB543" s="1322">
        <f t="shared" si="333"/>
        <v>0</v>
      </c>
      <c r="AC543" s="41"/>
      <c r="AD543" s="745"/>
      <c r="AE543" s="277"/>
      <c r="AF543" s="294"/>
      <c r="AG543" s="1911">
        <f t="shared" si="335"/>
        <v>0</v>
      </c>
      <c r="AH543" s="281"/>
      <c r="AI543" s="281"/>
      <c r="AJ543" s="281"/>
      <c r="AK543" s="281"/>
      <c r="AL543" s="281"/>
      <c r="AM543" s="281"/>
      <c r="AN543" s="281"/>
      <c r="AO543" s="281"/>
      <c r="AP543" s="281"/>
      <c r="AQ543" s="281"/>
      <c r="AR543" s="281"/>
      <c r="AS543" s="754">
        <f t="shared" si="299"/>
        <v>0</v>
      </c>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c r="FS543" s="41"/>
      <c r="FT543" s="41"/>
      <c r="FU543" s="41"/>
      <c r="FV543" s="41"/>
      <c r="FW543" s="41"/>
    </row>
    <row r="544" spans="1:179" s="40" customFormat="1" ht="18" hidden="1" customHeight="1" outlineLevel="1">
      <c r="A544" s="676"/>
      <c r="B544" s="277"/>
      <c r="C544" s="294"/>
      <c r="D544" s="706"/>
      <c r="E544" s="1163"/>
      <c r="F544" s="278"/>
      <c r="G544" s="279">
        <f t="shared" si="334"/>
        <v>0</v>
      </c>
      <c r="H544" s="280"/>
      <c r="I544" s="575"/>
      <c r="J544" s="1366">
        <f t="shared" si="300"/>
        <v>0</v>
      </c>
      <c r="K544" s="581">
        <f t="shared" si="301"/>
        <v>0</v>
      </c>
      <c r="L544" s="335"/>
      <c r="M544" s="335"/>
      <c r="N544" s="281"/>
      <c r="O544" s="281"/>
      <c r="P544" s="347">
        <f t="shared" si="330"/>
        <v>0</v>
      </c>
      <c r="Q544" s="281"/>
      <c r="R544" s="281"/>
      <c r="S544" s="281"/>
      <c r="T544" s="347">
        <f t="shared" si="331"/>
        <v>0</v>
      </c>
      <c r="U544" s="281"/>
      <c r="V544" s="281"/>
      <c r="W544" s="281"/>
      <c r="X544" s="347">
        <f t="shared" si="332"/>
        <v>0</v>
      </c>
      <c r="Y544" s="281"/>
      <c r="Z544" s="281"/>
      <c r="AA544" s="281"/>
      <c r="AB544" s="1322">
        <f t="shared" si="333"/>
        <v>0</v>
      </c>
      <c r="AC544" s="41"/>
      <c r="AD544" s="745"/>
      <c r="AE544" s="277"/>
      <c r="AF544" s="294"/>
      <c r="AG544" s="1911">
        <f t="shared" si="335"/>
        <v>0</v>
      </c>
      <c r="AH544" s="281"/>
      <c r="AI544" s="281"/>
      <c r="AJ544" s="281"/>
      <c r="AK544" s="281"/>
      <c r="AL544" s="281"/>
      <c r="AM544" s="281"/>
      <c r="AN544" s="281"/>
      <c r="AO544" s="281"/>
      <c r="AP544" s="281"/>
      <c r="AQ544" s="281"/>
      <c r="AR544" s="281"/>
      <c r="AS544" s="754">
        <f t="shared" ref="AS544:AS554" si="336">AG544-AH544-AI544-AJ544-AK544-AL544-AM544-AN544-AO544-AP544-AQ544-AR544</f>
        <v>0</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row>
    <row r="545" spans="1:179" s="40" customFormat="1" ht="18" hidden="1" customHeight="1" outlineLevel="1">
      <c r="A545" s="676"/>
      <c r="B545" s="277"/>
      <c r="C545" s="294"/>
      <c r="D545" s="706"/>
      <c r="E545" s="1163"/>
      <c r="F545" s="278"/>
      <c r="G545" s="279">
        <f t="shared" si="334"/>
        <v>0</v>
      </c>
      <c r="H545" s="280"/>
      <c r="I545" s="575"/>
      <c r="J545" s="1366">
        <f t="shared" si="300"/>
        <v>0</v>
      </c>
      <c r="K545" s="581">
        <f t="shared" si="301"/>
        <v>0</v>
      </c>
      <c r="L545" s="335"/>
      <c r="M545" s="335"/>
      <c r="N545" s="281"/>
      <c r="O545" s="281"/>
      <c r="P545" s="347">
        <f t="shared" si="330"/>
        <v>0</v>
      </c>
      <c r="Q545" s="281"/>
      <c r="R545" s="281"/>
      <c r="S545" s="281"/>
      <c r="T545" s="347">
        <f t="shared" si="331"/>
        <v>0</v>
      </c>
      <c r="U545" s="281"/>
      <c r="V545" s="281"/>
      <c r="W545" s="281"/>
      <c r="X545" s="347">
        <f t="shared" si="332"/>
        <v>0</v>
      </c>
      <c r="Y545" s="281"/>
      <c r="Z545" s="281"/>
      <c r="AA545" s="281"/>
      <c r="AB545" s="1322">
        <f t="shared" si="333"/>
        <v>0</v>
      </c>
      <c r="AC545" s="41"/>
      <c r="AD545" s="745"/>
      <c r="AE545" s="277"/>
      <c r="AF545" s="294"/>
      <c r="AG545" s="1911">
        <f t="shared" si="335"/>
        <v>0</v>
      </c>
      <c r="AH545" s="281"/>
      <c r="AI545" s="281"/>
      <c r="AJ545" s="281"/>
      <c r="AK545" s="281"/>
      <c r="AL545" s="281"/>
      <c r="AM545" s="281"/>
      <c r="AN545" s="281"/>
      <c r="AO545" s="281"/>
      <c r="AP545" s="281"/>
      <c r="AQ545" s="281"/>
      <c r="AR545" s="281"/>
      <c r="AS545" s="754">
        <f t="shared" si="336"/>
        <v>0</v>
      </c>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row>
    <row r="546" spans="1:179" s="40" customFormat="1" ht="18" hidden="1" customHeight="1" outlineLevel="1">
      <c r="A546" s="676"/>
      <c r="B546" s="277"/>
      <c r="C546" s="294"/>
      <c r="D546" s="706"/>
      <c r="E546" s="1163"/>
      <c r="F546" s="278"/>
      <c r="G546" s="279">
        <f t="shared" si="334"/>
        <v>0</v>
      </c>
      <c r="H546" s="280"/>
      <c r="I546" s="575"/>
      <c r="J546" s="1366">
        <f t="shared" si="300"/>
        <v>0</v>
      </c>
      <c r="K546" s="581">
        <f t="shared" si="301"/>
        <v>0</v>
      </c>
      <c r="L546" s="335"/>
      <c r="M546" s="335"/>
      <c r="N546" s="281"/>
      <c r="O546" s="281"/>
      <c r="P546" s="347">
        <f t="shared" si="330"/>
        <v>0</v>
      </c>
      <c r="Q546" s="281"/>
      <c r="R546" s="281"/>
      <c r="S546" s="281"/>
      <c r="T546" s="347">
        <f t="shared" si="331"/>
        <v>0</v>
      </c>
      <c r="U546" s="281"/>
      <c r="V546" s="281"/>
      <c r="W546" s="281"/>
      <c r="X546" s="347">
        <f t="shared" si="332"/>
        <v>0</v>
      </c>
      <c r="Y546" s="281"/>
      <c r="Z546" s="281"/>
      <c r="AA546" s="281"/>
      <c r="AB546" s="1322">
        <f t="shared" si="333"/>
        <v>0</v>
      </c>
      <c r="AC546" s="41"/>
      <c r="AD546" s="745"/>
      <c r="AE546" s="277"/>
      <c r="AF546" s="294"/>
      <c r="AG546" s="1911">
        <f t="shared" si="335"/>
        <v>0</v>
      </c>
      <c r="AH546" s="281"/>
      <c r="AI546" s="281"/>
      <c r="AJ546" s="281"/>
      <c r="AK546" s="281"/>
      <c r="AL546" s="281"/>
      <c r="AM546" s="281"/>
      <c r="AN546" s="281"/>
      <c r="AO546" s="281"/>
      <c r="AP546" s="281"/>
      <c r="AQ546" s="281"/>
      <c r="AR546" s="281"/>
      <c r="AS546" s="754">
        <f t="shared" si="336"/>
        <v>0</v>
      </c>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row>
    <row r="547" spans="1:179" s="40" customFormat="1" ht="18" hidden="1" customHeight="1" outlineLevel="1">
      <c r="A547" s="676"/>
      <c r="B547" s="277"/>
      <c r="C547" s="294"/>
      <c r="D547" s="706"/>
      <c r="E547" s="1163"/>
      <c r="F547" s="278"/>
      <c r="G547" s="279">
        <f t="shared" si="334"/>
        <v>0</v>
      </c>
      <c r="H547" s="280"/>
      <c r="I547" s="575"/>
      <c r="J547" s="1366">
        <f t="shared" si="300"/>
        <v>0</v>
      </c>
      <c r="K547" s="581">
        <f t="shared" si="301"/>
        <v>0</v>
      </c>
      <c r="L547" s="335"/>
      <c r="M547" s="335"/>
      <c r="N547" s="281"/>
      <c r="O547" s="281"/>
      <c r="P547" s="347">
        <f t="shared" si="330"/>
        <v>0</v>
      </c>
      <c r="Q547" s="281"/>
      <c r="R547" s="281"/>
      <c r="S547" s="281"/>
      <c r="T547" s="347">
        <f t="shared" si="331"/>
        <v>0</v>
      </c>
      <c r="U547" s="281"/>
      <c r="V547" s="281"/>
      <c r="W547" s="281"/>
      <c r="X547" s="347">
        <f t="shared" si="332"/>
        <v>0</v>
      </c>
      <c r="Y547" s="281"/>
      <c r="Z547" s="281"/>
      <c r="AA547" s="281"/>
      <c r="AB547" s="1322">
        <f t="shared" si="333"/>
        <v>0</v>
      </c>
      <c r="AC547" s="41"/>
      <c r="AD547" s="745"/>
      <c r="AE547" s="277"/>
      <c r="AF547" s="294"/>
      <c r="AG547" s="1911">
        <f t="shared" si="335"/>
        <v>0</v>
      </c>
      <c r="AH547" s="281"/>
      <c r="AI547" s="281"/>
      <c r="AJ547" s="281"/>
      <c r="AK547" s="281"/>
      <c r="AL547" s="281"/>
      <c r="AM547" s="281"/>
      <c r="AN547" s="281"/>
      <c r="AO547" s="281"/>
      <c r="AP547" s="281"/>
      <c r="AQ547" s="281"/>
      <c r="AR547" s="281"/>
      <c r="AS547" s="754">
        <f t="shared" si="336"/>
        <v>0</v>
      </c>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row>
    <row r="548" spans="1:179" s="40" customFormat="1" ht="18" hidden="1" customHeight="1" outlineLevel="1">
      <c r="A548" s="676"/>
      <c r="B548" s="277"/>
      <c r="C548" s="294"/>
      <c r="D548" s="706"/>
      <c r="E548" s="1163"/>
      <c r="F548" s="278"/>
      <c r="G548" s="279">
        <f t="shared" si="334"/>
        <v>0</v>
      </c>
      <c r="H548" s="280"/>
      <c r="I548" s="575"/>
      <c r="J548" s="1366">
        <f t="shared" si="300"/>
        <v>0</v>
      </c>
      <c r="K548" s="581">
        <f t="shared" si="301"/>
        <v>0</v>
      </c>
      <c r="L548" s="335"/>
      <c r="M548" s="335"/>
      <c r="N548" s="281"/>
      <c r="O548" s="281"/>
      <c r="P548" s="347">
        <f t="shared" si="330"/>
        <v>0</v>
      </c>
      <c r="Q548" s="281"/>
      <c r="R548" s="281"/>
      <c r="S548" s="281"/>
      <c r="T548" s="347">
        <f t="shared" si="331"/>
        <v>0</v>
      </c>
      <c r="U548" s="281"/>
      <c r="V548" s="281"/>
      <c r="W548" s="281"/>
      <c r="X548" s="347">
        <f t="shared" si="332"/>
        <v>0</v>
      </c>
      <c r="Y548" s="281"/>
      <c r="Z548" s="281"/>
      <c r="AA548" s="281"/>
      <c r="AB548" s="1322">
        <f t="shared" si="333"/>
        <v>0</v>
      </c>
      <c r="AC548" s="41"/>
      <c r="AD548" s="745"/>
      <c r="AE548" s="277"/>
      <c r="AF548" s="294"/>
      <c r="AG548" s="1911">
        <f t="shared" si="335"/>
        <v>0</v>
      </c>
      <c r="AH548" s="281"/>
      <c r="AI548" s="281"/>
      <c r="AJ548" s="281"/>
      <c r="AK548" s="281"/>
      <c r="AL548" s="281"/>
      <c r="AM548" s="281"/>
      <c r="AN548" s="281"/>
      <c r="AO548" s="281"/>
      <c r="AP548" s="281"/>
      <c r="AQ548" s="281"/>
      <c r="AR548" s="281"/>
      <c r="AS548" s="754">
        <f t="shared" si="336"/>
        <v>0</v>
      </c>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row>
    <row r="549" spans="1:179" s="40" customFormat="1" ht="18" hidden="1" customHeight="1" outlineLevel="1">
      <c r="A549" s="676"/>
      <c r="B549" s="277"/>
      <c r="C549" s="294"/>
      <c r="D549" s="706"/>
      <c r="E549" s="1163"/>
      <c r="F549" s="278"/>
      <c r="G549" s="279">
        <f t="shared" si="334"/>
        <v>0</v>
      </c>
      <c r="H549" s="280"/>
      <c r="I549" s="575"/>
      <c r="J549" s="1366">
        <f t="shared" si="300"/>
        <v>0</v>
      </c>
      <c r="K549" s="581">
        <f t="shared" si="301"/>
        <v>0</v>
      </c>
      <c r="L549" s="335"/>
      <c r="M549" s="335"/>
      <c r="N549" s="281"/>
      <c r="O549" s="281"/>
      <c r="P549" s="347">
        <f t="shared" si="330"/>
        <v>0</v>
      </c>
      <c r="Q549" s="281"/>
      <c r="R549" s="281"/>
      <c r="S549" s="281"/>
      <c r="T549" s="347">
        <f t="shared" si="331"/>
        <v>0</v>
      </c>
      <c r="U549" s="281"/>
      <c r="V549" s="281"/>
      <c r="W549" s="281"/>
      <c r="X549" s="347">
        <f t="shared" si="332"/>
        <v>0</v>
      </c>
      <c r="Y549" s="281"/>
      <c r="Z549" s="281"/>
      <c r="AA549" s="281"/>
      <c r="AB549" s="1322">
        <f t="shared" si="333"/>
        <v>0</v>
      </c>
      <c r="AC549" s="41"/>
      <c r="AD549" s="745"/>
      <c r="AE549" s="277"/>
      <c r="AF549" s="294"/>
      <c r="AG549" s="1911">
        <f t="shared" si="335"/>
        <v>0</v>
      </c>
      <c r="AH549" s="281"/>
      <c r="AI549" s="281"/>
      <c r="AJ549" s="281"/>
      <c r="AK549" s="281"/>
      <c r="AL549" s="281"/>
      <c r="AM549" s="281"/>
      <c r="AN549" s="281"/>
      <c r="AO549" s="281"/>
      <c r="AP549" s="281"/>
      <c r="AQ549" s="281"/>
      <c r="AR549" s="281"/>
      <c r="AS549" s="754">
        <f t="shared" si="336"/>
        <v>0</v>
      </c>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row>
    <row r="550" spans="1:179" s="40" customFormat="1" ht="18" hidden="1" customHeight="1" outlineLevel="1">
      <c r="A550" s="676"/>
      <c r="B550" s="277"/>
      <c r="C550" s="294"/>
      <c r="D550" s="706"/>
      <c r="E550" s="1163"/>
      <c r="F550" s="278"/>
      <c r="G550" s="279">
        <f t="shared" si="334"/>
        <v>0</v>
      </c>
      <c r="H550" s="280"/>
      <c r="I550" s="575"/>
      <c r="J550" s="1366">
        <f t="shared" si="300"/>
        <v>0</v>
      </c>
      <c r="K550" s="581">
        <f t="shared" si="301"/>
        <v>0</v>
      </c>
      <c r="L550" s="335"/>
      <c r="M550" s="335"/>
      <c r="N550" s="281"/>
      <c r="O550" s="281"/>
      <c r="P550" s="347">
        <f t="shared" si="330"/>
        <v>0</v>
      </c>
      <c r="Q550" s="281"/>
      <c r="R550" s="281"/>
      <c r="S550" s="281"/>
      <c r="T550" s="347">
        <f t="shared" si="331"/>
        <v>0</v>
      </c>
      <c r="U550" s="281"/>
      <c r="V550" s="281"/>
      <c r="W550" s="281"/>
      <c r="X550" s="347">
        <f t="shared" si="332"/>
        <v>0</v>
      </c>
      <c r="Y550" s="281"/>
      <c r="Z550" s="281"/>
      <c r="AA550" s="281"/>
      <c r="AB550" s="1322">
        <f t="shared" si="333"/>
        <v>0</v>
      </c>
      <c r="AC550" s="41"/>
      <c r="AD550" s="745"/>
      <c r="AE550" s="277"/>
      <c r="AF550" s="294"/>
      <c r="AG550" s="1911">
        <f t="shared" si="335"/>
        <v>0</v>
      </c>
      <c r="AH550" s="281"/>
      <c r="AI550" s="281"/>
      <c r="AJ550" s="281"/>
      <c r="AK550" s="281"/>
      <c r="AL550" s="281"/>
      <c r="AM550" s="281"/>
      <c r="AN550" s="281"/>
      <c r="AO550" s="281"/>
      <c r="AP550" s="281"/>
      <c r="AQ550" s="281"/>
      <c r="AR550" s="281"/>
      <c r="AS550" s="754">
        <f t="shared" si="336"/>
        <v>0</v>
      </c>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row>
    <row r="551" spans="1:179" s="40" customFormat="1" ht="18" hidden="1" customHeight="1" outlineLevel="1">
      <c r="A551" s="676"/>
      <c r="B551" s="277"/>
      <c r="C551" s="294"/>
      <c r="D551" s="706"/>
      <c r="E551" s="1163"/>
      <c r="F551" s="278"/>
      <c r="G551" s="279">
        <f t="shared" si="334"/>
        <v>0</v>
      </c>
      <c r="H551" s="280"/>
      <c r="I551" s="575"/>
      <c r="J551" s="1366">
        <f t="shared" si="300"/>
        <v>0</v>
      </c>
      <c r="K551" s="581">
        <f t="shared" si="301"/>
        <v>0</v>
      </c>
      <c r="L551" s="335"/>
      <c r="M551" s="335"/>
      <c r="N551" s="281"/>
      <c r="O551" s="281"/>
      <c r="P551" s="347">
        <f t="shared" si="330"/>
        <v>0</v>
      </c>
      <c r="Q551" s="281"/>
      <c r="R551" s="281"/>
      <c r="S551" s="281"/>
      <c r="T551" s="347">
        <f t="shared" si="331"/>
        <v>0</v>
      </c>
      <c r="U551" s="281"/>
      <c r="V551" s="281"/>
      <c r="W551" s="281"/>
      <c r="X551" s="347">
        <f t="shared" si="332"/>
        <v>0</v>
      </c>
      <c r="Y551" s="281"/>
      <c r="Z551" s="281"/>
      <c r="AA551" s="281"/>
      <c r="AB551" s="1322">
        <f t="shared" si="333"/>
        <v>0</v>
      </c>
      <c r="AC551" s="41"/>
      <c r="AD551" s="745"/>
      <c r="AE551" s="277"/>
      <c r="AF551" s="294"/>
      <c r="AG551" s="1911">
        <f t="shared" si="335"/>
        <v>0</v>
      </c>
      <c r="AH551" s="281"/>
      <c r="AI551" s="281"/>
      <c r="AJ551" s="281"/>
      <c r="AK551" s="281"/>
      <c r="AL551" s="281"/>
      <c r="AM551" s="281"/>
      <c r="AN551" s="281"/>
      <c r="AO551" s="281"/>
      <c r="AP551" s="281"/>
      <c r="AQ551" s="281"/>
      <c r="AR551" s="281"/>
      <c r="AS551" s="754">
        <f t="shared" si="336"/>
        <v>0</v>
      </c>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row>
    <row r="552" spans="1:179" s="40" customFormat="1" ht="65.25" customHeight="1" collapsed="1">
      <c r="A552" s="344" t="s">
        <v>901</v>
      </c>
      <c r="B552" s="398"/>
      <c r="C552" s="399">
        <v>982</v>
      </c>
      <c r="D552" s="1160" t="s">
        <v>1383</v>
      </c>
      <c r="E552" s="1164">
        <f>E553</f>
        <v>0</v>
      </c>
      <c r="F552" s="345">
        <f>F553</f>
        <v>0</v>
      </c>
      <c r="G552" s="345">
        <f>G553</f>
        <v>0</v>
      </c>
      <c r="H552" s="400">
        <f t="shared" ref="H552:AB552" si="337">H553</f>
        <v>0</v>
      </c>
      <c r="I552" s="520">
        <f t="shared" si="337"/>
        <v>0</v>
      </c>
      <c r="J552" s="1365">
        <f t="shared" ref="J552:J554" si="338">G552-K552</f>
        <v>0</v>
      </c>
      <c r="K552" s="355">
        <f t="shared" ref="K552:K554" si="339">L552+P552+T552+X552+AB552</f>
        <v>0</v>
      </c>
      <c r="L552" s="355">
        <f t="shared" si="337"/>
        <v>0</v>
      </c>
      <c r="M552" s="355">
        <f t="shared" si="337"/>
        <v>0</v>
      </c>
      <c r="N552" s="346">
        <f t="shared" si="337"/>
        <v>0</v>
      </c>
      <c r="O552" s="346">
        <f t="shared" si="337"/>
        <v>0</v>
      </c>
      <c r="P552" s="346">
        <f t="shared" si="337"/>
        <v>0</v>
      </c>
      <c r="Q552" s="346">
        <f t="shared" si="337"/>
        <v>0</v>
      </c>
      <c r="R552" s="346">
        <f t="shared" si="337"/>
        <v>0</v>
      </c>
      <c r="S552" s="346">
        <f t="shared" si="337"/>
        <v>0</v>
      </c>
      <c r="T552" s="346">
        <f t="shared" si="337"/>
        <v>0</v>
      </c>
      <c r="U552" s="346">
        <f t="shared" si="337"/>
        <v>0</v>
      </c>
      <c r="V552" s="346">
        <f t="shared" si="337"/>
        <v>0</v>
      </c>
      <c r="W552" s="346">
        <f t="shared" si="337"/>
        <v>0</v>
      </c>
      <c r="X552" s="346">
        <f t="shared" si="337"/>
        <v>0</v>
      </c>
      <c r="Y552" s="346">
        <f t="shared" si="337"/>
        <v>0</v>
      </c>
      <c r="Z552" s="346">
        <f t="shared" si="337"/>
        <v>0</v>
      </c>
      <c r="AA552" s="346">
        <f t="shared" si="337"/>
        <v>0</v>
      </c>
      <c r="AB552" s="1321">
        <f t="shared" si="337"/>
        <v>0</v>
      </c>
      <c r="AC552" s="41"/>
      <c r="AD552" s="386" t="s">
        <v>901</v>
      </c>
      <c r="AE552" s="398"/>
      <c r="AF552" s="399">
        <v>982</v>
      </c>
      <c r="AG552" s="346">
        <f t="shared" ref="AG552:AR552" si="340">AG553</f>
        <v>0</v>
      </c>
      <c r="AH552" s="346">
        <f t="shared" si="340"/>
        <v>0</v>
      </c>
      <c r="AI552" s="346">
        <f>AI553</f>
        <v>0</v>
      </c>
      <c r="AJ552" s="346">
        <f t="shared" si="340"/>
        <v>0</v>
      </c>
      <c r="AK552" s="346">
        <f t="shared" si="340"/>
        <v>0</v>
      </c>
      <c r="AL552" s="346">
        <f t="shared" si="340"/>
        <v>0</v>
      </c>
      <c r="AM552" s="346">
        <f t="shared" si="340"/>
        <v>0</v>
      </c>
      <c r="AN552" s="346">
        <f t="shared" si="340"/>
        <v>0</v>
      </c>
      <c r="AO552" s="346">
        <f t="shared" si="340"/>
        <v>0</v>
      </c>
      <c r="AP552" s="346">
        <f t="shared" si="340"/>
        <v>0</v>
      </c>
      <c r="AQ552" s="346">
        <f t="shared" si="340"/>
        <v>0</v>
      </c>
      <c r="AR552" s="346">
        <f t="shared" si="340"/>
        <v>0</v>
      </c>
      <c r="AS552" s="754">
        <f>AG552-AH552-AI552-AJ552-AK552-AL552-AM552-AN552-AO552-AP552-AQ552-AR552</f>
        <v>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row>
    <row r="553" spans="1:179" s="40" customFormat="1" ht="33.75" customHeight="1">
      <c r="A553" s="276" t="s">
        <v>902</v>
      </c>
      <c r="B553" s="277"/>
      <c r="C553" s="294"/>
      <c r="D553" s="706"/>
      <c r="E553" s="1163"/>
      <c r="F553" s="279"/>
      <c r="G553" s="279">
        <f>F553</f>
        <v>0</v>
      </c>
      <c r="H553" s="307"/>
      <c r="I553" s="576"/>
      <c r="J553" s="1366">
        <f t="shared" si="338"/>
        <v>0</v>
      </c>
      <c r="K553" s="581">
        <f t="shared" si="339"/>
        <v>0</v>
      </c>
      <c r="L553" s="438"/>
      <c r="M553" s="438"/>
      <c r="N553" s="308"/>
      <c r="O553" s="308"/>
      <c r="P553" s="347">
        <f>SUM(M553:O553)</f>
        <v>0</v>
      </c>
      <c r="Q553" s="308"/>
      <c r="R553" s="308"/>
      <c r="S553" s="308"/>
      <c r="T553" s="347">
        <f>SUM(Q553:S553)</f>
        <v>0</v>
      </c>
      <c r="U553" s="308"/>
      <c r="V553" s="308"/>
      <c r="W553" s="308"/>
      <c r="X553" s="347">
        <f>SUM(U553:W553)</f>
        <v>0</v>
      </c>
      <c r="Y553" s="308"/>
      <c r="Z553" s="308"/>
      <c r="AA553" s="308"/>
      <c r="AB553" s="1322">
        <f>SUM(Y553:AA553)</f>
        <v>0</v>
      </c>
      <c r="AC553" s="41"/>
      <c r="AD553" s="757" t="s">
        <v>902</v>
      </c>
      <c r="AE553" s="756"/>
      <c r="AF553" s="850"/>
      <c r="AG553" s="725">
        <f>F553</f>
        <v>0</v>
      </c>
      <c r="AH553" s="727"/>
      <c r="AI553" s="727"/>
      <c r="AJ553" s="727"/>
      <c r="AK553" s="727"/>
      <c r="AL553" s="727"/>
      <c r="AM553" s="727"/>
      <c r="AN553" s="727"/>
      <c r="AO553" s="727"/>
      <c r="AP553" s="727"/>
      <c r="AQ553" s="727"/>
      <c r="AR553" s="727"/>
      <c r="AS553" s="728">
        <f t="shared" si="336"/>
        <v>0</v>
      </c>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row>
    <row r="554" spans="1:179" s="40" customFormat="1" ht="50.25" customHeight="1" thickBot="1">
      <c r="A554" s="1285" t="s">
        <v>908</v>
      </c>
      <c r="B554" s="556"/>
      <c r="C554" s="557">
        <v>985</v>
      </c>
      <c r="D554" s="1372" t="s">
        <v>1383</v>
      </c>
      <c r="E554" s="1165"/>
      <c r="F554" s="359">
        <f>'340.985 мягкий инвентарь'!G210*1000</f>
        <v>72000</v>
      </c>
      <c r="G554" s="359">
        <f>F554</f>
        <v>72000</v>
      </c>
      <c r="H554" s="558"/>
      <c r="I554" s="631"/>
      <c r="J554" s="1368">
        <f t="shared" si="338"/>
        <v>72000</v>
      </c>
      <c r="K554" s="1361">
        <f t="shared" si="339"/>
        <v>0</v>
      </c>
      <c r="L554" s="625"/>
      <c r="M554" s="625"/>
      <c r="N554" s="360"/>
      <c r="O554" s="360"/>
      <c r="P554" s="360">
        <f>SUM(M554:O554)</f>
        <v>0</v>
      </c>
      <c r="Q554" s="360"/>
      <c r="R554" s="360"/>
      <c r="S554" s="360"/>
      <c r="T554" s="360">
        <f>SUM(Q554:S554)</f>
        <v>0</v>
      </c>
      <c r="U554" s="360"/>
      <c r="V554" s="360"/>
      <c r="W554" s="360"/>
      <c r="X554" s="360">
        <f>SUM(U554:W554)</f>
        <v>0</v>
      </c>
      <c r="Y554" s="360"/>
      <c r="Z554" s="360"/>
      <c r="AA554" s="360"/>
      <c r="AB554" s="1326">
        <f>SUM(Y554:AA554)</f>
        <v>0</v>
      </c>
      <c r="AC554" s="41"/>
      <c r="AD554" s="1283" t="s">
        <v>908</v>
      </c>
      <c r="AE554" s="756"/>
      <c r="AF554" s="850">
        <v>985</v>
      </c>
      <c r="AG554" s="725">
        <f>F554</f>
        <v>72000</v>
      </c>
      <c r="AH554" s="725"/>
      <c r="AI554" s="725">
        <v>72000</v>
      </c>
      <c r="AJ554" s="725"/>
      <c r="AK554" s="725"/>
      <c r="AL554" s="725"/>
      <c r="AM554" s="725"/>
      <c r="AN554" s="725"/>
      <c r="AO554" s="725"/>
      <c r="AP554" s="725"/>
      <c r="AQ554" s="725"/>
      <c r="AR554" s="725"/>
      <c r="AS554" s="728">
        <f t="shared" si="336"/>
        <v>0</v>
      </c>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row>
    <row r="555" spans="1:179" s="10" customFormat="1" ht="40.5" customHeight="1" thickBot="1">
      <c r="A555" s="1167" t="s">
        <v>747</v>
      </c>
      <c r="B555" s="271"/>
      <c r="C555" s="271"/>
      <c r="D555" s="314"/>
      <c r="E555" s="314"/>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row>
    <row r="556" spans="1:179" s="29" customFormat="1" ht="177" customHeight="1">
      <c r="A556" s="362" t="s">
        <v>64</v>
      </c>
      <c r="B556" s="1373" t="s">
        <v>41</v>
      </c>
      <c r="C556" s="1373" t="s">
        <v>35</v>
      </c>
      <c r="D556" s="1374" t="s">
        <v>77</v>
      </c>
      <c r="E556" s="1375"/>
      <c r="F556" s="1376" t="s">
        <v>861</v>
      </c>
      <c r="G556" s="1377" t="s">
        <v>860</v>
      </c>
      <c r="H556" s="1378" t="s">
        <v>862</v>
      </c>
      <c r="I556" s="1379" t="s">
        <v>913</v>
      </c>
      <c r="J556" s="1377" t="s">
        <v>1384</v>
      </c>
      <c r="K556" s="1378" t="s">
        <v>1385</v>
      </c>
      <c r="L556" s="1380" t="s">
        <v>1386</v>
      </c>
      <c r="M556" s="458"/>
      <c r="N556" s="458"/>
      <c r="O556" s="433"/>
      <c r="P556" s="433"/>
      <c r="Q556" s="433"/>
      <c r="R556" s="433"/>
      <c r="S556" s="433"/>
      <c r="T556" s="433"/>
      <c r="U556" s="433"/>
      <c r="V556" s="433"/>
      <c r="W556" s="433"/>
      <c r="X556" s="433"/>
      <c r="Y556" s="433"/>
      <c r="Z556" s="433"/>
      <c r="AA556" s="433"/>
      <c r="AB556" s="433"/>
      <c r="AC556" s="433"/>
    </row>
    <row r="557" spans="1:179" s="29" customFormat="1" ht="21.75" customHeight="1">
      <c r="A557" s="298">
        <v>1</v>
      </c>
      <c r="B557" s="299">
        <v>2</v>
      </c>
      <c r="C557" s="299">
        <v>3</v>
      </c>
      <c r="D557" s="300">
        <v>4</v>
      </c>
      <c r="E557" s="561">
        <v>5</v>
      </c>
      <c r="F557" s="301">
        <v>6</v>
      </c>
      <c r="G557" s="531">
        <v>7</v>
      </c>
      <c r="H557" s="299">
        <v>8</v>
      </c>
      <c r="I557" s="300">
        <v>9</v>
      </c>
      <c r="J557" s="1385">
        <v>10</v>
      </c>
      <c r="K557" s="1386">
        <v>11</v>
      </c>
      <c r="L557" s="1387">
        <v>12</v>
      </c>
      <c r="M557" s="451"/>
      <c r="N557" s="451"/>
      <c r="O557" s="261"/>
      <c r="P557" s="262"/>
      <c r="Q557" s="261"/>
      <c r="R557" s="263"/>
      <c r="S557" s="261"/>
      <c r="T557" s="262"/>
      <c r="U557" s="261"/>
      <c r="V557" s="263"/>
      <c r="W557" s="261"/>
      <c r="X557" s="262"/>
      <c r="Y557" s="261"/>
      <c r="Z557" s="263"/>
      <c r="AA557" s="261"/>
      <c r="AB557" s="262"/>
      <c r="AC557" s="261"/>
    </row>
    <row r="558" spans="1:179" s="22" customFormat="1" ht="21" customHeight="1">
      <c r="A558" s="349" t="s">
        <v>78</v>
      </c>
      <c r="B558" s="350"/>
      <c r="C558" s="350"/>
      <c r="D558" s="351"/>
      <c r="E558" s="1381"/>
      <c r="F558" s="352">
        <f t="shared" ref="F558:I558" si="341">F560+F598</f>
        <v>7429260</v>
      </c>
      <c r="G558" s="1382">
        <f t="shared" si="341"/>
        <v>7429260</v>
      </c>
      <c r="H558" s="1383">
        <f t="shared" si="341"/>
        <v>0</v>
      </c>
      <c r="I558" s="1384">
        <f t="shared" si="341"/>
        <v>0</v>
      </c>
      <c r="J558" s="1382">
        <f t="shared" ref="J558:L558" si="342">J560+J598</f>
        <v>0</v>
      </c>
      <c r="K558" s="1383">
        <f t="shared" si="342"/>
        <v>0</v>
      </c>
      <c r="L558" s="1388">
        <f t="shared" si="342"/>
        <v>0</v>
      </c>
      <c r="M558" s="264"/>
      <c r="N558" s="264"/>
      <c r="O558" s="264"/>
      <c r="P558" s="264"/>
      <c r="Q558" s="264"/>
      <c r="R558" s="264"/>
      <c r="S558" s="264"/>
      <c r="T558" s="264"/>
      <c r="U558" s="264"/>
      <c r="V558" s="264"/>
      <c r="W558" s="264"/>
      <c r="X558" s="264"/>
      <c r="Y558" s="264"/>
      <c r="Z558" s="264"/>
      <c r="AA558" s="264"/>
      <c r="AB558" s="264"/>
      <c r="AC558" s="264"/>
    </row>
    <row r="559" spans="1:179" s="22" customFormat="1" ht="21" customHeight="1">
      <c r="A559" s="349" t="s">
        <v>693</v>
      </c>
      <c r="B559" s="350"/>
      <c r="C559" s="350"/>
      <c r="D559" s="351"/>
      <c r="E559" s="1381"/>
      <c r="F559" s="352">
        <f t="shared" ref="F559:I559" si="343">F568+F570+F572+F577+F579+F586+F587+F588+F590+F591+F593+F597+F599+F594+F601+F589</f>
        <v>7429260</v>
      </c>
      <c r="G559" s="1382">
        <f t="shared" si="343"/>
        <v>7429260</v>
      </c>
      <c r="H559" s="1383">
        <f t="shared" si="343"/>
        <v>0</v>
      </c>
      <c r="I559" s="1384">
        <f t="shared" si="343"/>
        <v>0</v>
      </c>
      <c r="J559" s="1382">
        <f t="shared" ref="J559:L559" si="344">J568+J570+J572+J577+J579+J586+J587+J588+J590+J591+J593+J597+J599+J594+J601+J589</f>
        <v>0</v>
      </c>
      <c r="K559" s="1383">
        <f t="shared" si="344"/>
        <v>0</v>
      </c>
      <c r="L559" s="1388">
        <f t="shared" si="344"/>
        <v>0</v>
      </c>
      <c r="M559" s="264"/>
      <c r="N559" s="264"/>
      <c r="O559" s="264"/>
      <c r="P559" s="264"/>
      <c r="Q559" s="264"/>
      <c r="R559" s="264"/>
      <c r="S559" s="264"/>
      <c r="T559" s="264"/>
      <c r="U559" s="264"/>
      <c r="V559" s="264"/>
      <c r="W559" s="264"/>
      <c r="X559" s="264"/>
      <c r="Y559" s="264"/>
      <c r="Z559" s="264"/>
      <c r="AA559" s="264"/>
      <c r="AB559" s="264"/>
      <c r="AC559" s="264"/>
    </row>
    <row r="560" spans="1:179" s="22" customFormat="1" ht="21" customHeight="1">
      <c r="A560" s="317"/>
      <c r="B560" s="318">
        <v>200</v>
      </c>
      <c r="C560" s="318"/>
      <c r="D560" s="321"/>
      <c r="E560" s="564"/>
      <c r="F560" s="319">
        <f>F561+F595</f>
        <v>157700</v>
      </c>
      <c r="G560" s="436">
        <f t="shared" ref="G560:I560" si="345">G561+G595</f>
        <v>157700</v>
      </c>
      <c r="H560" s="305">
        <f t="shared" si="345"/>
        <v>0</v>
      </c>
      <c r="I560" s="304">
        <f t="shared" si="345"/>
        <v>0</v>
      </c>
      <c r="J560" s="1382">
        <f t="shared" ref="J560:L560" si="346">J561+J595</f>
        <v>0</v>
      </c>
      <c r="K560" s="1383">
        <f t="shared" si="346"/>
        <v>0</v>
      </c>
      <c r="L560" s="1388">
        <f t="shared" si="346"/>
        <v>0</v>
      </c>
      <c r="M560" s="264"/>
      <c r="N560" s="264"/>
      <c r="O560" s="264"/>
      <c r="P560" s="264"/>
      <c r="Q560" s="264"/>
      <c r="R560" s="264"/>
      <c r="S560" s="264"/>
      <c r="T560" s="264"/>
      <c r="U560" s="264"/>
      <c r="V560" s="264"/>
      <c r="W560" s="264"/>
      <c r="X560" s="264"/>
      <c r="Y560" s="264"/>
      <c r="Z560" s="264"/>
      <c r="AA560" s="264"/>
      <c r="AB560" s="264"/>
      <c r="AC560" s="264"/>
    </row>
    <row r="561" spans="1:180" s="22" customFormat="1" ht="21.75" customHeight="1">
      <c r="A561" s="349" t="s">
        <v>717</v>
      </c>
      <c r="B561" s="350">
        <v>220</v>
      </c>
      <c r="C561" s="350"/>
      <c r="D561" s="351"/>
      <c r="E561" s="1381"/>
      <c r="F561" s="352">
        <f t="shared" ref="F561:I561" si="347">F562+F568+F570+F572+F577+F579+F585</f>
        <v>157700</v>
      </c>
      <c r="G561" s="1382">
        <f t="shared" si="347"/>
        <v>157700</v>
      </c>
      <c r="H561" s="1383">
        <f t="shared" si="347"/>
        <v>0</v>
      </c>
      <c r="I561" s="1384">
        <f t="shared" si="347"/>
        <v>0</v>
      </c>
      <c r="J561" s="1382">
        <f t="shared" ref="J561:L561" si="348">J562+J568+J570+J572+J577+J579+J585</f>
        <v>0</v>
      </c>
      <c r="K561" s="1383">
        <f t="shared" si="348"/>
        <v>0</v>
      </c>
      <c r="L561" s="1388">
        <f t="shared" si="348"/>
        <v>0</v>
      </c>
      <c r="M561" s="264"/>
      <c r="N561" s="264"/>
      <c r="O561" s="264"/>
      <c r="P561" s="264"/>
      <c r="Q561" s="264"/>
      <c r="R561" s="264"/>
      <c r="S561" s="264"/>
      <c r="T561" s="264"/>
      <c r="U561" s="264"/>
      <c r="V561" s="264"/>
      <c r="W561" s="264"/>
      <c r="X561" s="264"/>
      <c r="Y561" s="264"/>
      <c r="Z561" s="264"/>
      <c r="AA561" s="264"/>
      <c r="AB561" s="264"/>
      <c r="AC561" s="264"/>
    </row>
    <row r="562" spans="1:180" s="42" customFormat="1" ht="21.75" customHeight="1">
      <c r="A562" s="349" t="s">
        <v>718</v>
      </c>
      <c r="B562" s="350">
        <v>212</v>
      </c>
      <c r="C562" s="350"/>
      <c r="D562" s="351"/>
      <c r="E562" s="1381"/>
      <c r="F562" s="352">
        <f>SUM(F563:F567)</f>
        <v>0</v>
      </c>
      <c r="G562" s="1382">
        <f t="shared" ref="G562:I562" si="349">SUM(G563:G567)</f>
        <v>0</v>
      </c>
      <c r="H562" s="1383">
        <f t="shared" si="349"/>
        <v>0</v>
      </c>
      <c r="I562" s="1384">
        <f t="shared" si="349"/>
        <v>0</v>
      </c>
      <c r="J562" s="1382">
        <f>SUM(J563:J567)</f>
        <v>0</v>
      </c>
      <c r="K562" s="1383">
        <f t="shared" ref="K562:L562" si="350">SUM(K563:K567)</f>
        <v>0</v>
      </c>
      <c r="L562" s="1388">
        <f t="shared" si="350"/>
        <v>0</v>
      </c>
      <c r="M562" s="264"/>
      <c r="N562" s="264"/>
      <c r="O562" s="264"/>
      <c r="P562" s="264"/>
      <c r="Q562" s="264"/>
      <c r="R562" s="264"/>
      <c r="S562" s="264"/>
      <c r="T562" s="264"/>
      <c r="U562" s="264"/>
      <c r="V562" s="264"/>
      <c r="W562" s="264"/>
      <c r="X562" s="264"/>
      <c r="Y562" s="264"/>
      <c r="Z562" s="264"/>
      <c r="AA562" s="264"/>
      <c r="AB562" s="264"/>
      <c r="AC562" s="264"/>
      <c r="AD562" s="238"/>
      <c r="AE562" s="238"/>
      <c r="AF562" s="238"/>
      <c r="AG562" s="238"/>
      <c r="AH562" s="238"/>
      <c r="AI562" s="238"/>
      <c r="AJ562" s="238"/>
      <c r="AK562" s="238"/>
      <c r="AL562" s="238"/>
      <c r="AM562" s="238"/>
      <c r="AN562" s="238"/>
      <c r="AO562" s="238"/>
      <c r="AP562" s="238"/>
      <c r="AQ562" s="238"/>
      <c r="AR562" s="238"/>
      <c r="AS562" s="238"/>
      <c r="AT562" s="238"/>
      <c r="AU562" s="238"/>
      <c r="AV562" s="238"/>
      <c r="AW562" s="238"/>
      <c r="AX562" s="238"/>
      <c r="AY562" s="238"/>
      <c r="AZ562" s="238"/>
      <c r="BA562" s="238"/>
      <c r="BB562" s="238"/>
      <c r="BC562" s="238"/>
      <c r="BD562" s="238"/>
      <c r="BE562" s="238"/>
      <c r="BF562" s="238"/>
      <c r="BG562" s="238"/>
      <c r="BH562" s="238"/>
      <c r="BI562" s="238"/>
      <c r="BJ562" s="238"/>
      <c r="BK562" s="238"/>
      <c r="BL562" s="238"/>
      <c r="BM562" s="238"/>
      <c r="BN562" s="238"/>
      <c r="BO562" s="238"/>
      <c r="BP562" s="238"/>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c r="DB562" s="238"/>
      <c r="DC562" s="238"/>
      <c r="DD562" s="238"/>
      <c r="DE562" s="238"/>
      <c r="DF562" s="238"/>
      <c r="DG562" s="238"/>
      <c r="DH562" s="238"/>
      <c r="DI562" s="238"/>
      <c r="DJ562" s="238"/>
      <c r="DK562" s="238"/>
      <c r="DL562" s="238"/>
      <c r="DM562" s="238"/>
      <c r="DN562" s="238"/>
      <c r="DO562" s="238"/>
      <c r="DP562" s="238"/>
      <c r="DQ562" s="238"/>
      <c r="DR562" s="238"/>
      <c r="DS562" s="238"/>
      <c r="DT562" s="238"/>
      <c r="DU562" s="238"/>
      <c r="DV562" s="238"/>
      <c r="DW562" s="238"/>
      <c r="DX562" s="238"/>
      <c r="DY562" s="238"/>
      <c r="DZ562" s="238"/>
      <c r="EA562" s="238"/>
      <c r="EB562" s="238"/>
      <c r="EC562" s="238"/>
      <c r="ED562" s="238"/>
      <c r="EE562" s="238"/>
      <c r="EF562" s="238"/>
      <c r="EG562" s="238"/>
      <c r="EH562" s="238"/>
      <c r="EI562" s="238"/>
      <c r="EJ562" s="238"/>
      <c r="EK562" s="238"/>
      <c r="EL562" s="238"/>
      <c r="EM562" s="238"/>
      <c r="EN562" s="238"/>
      <c r="EO562" s="238"/>
      <c r="EP562" s="238"/>
      <c r="EQ562" s="238"/>
      <c r="ER562" s="238"/>
      <c r="ES562" s="238"/>
      <c r="ET562" s="238"/>
      <c r="EU562" s="238"/>
      <c r="EV562" s="238"/>
      <c r="EW562" s="238"/>
      <c r="EX562" s="238"/>
      <c r="EY562" s="238"/>
      <c r="EZ562" s="238"/>
      <c r="FA562" s="238"/>
      <c r="FB562" s="238"/>
      <c r="FC562" s="238"/>
      <c r="FD562" s="238"/>
      <c r="FE562" s="238"/>
      <c r="FF562" s="238"/>
      <c r="FG562" s="238"/>
      <c r="FH562" s="238"/>
      <c r="FI562" s="238"/>
      <c r="FJ562" s="238"/>
      <c r="FK562" s="238"/>
      <c r="FL562" s="238"/>
      <c r="FM562" s="238"/>
      <c r="FN562" s="238"/>
      <c r="FO562" s="238"/>
      <c r="FP562" s="238"/>
      <c r="FQ562" s="238"/>
      <c r="FR562" s="238"/>
      <c r="FS562" s="238"/>
      <c r="FT562" s="238"/>
      <c r="FU562" s="238"/>
      <c r="FV562" s="238"/>
      <c r="FW562" s="238"/>
      <c r="FX562" s="238"/>
    </row>
    <row r="563" spans="1:180" s="40" customFormat="1" ht="66" customHeight="1">
      <c r="A563" s="676" t="s">
        <v>125</v>
      </c>
      <c r="B563" s="277"/>
      <c r="C563" s="294">
        <v>912</v>
      </c>
      <c r="D563" s="291" t="s">
        <v>807</v>
      </c>
      <c r="E563" s="562"/>
      <c r="F563" s="279"/>
      <c r="G563" s="335">
        <f>F563</f>
        <v>0</v>
      </c>
      <c r="H563" s="281"/>
      <c r="I563" s="284"/>
      <c r="J563" s="1389"/>
      <c r="K563" s="1390"/>
      <c r="L563" s="1391"/>
      <c r="M563" s="265"/>
      <c r="N563" s="265"/>
      <c r="O563" s="265"/>
      <c r="P563" s="265"/>
      <c r="Q563" s="265"/>
      <c r="R563" s="265"/>
      <c r="S563" s="265"/>
      <c r="T563" s="265"/>
      <c r="U563" s="265"/>
      <c r="V563" s="265"/>
      <c r="W563" s="265"/>
      <c r="X563" s="265"/>
      <c r="Y563" s="265"/>
      <c r="Z563" s="265"/>
      <c r="AA563" s="265"/>
      <c r="AB563" s="265"/>
      <c r="AC563" s="265"/>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c r="FA563" s="41"/>
      <c r="FB563" s="41"/>
      <c r="FC563" s="41"/>
      <c r="FD563" s="41"/>
      <c r="FE563" s="41"/>
      <c r="FF563" s="41"/>
      <c r="FG563" s="41"/>
      <c r="FH563" s="41"/>
      <c r="FI563" s="41"/>
      <c r="FJ563" s="41"/>
      <c r="FK563" s="41"/>
      <c r="FL563" s="41"/>
      <c r="FM563" s="41"/>
      <c r="FN563" s="41"/>
      <c r="FO563" s="41"/>
      <c r="FP563" s="41"/>
      <c r="FQ563" s="41"/>
      <c r="FR563" s="41"/>
      <c r="FS563" s="41"/>
      <c r="FT563" s="41"/>
      <c r="FU563" s="41"/>
      <c r="FV563" s="41"/>
      <c r="FW563" s="41"/>
      <c r="FX563" s="41"/>
    </row>
    <row r="564" spans="1:180" s="40" customFormat="1" ht="84" customHeight="1">
      <c r="A564" s="676" t="s">
        <v>131</v>
      </c>
      <c r="B564" s="277"/>
      <c r="C564" s="294">
        <v>921</v>
      </c>
      <c r="D564" s="291" t="s">
        <v>807</v>
      </c>
      <c r="E564" s="562"/>
      <c r="F564" s="279"/>
      <c r="G564" s="335">
        <f t="shared" ref="G564:G567" si="351">F564</f>
        <v>0</v>
      </c>
      <c r="H564" s="281"/>
      <c r="I564" s="284"/>
      <c r="J564" s="1389"/>
      <c r="K564" s="1390"/>
      <c r="L564" s="1391"/>
      <c r="M564" s="265"/>
      <c r="N564" s="265"/>
      <c r="O564" s="265"/>
      <c r="P564" s="265"/>
      <c r="Q564" s="265"/>
      <c r="R564" s="265"/>
      <c r="S564" s="265"/>
      <c r="T564" s="265"/>
      <c r="U564" s="265"/>
      <c r="V564" s="265"/>
      <c r="W564" s="265"/>
      <c r="X564" s="265"/>
      <c r="Y564" s="265"/>
      <c r="Z564" s="265"/>
      <c r="AA564" s="265"/>
      <c r="AB564" s="265"/>
      <c r="AC564" s="265"/>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c r="EX564" s="41"/>
      <c r="EY564" s="41"/>
      <c r="EZ564" s="41"/>
      <c r="FA564" s="41"/>
      <c r="FB564" s="41"/>
      <c r="FC564" s="41"/>
      <c r="FD564" s="41"/>
      <c r="FE564" s="41"/>
      <c r="FF564" s="41"/>
      <c r="FG564" s="41"/>
      <c r="FH564" s="41"/>
      <c r="FI564" s="41"/>
      <c r="FJ564" s="41"/>
      <c r="FK564" s="41"/>
      <c r="FL564" s="41"/>
      <c r="FM564" s="41"/>
      <c r="FN564" s="41"/>
      <c r="FO564" s="41"/>
      <c r="FP564" s="41"/>
      <c r="FQ564" s="41"/>
      <c r="FR564" s="41"/>
      <c r="FS564" s="41"/>
      <c r="FT564" s="41"/>
      <c r="FU564" s="41"/>
      <c r="FV564" s="41"/>
      <c r="FW564" s="41"/>
      <c r="FX564" s="41"/>
    </row>
    <row r="565" spans="1:180" s="40" customFormat="1" ht="64.5" customHeight="1">
      <c r="A565" s="676" t="s">
        <v>882</v>
      </c>
      <c r="B565" s="277"/>
      <c r="C565" s="294">
        <v>923</v>
      </c>
      <c r="D565" s="291" t="s">
        <v>807</v>
      </c>
      <c r="E565" s="562"/>
      <c r="F565" s="279"/>
      <c r="G565" s="335">
        <f t="shared" si="351"/>
        <v>0</v>
      </c>
      <c r="H565" s="281"/>
      <c r="I565" s="284"/>
      <c r="J565" s="1389"/>
      <c r="K565" s="1390"/>
      <c r="L565" s="1391"/>
      <c r="M565" s="265"/>
      <c r="N565" s="265"/>
      <c r="O565" s="265"/>
      <c r="P565" s="265"/>
      <c r="Q565" s="265"/>
      <c r="R565" s="265"/>
      <c r="S565" s="265"/>
      <c r="T565" s="265"/>
      <c r="U565" s="265"/>
      <c r="V565" s="265"/>
      <c r="W565" s="265"/>
      <c r="X565" s="265"/>
      <c r="Y565" s="265"/>
      <c r="Z565" s="265"/>
      <c r="AA565" s="265"/>
      <c r="AB565" s="265"/>
      <c r="AC565" s="265"/>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c r="FJ565" s="41"/>
      <c r="FK565" s="41"/>
      <c r="FL565" s="41"/>
      <c r="FM565" s="41"/>
      <c r="FN565" s="41"/>
      <c r="FO565" s="41"/>
      <c r="FP565" s="41"/>
      <c r="FQ565" s="41"/>
      <c r="FR565" s="41"/>
      <c r="FS565" s="41"/>
      <c r="FT565" s="41"/>
      <c r="FU565" s="41"/>
      <c r="FV565" s="41"/>
      <c r="FW565" s="41"/>
      <c r="FX565" s="41"/>
    </row>
    <row r="566" spans="1:180" s="40" customFormat="1" ht="80.25" customHeight="1">
      <c r="A566" s="676" t="s">
        <v>881</v>
      </c>
      <c r="B566" s="277"/>
      <c r="C566" s="294">
        <v>924</v>
      </c>
      <c r="D566" s="291" t="s">
        <v>807</v>
      </c>
      <c r="E566" s="562"/>
      <c r="F566" s="279"/>
      <c r="G566" s="335">
        <f t="shared" si="351"/>
        <v>0</v>
      </c>
      <c r="H566" s="281"/>
      <c r="I566" s="284"/>
      <c r="J566" s="1389"/>
      <c r="K566" s="1390"/>
      <c r="L566" s="1391"/>
      <c r="M566" s="265"/>
      <c r="N566" s="265"/>
      <c r="O566" s="265"/>
      <c r="P566" s="265"/>
      <c r="Q566" s="265"/>
      <c r="R566" s="265"/>
      <c r="S566" s="265"/>
      <c r="T566" s="265"/>
      <c r="U566" s="265"/>
      <c r="V566" s="265"/>
      <c r="W566" s="265"/>
      <c r="X566" s="265"/>
      <c r="Y566" s="265"/>
      <c r="Z566" s="265"/>
      <c r="AA566" s="265"/>
      <c r="AB566" s="265"/>
      <c r="AC566" s="265"/>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c r="FA566" s="41"/>
      <c r="FB566" s="41"/>
      <c r="FC566" s="41"/>
      <c r="FD566" s="41"/>
      <c r="FE566" s="41"/>
      <c r="FF566" s="41"/>
      <c r="FG566" s="41"/>
      <c r="FH566" s="41"/>
      <c r="FI566" s="41"/>
      <c r="FJ566" s="41"/>
      <c r="FK566" s="41"/>
      <c r="FL566" s="41"/>
      <c r="FM566" s="41"/>
      <c r="FN566" s="41"/>
      <c r="FO566" s="41"/>
      <c r="FP566" s="41"/>
      <c r="FQ566" s="41"/>
      <c r="FR566" s="41"/>
      <c r="FS566" s="41"/>
      <c r="FT566" s="41"/>
      <c r="FU566" s="41"/>
      <c r="FV566" s="41"/>
      <c r="FW566" s="41"/>
      <c r="FX566" s="41"/>
    </row>
    <row r="567" spans="1:180" s="40" customFormat="1" ht="50.25" customHeight="1">
      <c r="A567" s="676" t="s">
        <v>880</v>
      </c>
      <c r="B567" s="277"/>
      <c r="C567" s="294">
        <v>952</v>
      </c>
      <c r="D567" s="291" t="s">
        <v>807</v>
      </c>
      <c r="E567" s="562"/>
      <c r="F567" s="279"/>
      <c r="G567" s="335">
        <f t="shared" si="351"/>
        <v>0</v>
      </c>
      <c r="H567" s="281"/>
      <c r="I567" s="284"/>
      <c r="J567" s="1389"/>
      <c r="K567" s="1390"/>
      <c r="L567" s="1391"/>
      <c r="M567" s="265"/>
      <c r="N567" s="265"/>
      <c r="O567" s="265"/>
      <c r="P567" s="265"/>
      <c r="Q567" s="265"/>
      <c r="R567" s="265"/>
      <c r="S567" s="265"/>
      <c r="T567" s="265"/>
      <c r="U567" s="265"/>
      <c r="V567" s="265"/>
      <c r="W567" s="265"/>
      <c r="X567" s="265"/>
      <c r="Y567" s="265"/>
      <c r="Z567" s="265"/>
      <c r="AA567" s="265"/>
      <c r="AB567" s="265"/>
      <c r="AC567" s="265"/>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c r="FA567" s="41"/>
      <c r="FB567" s="41"/>
      <c r="FC567" s="41"/>
      <c r="FD567" s="41"/>
      <c r="FE567" s="41"/>
      <c r="FF567" s="41"/>
      <c r="FG567" s="41"/>
      <c r="FH567" s="41"/>
      <c r="FI567" s="41"/>
      <c r="FJ567" s="41"/>
      <c r="FK567" s="41"/>
      <c r="FL567" s="41"/>
      <c r="FM567" s="41"/>
      <c r="FN567" s="41"/>
      <c r="FO567" s="41"/>
      <c r="FP567" s="41"/>
      <c r="FQ567" s="41"/>
      <c r="FR567" s="41"/>
      <c r="FS567" s="41"/>
      <c r="FT567" s="41"/>
      <c r="FU567" s="41"/>
      <c r="FV567" s="41"/>
      <c r="FW567" s="41"/>
      <c r="FX567" s="41"/>
    </row>
    <row r="568" spans="1:180" s="22" customFormat="1" ht="23.25" customHeight="1">
      <c r="A568" s="349" t="s">
        <v>79</v>
      </c>
      <c r="B568" s="350">
        <v>221</v>
      </c>
      <c r="C568" s="350"/>
      <c r="D568" s="351"/>
      <c r="E568" s="1381"/>
      <c r="F568" s="352">
        <f t="shared" ref="F568:L568" si="352">SUM(F569)</f>
        <v>0</v>
      </c>
      <c r="G568" s="1382">
        <f t="shared" si="352"/>
        <v>0</v>
      </c>
      <c r="H568" s="1383">
        <f t="shared" si="352"/>
        <v>0</v>
      </c>
      <c r="I568" s="1384">
        <f t="shared" si="352"/>
        <v>0</v>
      </c>
      <c r="J568" s="1382">
        <f t="shared" si="352"/>
        <v>0</v>
      </c>
      <c r="K568" s="1383">
        <f t="shared" si="352"/>
        <v>0</v>
      </c>
      <c r="L568" s="1388">
        <f t="shared" si="352"/>
        <v>0</v>
      </c>
      <c r="M568" s="264"/>
      <c r="N568" s="264"/>
      <c r="O568" s="264"/>
      <c r="P568" s="264"/>
      <c r="Q568" s="264"/>
      <c r="R568" s="264"/>
      <c r="S568" s="264"/>
      <c r="T568" s="264"/>
      <c r="U568" s="264"/>
      <c r="V568" s="264"/>
      <c r="W568" s="264"/>
      <c r="X568" s="264"/>
      <c r="Y568" s="264"/>
      <c r="Z568" s="264"/>
      <c r="AA568" s="264"/>
      <c r="AB568" s="264"/>
      <c r="AC568" s="264"/>
    </row>
    <row r="569" spans="1:180" s="41" customFormat="1" ht="23.25" customHeight="1">
      <c r="A569" s="676" t="s">
        <v>52</v>
      </c>
      <c r="B569" s="277"/>
      <c r="C569" s="294">
        <v>925</v>
      </c>
      <c r="D569" s="291" t="s">
        <v>808</v>
      </c>
      <c r="E569" s="562"/>
      <c r="F569" s="278">
        <v>0</v>
      </c>
      <c r="G569" s="335">
        <v>0</v>
      </c>
      <c r="H569" s="281"/>
      <c r="I569" s="284"/>
      <c r="J569" s="1389"/>
      <c r="K569" s="1390"/>
      <c r="L569" s="1391"/>
      <c r="M569" s="265"/>
      <c r="N569" s="265"/>
      <c r="O569" s="265"/>
      <c r="P569" s="265"/>
      <c r="Q569" s="265"/>
      <c r="R569" s="265"/>
      <c r="S569" s="265"/>
      <c r="T569" s="265"/>
      <c r="U569" s="265"/>
      <c r="V569" s="265"/>
      <c r="W569" s="265"/>
      <c r="X569" s="265"/>
      <c r="Y569" s="265"/>
      <c r="Z569" s="265"/>
      <c r="AA569" s="265"/>
      <c r="AB569" s="265"/>
      <c r="AC569" s="265"/>
    </row>
    <row r="570" spans="1:180" s="42" customFormat="1" ht="23.25" customHeight="1">
      <c r="A570" s="349" t="s">
        <v>711</v>
      </c>
      <c r="B570" s="350">
        <v>222</v>
      </c>
      <c r="C570" s="350"/>
      <c r="D570" s="351"/>
      <c r="E570" s="1381"/>
      <c r="F570" s="352">
        <f>SUM(F571)</f>
        <v>0</v>
      </c>
      <c r="G570" s="1382">
        <f t="shared" ref="G570:L570" si="353">SUM(G571)</f>
        <v>0</v>
      </c>
      <c r="H570" s="1383">
        <f t="shared" si="353"/>
        <v>0</v>
      </c>
      <c r="I570" s="1384">
        <f t="shared" si="353"/>
        <v>0</v>
      </c>
      <c r="J570" s="1382">
        <f t="shared" si="353"/>
        <v>0</v>
      </c>
      <c r="K570" s="1383">
        <f t="shared" si="353"/>
        <v>0</v>
      </c>
      <c r="L570" s="1388">
        <f t="shared" si="353"/>
        <v>0</v>
      </c>
      <c r="M570" s="264"/>
      <c r="N570" s="264"/>
      <c r="O570" s="264"/>
      <c r="P570" s="264"/>
      <c r="Q570" s="264"/>
      <c r="R570" s="264"/>
      <c r="S570" s="264"/>
      <c r="T570" s="264"/>
      <c r="U570" s="264"/>
      <c r="V570" s="264"/>
      <c r="W570" s="264"/>
      <c r="X570" s="264"/>
      <c r="Y570" s="264"/>
      <c r="Z570" s="264"/>
      <c r="AA570" s="264"/>
      <c r="AB570" s="264"/>
      <c r="AC570" s="264"/>
      <c r="AD570" s="238"/>
      <c r="AE570" s="238"/>
      <c r="AF570" s="238"/>
      <c r="AG570" s="238"/>
      <c r="AH570" s="238"/>
      <c r="AI570" s="238"/>
      <c r="AJ570" s="238"/>
      <c r="AK570" s="238"/>
      <c r="AL570" s="238"/>
      <c r="AM570" s="238"/>
      <c r="AN570" s="238"/>
      <c r="AO570" s="238"/>
      <c r="AP570" s="238"/>
      <c r="AQ570" s="238"/>
      <c r="AR570" s="238"/>
      <c r="AS570" s="238"/>
      <c r="AT570" s="238"/>
      <c r="AU570" s="238"/>
      <c r="AV570" s="238"/>
      <c r="AW570" s="238"/>
      <c r="AX570" s="238"/>
      <c r="AY570" s="238"/>
      <c r="AZ570" s="238"/>
      <c r="BA570" s="238"/>
      <c r="BB570" s="238"/>
      <c r="BC570" s="238"/>
      <c r="BD570" s="238"/>
      <c r="BE570" s="238"/>
      <c r="BF570" s="238"/>
      <c r="BG570" s="238"/>
      <c r="BH570" s="238"/>
      <c r="BI570" s="238"/>
      <c r="BJ570" s="238"/>
      <c r="BK570" s="238"/>
      <c r="BL570" s="238"/>
      <c r="BM570" s="238"/>
      <c r="BN570" s="238"/>
      <c r="BO570" s="238"/>
      <c r="BP570" s="238"/>
      <c r="BQ570" s="238"/>
      <c r="BR570" s="238"/>
      <c r="BS570" s="238"/>
      <c r="BT570" s="238"/>
      <c r="BU570" s="238"/>
      <c r="BV570" s="238"/>
      <c r="BW570" s="238"/>
      <c r="BX570" s="238"/>
      <c r="BY570" s="238"/>
      <c r="BZ570" s="238"/>
      <c r="CA570" s="238"/>
      <c r="CB570" s="238"/>
      <c r="CC570" s="238"/>
      <c r="CD570" s="238"/>
      <c r="CE570" s="238"/>
      <c r="CF570" s="238"/>
      <c r="CG570" s="238"/>
      <c r="CH570" s="238"/>
      <c r="CI570" s="238"/>
      <c r="CJ570" s="238"/>
      <c r="CK570" s="238"/>
      <c r="CL570" s="238"/>
      <c r="CM570" s="238"/>
      <c r="CN570" s="238"/>
      <c r="CO570" s="238"/>
      <c r="CP570" s="238"/>
      <c r="CQ570" s="238"/>
      <c r="CR570" s="238"/>
      <c r="CS570" s="238"/>
      <c r="CT570" s="238"/>
      <c r="CU570" s="238"/>
      <c r="CV570" s="238"/>
      <c r="CW570" s="238"/>
      <c r="CX570" s="238"/>
      <c r="CY570" s="238"/>
      <c r="CZ570" s="238"/>
      <c r="DA570" s="238"/>
      <c r="DB570" s="238"/>
      <c r="DC570" s="238"/>
      <c r="DD570" s="238"/>
      <c r="DE570" s="238"/>
      <c r="DF570" s="238"/>
      <c r="DG570" s="238"/>
      <c r="DH570" s="238"/>
      <c r="DI570" s="238"/>
      <c r="DJ570" s="238"/>
      <c r="DK570" s="238"/>
      <c r="DL570" s="238"/>
      <c r="DM570" s="238"/>
      <c r="DN570" s="238"/>
      <c r="DO570" s="238"/>
      <c r="DP570" s="238"/>
      <c r="DQ570" s="238"/>
      <c r="DR570" s="238"/>
      <c r="DS570" s="238"/>
      <c r="DT570" s="238"/>
      <c r="DU570" s="238"/>
      <c r="DV570" s="238"/>
      <c r="DW570" s="238"/>
      <c r="DX570" s="238"/>
      <c r="DY570" s="238"/>
      <c r="DZ570" s="238"/>
      <c r="EA570" s="238"/>
      <c r="EB570" s="238"/>
      <c r="EC570" s="238"/>
      <c r="ED570" s="238"/>
      <c r="EE570" s="238"/>
      <c r="EF570" s="238"/>
      <c r="EG570" s="238"/>
      <c r="EH570" s="238"/>
      <c r="EI570" s="238"/>
      <c r="EJ570" s="238"/>
      <c r="EK570" s="238"/>
      <c r="EL570" s="238"/>
      <c r="EM570" s="238"/>
      <c r="EN570" s="238"/>
      <c r="EO570" s="238"/>
      <c r="EP570" s="238"/>
      <c r="EQ570" s="238"/>
      <c r="ER570" s="238"/>
      <c r="ES570" s="238"/>
      <c r="ET570" s="238"/>
      <c r="EU570" s="238"/>
      <c r="EV570" s="238"/>
      <c r="EW570" s="238"/>
      <c r="EX570" s="238"/>
      <c r="EY570" s="238"/>
      <c r="EZ570" s="238"/>
      <c r="FA570" s="238"/>
      <c r="FB570" s="238"/>
      <c r="FC570" s="238"/>
      <c r="FD570" s="238"/>
      <c r="FE570" s="238"/>
      <c r="FF570" s="238"/>
      <c r="FG570" s="238"/>
      <c r="FH570" s="238"/>
      <c r="FI570" s="238"/>
      <c r="FJ570" s="238"/>
      <c r="FK570" s="238"/>
      <c r="FL570" s="238"/>
      <c r="FM570" s="238"/>
      <c r="FN570" s="238"/>
      <c r="FO570" s="238"/>
      <c r="FP570" s="238"/>
      <c r="FQ570" s="238"/>
      <c r="FR570" s="238"/>
      <c r="FS570" s="238"/>
      <c r="FT570" s="238"/>
      <c r="FU570" s="238"/>
      <c r="FV570" s="238"/>
      <c r="FW570" s="238"/>
      <c r="FX570" s="238"/>
    </row>
    <row r="571" spans="1:180" s="40" customFormat="1" ht="24.75" customHeight="1">
      <c r="A571" s="676" t="s">
        <v>81</v>
      </c>
      <c r="B571" s="277"/>
      <c r="C571" s="294">
        <v>922</v>
      </c>
      <c r="D571" s="291" t="s">
        <v>808</v>
      </c>
      <c r="E571" s="562"/>
      <c r="F571" s="278"/>
      <c r="G571" s="335">
        <f>F571</f>
        <v>0</v>
      </c>
      <c r="H571" s="281"/>
      <c r="I571" s="284"/>
      <c r="J571" s="1389"/>
      <c r="K571" s="1390"/>
      <c r="L571" s="1391"/>
      <c r="M571" s="265"/>
      <c r="N571" s="265"/>
      <c r="O571" s="265"/>
      <c r="P571" s="265"/>
      <c r="Q571" s="265"/>
      <c r="R571" s="265"/>
      <c r="S571" s="265"/>
      <c r="T571" s="265"/>
      <c r="U571" s="265"/>
      <c r="V571" s="265"/>
      <c r="W571" s="265"/>
      <c r="X571" s="265"/>
      <c r="Y571" s="265"/>
      <c r="Z571" s="265"/>
      <c r="AA571" s="265"/>
      <c r="AB571" s="265"/>
      <c r="AC571" s="265"/>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c r="CT571" s="41"/>
      <c r="CU571" s="41"/>
      <c r="CV571" s="41"/>
      <c r="CW571" s="41"/>
      <c r="CX571" s="41"/>
      <c r="CY571" s="41"/>
      <c r="CZ571" s="41"/>
      <c r="DA571" s="41"/>
      <c r="DB571" s="41"/>
      <c r="DC571" s="41"/>
      <c r="DD571" s="41"/>
      <c r="DE571" s="41"/>
      <c r="DF571" s="41"/>
      <c r="DG571" s="41"/>
      <c r="DH571" s="41"/>
      <c r="DI571" s="41"/>
      <c r="DJ571" s="41"/>
      <c r="DK571" s="41"/>
      <c r="DL571" s="41"/>
      <c r="DM571" s="41"/>
      <c r="DN571" s="41"/>
      <c r="DO571" s="41"/>
      <c r="DP571" s="41"/>
      <c r="DQ571" s="41"/>
      <c r="DR571" s="41"/>
      <c r="DS571" s="41"/>
      <c r="DT571" s="41"/>
      <c r="DU571" s="41"/>
      <c r="DV571" s="41"/>
      <c r="DW571" s="41"/>
      <c r="DX571" s="41"/>
      <c r="DY571" s="41"/>
      <c r="DZ571" s="41"/>
      <c r="EA571" s="41"/>
      <c r="EB571" s="41"/>
      <c r="EC571" s="41"/>
      <c r="ED571" s="41"/>
      <c r="EE571" s="41"/>
      <c r="EF571" s="41"/>
      <c r="EG571" s="41"/>
      <c r="EH571" s="41"/>
      <c r="EI571" s="41"/>
      <c r="EJ571" s="41"/>
      <c r="EK571" s="41"/>
      <c r="EL571" s="41"/>
      <c r="EM571" s="41"/>
      <c r="EN571" s="41"/>
      <c r="EO571" s="41"/>
      <c r="EP571" s="41"/>
      <c r="EQ571" s="41"/>
      <c r="ER571" s="41"/>
      <c r="ES571" s="41"/>
      <c r="ET571" s="41"/>
      <c r="EU571" s="41"/>
      <c r="EV571" s="41"/>
      <c r="EW571" s="41"/>
      <c r="EX571" s="41"/>
      <c r="EY571" s="41"/>
      <c r="EZ571" s="41"/>
      <c r="FA571" s="41"/>
      <c r="FB571" s="41"/>
      <c r="FC571" s="41"/>
      <c r="FD571" s="41"/>
      <c r="FE571" s="41"/>
      <c r="FF571" s="41"/>
      <c r="FG571" s="41"/>
      <c r="FH571" s="41"/>
      <c r="FI571" s="41"/>
      <c r="FJ571" s="41"/>
      <c r="FK571" s="41"/>
      <c r="FL571" s="41"/>
      <c r="FM571" s="41"/>
      <c r="FN571" s="41"/>
      <c r="FO571" s="41"/>
      <c r="FP571" s="41"/>
      <c r="FQ571" s="41"/>
      <c r="FR571" s="41"/>
      <c r="FS571" s="41"/>
      <c r="FT571" s="41"/>
      <c r="FU571" s="41"/>
      <c r="FV571" s="41"/>
      <c r="FW571" s="41"/>
      <c r="FX571" s="41"/>
    </row>
    <row r="572" spans="1:180" s="42" customFormat="1" ht="22.5" customHeight="1">
      <c r="A572" s="349" t="s">
        <v>712</v>
      </c>
      <c r="B572" s="350">
        <v>223</v>
      </c>
      <c r="C572" s="350"/>
      <c r="D572" s="351"/>
      <c r="E572" s="1381"/>
      <c r="F572" s="352">
        <f t="shared" ref="F572:I572" si="354">SUM(F573:F576)</f>
        <v>15200</v>
      </c>
      <c r="G572" s="1382">
        <f t="shared" si="354"/>
        <v>15200</v>
      </c>
      <c r="H572" s="1383">
        <f t="shared" si="354"/>
        <v>0</v>
      </c>
      <c r="I572" s="1384">
        <f t="shared" si="354"/>
        <v>0</v>
      </c>
      <c r="J572" s="1382">
        <f t="shared" ref="J572:L572" si="355">SUM(J573:J576)</f>
        <v>0</v>
      </c>
      <c r="K572" s="1383">
        <f t="shared" si="355"/>
        <v>0</v>
      </c>
      <c r="L572" s="1388">
        <f t="shared" si="355"/>
        <v>0</v>
      </c>
      <c r="M572" s="264"/>
      <c r="N572" s="264"/>
      <c r="O572" s="264"/>
      <c r="P572" s="264"/>
      <c r="Q572" s="264"/>
      <c r="R572" s="264"/>
      <c r="S572" s="264"/>
      <c r="T572" s="264"/>
      <c r="U572" s="264"/>
      <c r="V572" s="264"/>
      <c r="W572" s="264"/>
      <c r="X572" s="264"/>
      <c r="Y572" s="264"/>
      <c r="Z572" s="264"/>
      <c r="AA572" s="264"/>
      <c r="AB572" s="264"/>
      <c r="AC572" s="264"/>
      <c r="AD572" s="238"/>
      <c r="AE572" s="238"/>
      <c r="AF572" s="238"/>
      <c r="AG572" s="238"/>
      <c r="AH572" s="238"/>
      <c r="AI572" s="238"/>
      <c r="AJ572" s="238"/>
      <c r="AK572" s="238"/>
      <c r="AL572" s="238"/>
      <c r="AM572" s="238"/>
      <c r="AN572" s="238"/>
      <c r="AO572" s="238"/>
      <c r="AP572" s="238"/>
      <c r="AQ572" s="238"/>
      <c r="AR572" s="238"/>
      <c r="AS572" s="238"/>
      <c r="AT572" s="238"/>
      <c r="AU572" s="238"/>
      <c r="AV572" s="238"/>
      <c r="AW572" s="238"/>
      <c r="AX572" s="238"/>
      <c r="AY572" s="238"/>
      <c r="AZ572" s="238"/>
      <c r="BA572" s="238"/>
      <c r="BB572" s="238"/>
      <c r="BC572" s="238"/>
      <c r="BD572" s="238"/>
      <c r="BE572" s="238"/>
      <c r="BF572" s="238"/>
      <c r="BG572" s="238"/>
      <c r="BH572" s="238"/>
      <c r="BI572" s="238"/>
      <c r="BJ572" s="238"/>
      <c r="BK572" s="238"/>
      <c r="BL572" s="238"/>
      <c r="BM572" s="238"/>
      <c r="BN572" s="238"/>
      <c r="BO572" s="238"/>
      <c r="BP572" s="238"/>
      <c r="BQ572" s="238"/>
      <c r="BR572" s="238"/>
      <c r="BS572" s="238"/>
      <c r="BT572" s="238"/>
      <c r="BU572" s="238"/>
      <c r="BV572" s="238"/>
      <c r="BW572" s="238"/>
      <c r="BX572" s="238"/>
      <c r="BY572" s="238"/>
      <c r="BZ572" s="238"/>
      <c r="CA572" s="238"/>
      <c r="CB572" s="238"/>
      <c r="CC572" s="238"/>
      <c r="CD572" s="238"/>
      <c r="CE572" s="238"/>
      <c r="CF572" s="238"/>
      <c r="CG572" s="238"/>
      <c r="CH572" s="238"/>
      <c r="CI572" s="238"/>
      <c r="CJ572" s="238"/>
      <c r="CK572" s="238"/>
      <c r="CL572" s="238"/>
      <c r="CM572" s="238"/>
      <c r="CN572" s="238"/>
      <c r="CO572" s="238"/>
      <c r="CP572" s="238"/>
      <c r="CQ572" s="238"/>
      <c r="CR572" s="238"/>
      <c r="CS572" s="238"/>
      <c r="CT572" s="238"/>
      <c r="CU572" s="238"/>
      <c r="CV572" s="238"/>
      <c r="CW572" s="238"/>
      <c r="CX572" s="238"/>
      <c r="CY572" s="238"/>
      <c r="CZ572" s="238"/>
      <c r="DA572" s="238"/>
      <c r="DB572" s="238"/>
      <c r="DC572" s="238"/>
      <c r="DD572" s="238"/>
      <c r="DE572" s="238"/>
      <c r="DF572" s="238"/>
      <c r="DG572" s="238"/>
      <c r="DH572" s="238"/>
      <c r="DI572" s="238"/>
      <c r="DJ572" s="238"/>
      <c r="DK572" s="238"/>
      <c r="DL572" s="238"/>
      <c r="DM572" s="238"/>
      <c r="DN572" s="238"/>
      <c r="DO572" s="238"/>
      <c r="DP572" s="238"/>
      <c r="DQ572" s="238"/>
      <c r="DR572" s="238"/>
      <c r="DS572" s="238"/>
      <c r="DT572" s="238"/>
      <c r="DU572" s="238"/>
      <c r="DV572" s="238"/>
      <c r="DW572" s="238"/>
      <c r="DX572" s="238"/>
      <c r="DY572" s="238"/>
      <c r="DZ572" s="238"/>
      <c r="EA572" s="238"/>
      <c r="EB572" s="238"/>
      <c r="EC572" s="238"/>
      <c r="ED572" s="238"/>
      <c r="EE572" s="238"/>
      <c r="EF572" s="238"/>
      <c r="EG572" s="238"/>
      <c r="EH572" s="238"/>
      <c r="EI572" s="238"/>
      <c r="EJ572" s="238"/>
      <c r="EK572" s="238"/>
      <c r="EL572" s="238"/>
      <c r="EM572" s="238"/>
      <c r="EN572" s="238"/>
      <c r="EO572" s="238"/>
      <c r="EP572" s="238"/>
      <c r="EQ572" s="238"/>
      <c r="ER572" s="238"/>
      <c r="ES572" s="238"/>
      <c r="ET572" s="238"/>
      <c r="EU572" s="238"/>
      <c r="EV572" s="238"/>
      <c r="EW572" s="238"/>
      <c r="EX572" s="238"/>
      <c r="EY572" s="238"/>
      <c r="EZ572" s="238"/>
      <c r="FA572" s="238"/>
      <c r="FB572" s="238"/>
      <c r="FC572" s="238"/>
      <c r="FD572" s="238"/>
      <c r="FE572" s="238"/>
      <c r="FF572" s="238"/>
      <c r="FG572" s="238"/>
      <c r="FH572" s="238"/>
      <c r="FI572" s="238"/>
      <c r="FJ572" s="238"/>
      <c r="FK572" s="238"/>
      <c r="FL572" s="238"/>
      <c r="FM572" s="238"/>
      <c r="FN572" s="238"/>
      <c r="FO572" s="238"/>
      <c r="FP572" s="238"/>
      <c r="FQ572" s="238"/>
      <c r="FR572" s="238"/>
      <c r="FS572" s="238"/>
      <c r="FT572" s="238"/>
      <c r="FU572" s="238"/>
      <c r="FV572" s="238"/>
      <c r="FW572" s="238"/>
      <c r="FX572" s="238"/>
    </row>
    <row r="573" spans="1:180" s="40" customFormat="1" ht="33" customHeight="1">
      <c r="A573" s="676" t="s">
        <v>26</v>
      </c>
      <c r="B573" s="277"/>
      <c r="C573" s="294">
        <v>931</v>
      </c>
      <c r="D573" s="291" t="s">
        <v>808</v>
      </c>
      <c r="E573" s="562"/>
      <c r="F573" s="278"/>
      <c r="G573" s="335">
        <f>F573</f>
        <v>0</v>
      </c>
      <c r="H573" s="281"/>
      <c r="I573" s="284"/>
      <c r="J573" s="1389"/>
      <c r="K573" s="1390"/>
      <c r="L573" s="1391"/>
      <c r="M573" s="265"/>
      <c r="N573" s="265"/>
      <c r="O573" s="265"/>
      <c r="P573" s="265"/>
      <c r="Q573" s="265"/>
      <c r="R573" s="265"/>
      <c r="S573" s="265"/>
      <c r="T573" s="265"/>
      <c r="U573" s="265"/>
      <c r="V573" s="265"/>
      <c r="W573" s="265"/>
      <c r="X573" s="265"/>
      <c r="Y573" s="265"/>
      <c r="Z573" s="265"/>
      <c r="AA573" s="265"/>
      <c r="AB573" s="265"/>
      <c r="AC573" s="265"/>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c r="EX573" s="41"/>
      <c r="EY573" s="41"/>
      <c r="EZ573" s="41"/>
      <c r="FA573" s="41"/>
      <c r="FB573" s="41"/>
      <c r="FC573" s="41"/>
      <c r="FD573" s="41"/>
      <c r="FE573" s="41"/>
      <c r="FF573" s="41"/>
      <c r="FG573" s="41"/>
      <c r="FH573" s="41"/>
      <c r="FI573" s="41"/>
      <c r="FJ573" s="41"/>
      <c r="FK573" s="41"/>
      <c r="FL573" s="41"/>
      <c r="FM573" s="41"/>
      <c r="FN573" s="41"/>
      <c r="FO573" s="41"/>
      <c r="FP573" s="41"/>
      <c r="FQ573" s="41"/>
      <c r="FR573" s="41"/>
      <c r="FS573" s="41"/>
      <c r="FT573" s="41"/>
      <c r="FU573" s="41"/>
      <c r="FV573" s="41"/>
      <c r="FW573" s="41"/>
      <c r="FX573" s="41"/>
    </row>
    <row r="574" spans="1:180" s="40" customFormat="1" ht="19.5" customHeight="1">
      <c r="A574" s="676" t="s">
        <v>24</v>
      </c>
      <c r="B574" s="277"/>
      <c r="C574" s="294">
        <v>932</v>
      </c>
      <c r="D574" s="291" t="s">
        <v>808</v>
      </c>
      <c r="E574" s="562"/>
      <c r="F574" s="278">
        <f>'Платные услуги'!C9</f>
        <v>15200</v>
      </c>
      <c r="G574" s="335">
        <f t="shared" ref="G574:G576" si="356">F574</f>
        <v>15200</v>
      </c>
      <c r="H574" s="281"/>
      <c r="I574" s="284"/>
      <c r="J574" s="1389"/>
      <c r="K574" s="1390"/>
      <c r="L574" s="1391"/>
      <c r="M574" s="265"/>
      <c r="N574" s="265"/>
      <c r="O574" s="265"/>
      <c r="P574" s="265"/>
      <c r="Q574" s="265"/>
      <c r="R574" s="265"/>
      <c r="S574" s="265"/>
      <c r="T574" s="265"/>
      <c r="U574" s="265"/>
      <c r="V574" s="265"/>
      <c r="W574" s="265"/>
      <c r="X574" s="265"/>
      <c r="Y574" s="265"/>
      <c r="Z574" s="265"/>
      <c r="AA574" s="265"/>
      <c r="AB574" s="265"/>
      <c r="AC574" s="265"/>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c r="EX574" s="41"/>
      <c r="EY574" s="41"/>
      <c r="EZ574" s="41"/>
      <c r="FA574" s="41"/>
      <c r="FB574" s="41"/>
      <c r="FC574" s="41"/>
      <c r="FD574" s="41"/>
      <c r="FE574" s="41"/>
      <c r="FF574" s="41"/>
      <c r="FG574" s="41"/>
      <c r="FH574" s="41"/>
      <c r="FI574" s="41"/>
      <c r="FJ574" s="41"/>
      <c r="FK574" s="41"/>
      <c r="FL574" s="41"/>
      <c r="FM574" s="41"/>
      <c r="FN574" s="41"/>
      <c r="FO574" s="41"/>
      <c r="FP574" s="41"/>
      <c r="FQ574" s="41"/>
      <c r="FR574" s="41"/>
      <c r="FS574" s="41"/>
      <c r="FT574" s="41"/>
      <c r="FU574" s="41"/>
      <c r="FV574" s="41"/>
      <c r="FW574" s="41"/>
      <c r="FX574" s="41"/>
    </row>
    <row r="575" spans="1:180" s="40" customFormat="1" ht="19.5" customHeight="1">
      <c r="A575" s="676" t="s">
        <v>867</v>
      </c>
      <c r="B575" s="277"/>
      <c r="C575" s="294">
        <v>933</v>
      </c>
      <c r="D575" s="291" t="s">
        <v>808</v>
      </c>
      <c r="E575" s="562"/>
      <c r="F575" s="278"/>
      <c r="G575" s="335"/>
      <c r="H575" s="281"/>
      <c r="I575" s="284"/>
      <c r="J575" s="1389"/>
      <c r="K575" s="1390"/>
      <c r="L575" s="1391"/>
      <c r="M575" s="265"/>
      <c r="N575" s="265"/>
      <c r="O575" s="265"/>
      <c r="P575" s="265"/>
      <c r="Q575" s="265"/>
      <c r="R575" s="265"/>
      <c r="S575" s="265"/>
      <c r="T575" s="265"/>
      <c r="U575" s="265"/>
      <c r="V575" s="265"/>
      <c r="W575" s="265"/>
      <c r="X575" s="265"/>
      <c r="Y575" s="265"/>
      <c r="Z575" s="265"/>
      <c r="AA575" s="265"/>
      <c r="AB575" s="265"/>
      <c r="AC575" s="265"/>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c r="EX575" s="41"/>
      <c r="EY575" s="41"/>
      <c r="EZ575" s="41"/>
      <c r="FA575" s="41"/>
      <c r="FB575" s="41"/>
      <c r="FC575" s="41"/>
      <c r="FD575" s="41"/>
      <c r="FE575" s="41"/>
      <c r="FF575" s="41"/>
      <c r="FG575" s="41"/>
      <c r="FH575" s="41"/>
      <c r="FI575" s="41"/>
      <c r="FJ575" s="41"/>
      <c r="FK575" s="41"/>
      <c r="FL575" s="41"/>
      <c r="FM575" s="41"/>
      <c r="FN575" s="41"/>
      <c r="FO575" s="41"/>
      <c r="FP575" s="41"/>
      <c r="FQ575" s="41"/>
      <c r="FR575" s="41"/>
      <c r="FS575" s="41"/>
      <c r="FT575" s="41"/>
      <c r="FU575" s="41"/>
      <c r="FV575" s="41"/>
      <c r="FW575" s="41"/>
      <c r="FX575" s="41"/>
    </row>
    <row r="576" spans="1:180" s="40" customFormat="1" ht="19.5" customHeight="1">
      <c r="A576" s="676" t="s">
        <v>868</v>
      </c>
      <c r="B576" s="277"/>
      <c r="C576" s="294">
        <v>933</v>
      </c>
      <c r="D576" s="291" t="s">
        <v>808</v>
      </c>
      <c r="E576" s="562"/>
      <c r="F576" s="278"/>
      <c r="G576" s="335">
        <f t="shared" si="356"/>
        <v>0</v>
      </c>
      <c r="H576" s="281"/>
      <c r="I576" s="284"/>
      <c r="J576" s="1389"/>
      <c r="K576" s="1390"/>
      <c r="L576" s="1391"/>
      <c r="M576" s="265"/>
      <c r="N576" s="265"/>
      <c r="O576" s="265"/>
      <c r="P576" s="265"/>
      <c r="Q576" s="265"/>
      <c r="R576" s="265"/>
      <c r="S576" s="265"/>
      <c r="T576" s="265"/>
      <c r="U576" s="265"/>
      <c r="V576" s="265"/>
      <c r="W576" s="265"/>
      <c r="X576" s="265"/>
      <c r="Y576" s="265"/>
      <c r="Z576" s="265"/>
      <c r="AA576" s="265"/>
      <c r="AB576" s="265"/>
      <c r="AC576" s="265"/>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c r="EX576" s="41"/>
      <c r="EY576" s="41"/>
      <c r="EZ576" s="41"/>
      <c r="FA576" s="41"/>
      <c r="FB576" s="41"/>
      <c r="FC576" s="41"/>
      <c r="FD576" s="41"/>
      <c r="FE576" s="41"/>
      <c r="FF576" s="41"/>
      <c r="FG576" s="41"/>
      <c r="FH576" s="41"/>
      <c r="FI576" s="41"/>
      <c r="FJ576" s="41"/>
      <c r="FK576" s="41"/>
      <c r="FL576" s="41"/>
      <c r="FM576" s="41"/>
      <c r="FN576" s="41"/>
      <c r="FO576" s="41"/>
      <c r="FP576" s="41"/>
      <c r="FQ576" s="41"/>
      <c r="FR576" s="41"/>
      <c r="FS576" s="41"/>
      <c r="FT576" s="41"/>
      <c r="FU576" s="41"/>
      <c r="FV576" s="41"/>
      <c r="FW576" s="41"/>
      <c r="FX576" s="41"/>
    </row>
    <row r="577" spans="1:180" s="42" customFormat="1" ht="32.25" customHeight="1">
      <c r="A577" s="390" t="s">
        <v>710</v>
      </c>
      <c r="B577" s="350">
        <v>224</v>
      </c>
      <c r="C577" s="350"/>
      <c r="D577" s="351"/>
      <c r="E577" s="1381"/>
      <c r="F577" s="352">
        <f>SUM(F578)</f>
        <v>0</v>
      </c>
      <c r="G577" s="1382">
        <f t="shared" ref="G577:L577" si="357">SUM(G578)</f>
        <v>0</v>
      </c>
      <c r="H577" s="1383">
        <f t="shared" si="357"/>
        <v>0</v>
      </c>
      <c r="I577" s="1384">
        <f t="shared" si="357"/>
        <v>0</v>
      </c>
      <c r="J577" s="1382">
        <f t="shared" si="357"/>
        <v>0</v>
      </c>
      <c r="K577" s="1383">
        <f t="shared" si="357"/>
        <v>0</v>
      </c>
      <c r="L577" s="1388">
        <f t="shared" si="357"/>
        <v>0</v>
      </c>
      <c r="M577" s="264"/>
      <c r="N577" s="264"/>
      <c r="O577" s="264"/>
      <c r="P577" s="264"/>
      <c r="Q577" s="264"/>
      <c r="R577" s="264"/>
      <c r="S577" s="264"/>
      <c r="T577" s="264"/>
      <c r="U577" s="264"/>
      <c r="V577" s="264"/>
      <c r="W577" s="264"/>
      <c r="X577" s="264"/>
      <c r="Y577" s="264"/>
      <c r="Z577" s="264"/>
      <c r="AA577" s="264"/>
      <c r="AB577" s="264"/>
      <c r="AC577" s="264"/>
      <c r="AD577" s="238"/>
      <c r="AE577" s="238"/>
      <c r="AF577" s="238"/>
      <c r="AG577" s="238"/>
      <c r="AH577" s="238"/>
      <c r="AI577" s="238"/>
      <c r="AJ577" s="238"/>
      <c r="AK577" s="238"/>
      <c r="AL577" s="238"/>
      <c r="AM577" s="238"/>
      <c r="AN577" s="238"/>
      <c r="AO577" s="238"/>
      <c r="AP577" s="238"/>
      <c r="AQ577" s="238"/>
      <c r="AR577" s="238"/>
      <c r="AS577" s="238"/>
      <c r="AT577" s="238"/>
      <c r="AU577" s="238"/>
      <c r="AV577" s="238"/>
      <c r="AW577" s="238"/>
      <c r="AX577" s="238"/>
      <c r="AY577" s="238"/>
      <c r="AZ577" s="238"/>
      <c r="BA577" s="238"/>
      <c r="BB577" s="238"/>
      <c r="BC577" s="238"/>
      <c r="BD577" s="238"/>
      <c r="BE577" s="238"/>
      <c r="BF577" s="238"/>
      <c r="BG577" s="238"/>
      <c r="BH577" s="238"/>
      <c r="BI577" s="238"/>
      <c r="BJ577" s="238"/>
      <c r="BK577" s="238"/>
      <c r="BL577" s="238"/>
      <c r="BM577" s="238"/>
      <c r="BN577" s="238"/>
      <c r="BO577" s="238"/>
      <c r="BP577" s="238"/>
      <c r="BQ577" s="238"/>
      <c r="BR577" s="238"/>
      <c r="BS577" s="238"/>
      <c r="BT577" s="238"/>
      <c r="BU577" s="238"/>
      <c r="BV577" s="238"/>
      <c r="BW577" s="238"/>
      <c r="BX577" s="238"/>
      <c r="BY577" s="238"/>
      <c r="BZ577" s="238"/>
      <c r="CA577" s="238"/>
      <c r="CB577" s="238"/>
      <c r="CC577" s="238"/>
      <c r="CD577" s="238"/>
      <c r="CE577" s="238"/>
      <c r="CF577" s="238"/>
      <c r="CG577" s="238"/>
      <c r="CH577" s="238"/>
      <c r="CI577" s="238"/>
      <c r="CJ577" s="238"/>
      <c r="CK577" s="238"/>
      <c r="CL577" s="238"/>
      <c r="CM577" s="238"/>
      <c r="CN577" s="238"/>
      <c r="CO577" s="238"/>
      <c r="CP577" s="238"/>
      <c r="CQ577" s="238"/>
      <c r="CR577" s="238"/>
      <c r="CS577" s="238"/>
      <c r="CT577" s="238"/>
      <c r="CU577" s="238"/>
      <c r="CV577" s="238"/>
      <c r="CW577" s="238"/>
      <c r="CX577" s="238"/>
      <c r="CY577" s="238"/>
      <c r="CZ577" s="238"/>
      <c r="DA577" s="238"/>
      <c r="DB577" s="238"/>
      <c r="DC577" s="238"/>
      <c r="DD577" s="238"/>
      <c r="DE577" s="238"/>
      <c r="DF577" s="238"/>
      <c r="DG577" s="238"/>
      <c r="DH577" s="238"/>
      <c r="DI577" s="238"/>
      <c r="DJ577" s="238"/>
      <c r="DK577" s="238"/>
      <c r="DL577" s="238"/>
      <c r="DM577" s="238"/>
      <c r="DN577" s="238"/>
      <c r="DO577" s="238"/>
      <c r="DP577" s="238"/>
      <c r="DQ577" s="238"/>
      <c r="DR577" s="238"/>
      <c r="DS577" s="238"/>
      <c r="DT577" s="238"/>
      <c r="DU577" s="238"/>
      <c r="DV577" s="238"/>
      <c r="DW577" s="238"/>
      <c r="DX577" s="238"/>
      <c r="DY577" s="238"/>
      <c r="DZ577" s="238"/>
      <c r="EA577" s="238"/>
      <c r="EB577" s="238"/>
      <c r="EC577" s="238"/>
      <c r="ED577" s="238"/>
      <c r="EE577" s="238"/>
      <c r="EF577" s="238"/>
      <c r="EG577" s="238"/>
      <c r="EH577" s="238"/>
      <c r="EI577" s="238"/>
      <c r="EJ577" s="238"/>
      <c r="EK577" s="238"/>
      <c r="EL577" s="238"/>
      <c r="EM577" s="238"/>
      <c r="EN577" s="238"/>
      <c r="EO577" s="238"/>
      <c r="EP577" s="238"/>
      <c r="EQ577" s="238"/>
      <c r="ER577" s="238"/>
      <c r="ES577" s="238"/>
      <c r="ET577" s="238"/>
      <c r="EU577" s="238"/>
      <c r="EV577" s="238"/>
      <c r="EW577" s="238"/>
      <c r="EX577" s="238"/>
      <c r="EY577" s="238"/>
      <c r="EZ577" s="238"/>
      <c r="FA577" s="238"/>
      <c r="FB577" s="238"/>
      <c r="FC577" s="238"/>
      <c r="FD577" s="238"/>
      <c r="FE577" s="238"/>
      <c r="FF577" s="238"/>
      <c r="FG577" s="238"/>
      <c r="FH577" s="238"/>
      <c r="FI577" s="238"/>
      <c r="FJ577" s="238"/>
      <c r="FK577" s="238"/>
      <c r="FL577" s="238"/>
      <c r="FM577" s="238"/>
      <c r="FN577" s="238"/>
      <c r="FO577" s="238"/>
      <c r="FP577" s="238"/>
      <c r="FQ577" s="238"/>
      <c r="FR577" s="238"/>
      <c r="FS577" s="238"/>
      <c r="FT577" s="238"/>
      <c r="FU577" s="238"/>
      <c r="FV577" s="238"/>
      <c r="FW577" s="238"/>
      <c r="FX577" s="238"/>
    </row>
    <row r="578" spans="1:180" s="40" customFormat="1" ht="24.75" customHeight="1">
      <c r="A578" s="676" t="s">
        <v>82</v>
      </c>
      <c r="B578" s="277"/>
      <c r="C578" s="294">
        <v>926</v>
      </c>
      <c r="D578" s="291" t="s">
        <v>808</v>
      </c>
      <c r="E578" s="562"/>
      <c r="F578" s="278"/>
      <c r="G578" s="335">
        <f>F578</f>
        <v>0</v>
      </c>
      <c r="H578" s="281"/>
      <c r="I578" s="284"/>
      <c r="J578" s="1389"/>
      <c r="K578" s="1390"/>
      <c r="L578" s="1391"/>
      <c r="M578" s="265"/>
      <c r="N578" s="265"/>
      <c r="O578" s="265"/>
      <c r="P578" s="265"/>
      <c r="Q578" s="265"/>
      <c r="R578" s="265"/>
      <c r="S578" s="265"/>
      <c r="T578" s="265"/>
      <c r="U578" s="265"/>
      <c r="V578" s="265"/>
      <c r="W578" s="265"/>
      <c r="X578" s="265"/>
      <c r="Y578" s="265"/>
      <c r="Z578" s="265"/>
      <c r="AA578" s="265"/>
      <c r="AB578" s="265"/>
      <c r="AC578" s="265"/>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41"/>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c r="EX578" s="41"/>
      <c r="EY578" s="41"/>
      <c r="EZ578" s="41"/>
      <c r="FA578" s="41"/>
      <c r="FB578" s="41"/>
      <c r="FC578" s="41"/>
      <c r="FD578" s="41"/>
      <c r="FE578" s="41"/>
      <c r="FF578" s="41"/>
      <c r="FG578" s="41"/>
      <c r="FH578" s="41"/>
      <c r="FI578" s="41"/>
      <c r="FJ578" s="41"/>
      <c r="FK578" s="41"/>
      <c r="FL578" s="41"/>
      <c r="FM578" s="41"/>
      <c r="FN578" s="41"/>
      <c r="FO578" s="41"/>
      <c r="FP578" s="41"/>
      <c r="FQ578" s="41"/>
      <c r="FR578" s="41"/>
      <c r="FS578" s="41"/>
      <c r="FT578" s="41"/>
      <c r="FU578" s="41"/>
      <c r="FV578" s="41"/>
      <c r="FW578" s="41"/>
      <c r="FX578" s="41"/>
    </row>
    <row r="579" spans="1:180" s="42" customFormat="1" ht="33" customHeight="1">
      <c r="A579" s="390" t="s">
        <v>713</v>
      </c>
      <c r="B579" s="350">
        <v>225</v>
      </c>
      <c r="C579" s="350"/>
      <c r="D579" s="351"/>
      <c r="E579" s="1381"/>
      <c r="F579" s="352">
        <f>SUM(F580:F584)</f>
        <v>0</v>
      </c>
      <c r="G579" s="1382">
        <f t="shared" ref="G579:I579" si="358">SUM(G580:G584)</f>
        <v>0</v>
      </c>
      <c r="H579" s="1383">
        <f t="shared" si="358"/>
        <v>0</v>
      </c>
      <c r="I579" s="1384">
        <f t="shared" si="358"/>
        <v>0</v>
      </c>
      <c r="J579" s="1382">
        <f t="shared" ref="J579:L579" si="359">SUM(J580:J584)</f>
        <v>0</v>
      </c>
      <c r="K579" s="1383">
        <f t="shared" si="359"/>
        <v>0</v>
      </c>
      <c r="L579" s="1388">
        <f t="shared" si="359"/>
        <v>0</v>
      </c>
      <c r="M579" s="264"/>
      <c r="N579" s="264"/>
      <c r="O579" s="264"/>
      <c r="P579" s="264"/>
      <c r="Q579" s="264"/>
      <c r="R579" s="264"/>
      <c r="S579" s="264"/>
      <c r="T579" s="264"/>
      <c r="U579" s="264"/>
      <c r="V579" s="264"/>
      <c r="W579" s="264"/>
      <c r="X579" s="264"/>
      <c r="Y579" s="264"/>
      <c r="Z579" s="264"/>
      <c r="AA579" s="264"/>
      <c r="AB579" s="264"/>
      <c r="AC579" s="264"/>
      <c r="AD579" s="238"/>
      <c r="AE579" s="238"/>
      <c r="AF579" s="238"/>
      <c r="AG579" s="238"/>
      <c r="AH579" s="238"/>
      <c r="AI579" s="238"/>
      <c r="AJ579" s="238"/>
      <c r="AK579" s="238"/>
      <c r="AL579" s="238"/>
      <c r="AM579" s="238"/>
      <c r="AN579" s="238"/>
      <c r="AO579" s="238"/>
      <c r="AP579" s="238"/>
      <c r="AQ579" s="238"/>
      <c r="AR579" s="238"/>
      <c r="AS579" s="238"/>
      <c r="AT579" s="238"/>
      <c r="AU579" s="238"/>
      <c r="AV579" s="238"/>
      <c r="AW579" s="238"/>
      <c r="AX579" s="238"/>
      <c r="AY579" s="238"/>
      <c r="AZ579" s="238"/>
      <c r="BA579" s="238"/>
      <c r="BB579" s="238"/>
      <c r="BC579" s="238"/>
      <c r="BD579" s="238"/>
      <c r="BE579" s="238"/>
      <c r="BF579" s="238"/>
      <c r="BG579" s="238"/>
      <c r="BH579" s="238"/>
      <c r="BI579" s="238"/>
      <c r="BJ579" s="238"/>
      <c r="BK579" s="238"/>
      <c r="BL579" s="238"/>
      <c r="BM579" s="238"/>
      <c r="BN579" s="238"/>
      <c r="BO579" s="238"/>
      <c r="BP579" s="238"/>
      <c r="BQ579" s="238"/>
      <c r="BR579" s="238"/>
      <c r="BS579" s="238"/>
      <c r="BT579" s="238"/>
      <c r="BU579" s="238"/>
      <c r="BV579" s="238"/>
      <c r="BW579" s="238"/>
      <c r="BX579" s="238"/>
      <c r="BY579" s="238"/>
      <c r="BZ579" s="238"/>
      <c r="CA579" s="238"/>
      <c r="CB579" s="238"/>
      <c r="CC579" s="238"/>
      <c r="CD579" s="238"/>
      <c r="CE579" s="238"/>
      <c r="CF579" s="238"/>
      <c r="CG579" s="238"/>
      <c r="CH579" s="238"/>
      <c r="CI579" s="238"/>
      <c r="CJ579" s="238"/>
      <c r="CK579" s="238"/>
      <c r="CL579" s="238"/>
      <c r="CM579" s="238"/>
      <c r="CN579" s="238"/>
      <c r="CO579" s="238"/>
      <c r="CP579" s="238"/>
      <c r="CQ579" s="238"/>
      <c r="CR579" s="238"/>
      <c r="CS579" s="238"/>
      <c r="CT579" s="238"/>
      <c r="CU579" s="238"/>
      <c r="CV579" s="238"/>
      <c r="CW579" s="238"/>
      <c r="CX579" s="238"/>
      <c r="CY579" s="238"/>
      <c r="CZ579" s="238"/>
      <c r="DA579" s="238"/>
      <c r="DB579" s="238"/>
      <c r="DC579" s="238"/>
      <c r="DD579" s="238"/>
      <c r="DE579" s="238"/>
      <c r="DF579" s="238"/>
      <c r="DG579" s="238"/>
      <c r="DH579" s="238"/>
      <c r="DI579" s="238"/>
      <c r="DJ579" s="238"/>
      <c r="DK579" s="238"/>
      <c r="DL579" s="238"/>
      <c r="DM579" s="238"/>
      <c r="DN579" s="238"/>
      <c r="DO579" s="238"/>
      <c r="DP579" s="238"/>
      <c r="DQ579" s="238"/>
      <c r="DR579" s="238"/>
      <c r="DS579" s="238"/>
      <c r="DT579" s="238"/>
      <c r="DU579" s="238"/>
      <c r="DV579" s="238"/>
      <c r="DW579" s="238"/>
      <c r="DX579" s="238"/>
      <c r="DY579" s="238"/>
      <c r="DZ579" s="238"/>
      <c r="EA579" s="238"/>
      <c r="EB579" s="238"/>
      <c r="EC579" s="238"/>
      <c r="ED579" s="238"/>
      <c r="EE579" s="238"/>
      <c r="EF579" s="238"/>
      <c r="EG579" s="238"/>
      <c r="EH579" s="238"/>
      <c r="EI579" s="238"/>
      <c r="EJ579" s="238"/>
      <c r="EK579" s="238"/>
      <c r="EL579" s="238"/>
      <c r="EM579" s="238"/>
      <c r="EN579" s="238"/>
      <c r="EO579" s="238"/>
      <c r="EP579" s="238"/>
      <c r="EQ579" s="238"/>
      <c r="ER579" s="238"/>
      <c r="ES579" s="238"/>
      <c r="ET579" s="238"/>
      <c r="EU579" s="238"/>
      <c r="EV579" s="238"/>
      <c r="EW579" s="238"/>
      <c r="EX579" s="238"/>
      <c r="EY579" s="238"/>
      <c r="EZ579" s="238"/>
      <c r="FA579" s="238"/>
      <c r="FB579" s="238"/>
      <c r="FC579" s="238"/>
      <c r="FD579" s="238"/>
      <c r="FE579" s="238"/>
      <c r="FF579" s="238"/>
      <c r="FG579" s="238"/>
      <c r="FH579" s="238"/>
      <c r="FI579" s="238"/>
      <c r="FJ579" s="238"/>
      <c r="FK579" s="238"/>
      <c r="FL579" s="238"/>
      <c r="FM579" s="238"/>
      <c r="FN579" s="238"/>
      <c r="FO579" s="238"/>
      <c r="FP579" s="238"/>
      <c r="FQ579" s="238"/>
      <c r="FR579" s="238"/>
      <c r="FS579" s="238"/>
      <c r="FT579" s="238"/>
      <c r="FU579" s="238"/>
      <c r="FV579" s="238"/>
      <c r="FW579" s="238"/>
      <c r="FX579" s="238"/>
    </row>
    <row r="580" spans="1:180" s="40" customFormat="1" ht="30" customHeight="1">
      <c r="A580" s="676" t="s">
        <v>12</v>
      </c>
      <c r="B580" s="277"/>
      <c r="C580" s="294">
        <v>941</v>
      </c>
      <c r="D580" s="291" t="s">
        <v>808</v>
      </c>
      <c r="E580" s="562"/>
      <c r="F580" s="278"/>
      <c r="G580" s="335">
        <f>F580</f>
        <v>0</v>
      </c>
      <c r="H580" s="281"/>
      <c r="I580" s="284"/>
      <c r="J580" s="1389"/>
      <c r="K580" s="1390"/>
      <c r="L580" s="1391"/>
      <c r="M580" s="265"/>
      <c r="N580" s="265"/>
      <c r="O580" s="265"/>
      <c r="P580" s="265"/>
      <c r="Q580" s="265"/>
      <c r="R580" s="265"/>
      <c r="S580" s="265"/>
      <c r="T580" s="265"/>
      <c r="U580" s="265"/>
      <c r="V580" s="265"/>
      <c r="W580" s="265"/>
      <c r="X580" s="265"/>
      <c r="Y580" s="265"/>
      <c r="Z580" s="265"/>
      <c r="AA580" s="265"/>
      <c r="AB580" s="265"/>
      <c r="AC580" s="265"/>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41"/>
      <c r="CZ580" s="41"/>
      <c r="DA580" s="41"/>
      <c r="DB580" s="41"/>
      <c r="DC580" s="41"/>
      <c r="DD580" s="41"/>
      <c r="DE580" s="41"/>
      <c r="DF580" s="41"/>
      <c r="DG580" s="41"/>
      <c r="DH580" s="41"/>
      <c r="DI580" s="41"/>
      <c r="DJ580" s="41"/>
      <c r="DK580" s="41"/>
      <c r="DL580" s="41"/>
      <c r="DM580" s="41"/>
      <c r="DN580" s="41"/>
      <c r="DO580" s="41"/>
      <c r="DP580" s="41"/>
      <c r="DQ580" s="41"/>
      <c r="DR580" s="41"/>
      <c r="DS580" s="41"/>
      <c r="DT580" s="41"/>
      <c r="DU580" s="41"/>
      <c r="DV580" s="41"/>
      <c r="DW580" s="41"/>
      <c r="DX580" s="41"/>
      <c r="DY580" s="41"/>
      <c r="DZ580" s="41"/>
      <c r="EA580" s="41"/>
      <c r="EB580" s="41"/>
      <c r="EC580" s="41"/>
      <c r="ED580" s="41"/>
      <c r="EE580" s="41"/>
      <c r="EF580" s="41"/>
      <c r="EG580" s="41"/>
      <c r="EH580" s="41"/>
      <c r="EI580" s="41"/>
      <c r="EJ580" s="41"/>
      <c r="EK580" s="41"/>
      <c r="EL580" s="41"/>
      <c r="EM580" s="41"/>
      <c r="EN580" s="41"/>
      <c r="EO580" s="41"/>
      <c r="EP580" s="41"/>
      <c r="EQ580" s="41"/>
      <c r="ER580" s="41"/>
      <c r="ES580" s="41"/>
      <c r="ET580" s="41"/>
      <c r="EU580" s="41"/>
      <c r="EV580" s="41"/>
      <c r="EW580" s="41"/>
      <c r="EX580" s="41"/>
      <c r="EY580" s="41"/>
      <c r="EZ580" s="41"/>
      <c r="FA580" s="41"/>
      <c r="FB580" s="41"/>
      <c r="FC580" s="41"/>
      <c r="FD580" s="41"/>
      <c r="FE580" s="41"/>
      <c r="FF580" s="41"/>
      <c r="FG580" s="41"/>
      <c r="FH580" s="41"/>
      <c r="FI580" s="41"/>
      <c r="FJ580" s="41"/>
      <c r="FK580" s="41"/>
      <c r="FL580" s="41"/>
      <c r="FM580" s="41"/>
      <c r="FN580" s="41"/>
      <c r="FO580" s="41"/>
      <c r="FP580" s="41"/>
      <c r="FQ580" s="41"/>
      <c r="FR580" s="41"/>
      <c r="FS580" s="41"/>
      <c r="FT580" s="41"/>
      <c r="FU580" s="41"/>
      <c r="FV580" s="41"/>
      <c r="FW580" s="41"/>
      <c r="FX580" s="41"/>
    </row>
    <row r="581" spans="1:180" s="40" customFormat="1" ht="19.5" customHeight="1">
      <c r="A581" s="676" t="s">
        <v>7</v>
      </c>
      <c r="B581" s="277"/>
      <c r="C581" s="294">
        <v>942</v>
      </c>
      <c r="D581" s="291" t="s">
        <v>808</v>
      </c>
      <c r="E581" s="562"/>
      <c r="F581" s="278"/>
      <c r="G581" s="335">
        <f t="shared" ref="G581:G584" si="360">F581</f>
        <v>0</v>
      </c>
      <c r="H581" s="281"/>
      <c r="I581" s="284"/>
      <c r="J581" s="1389"/>
      <c r="K581" s="1390"/>
      <c r="L581" s="1391"/>
      <c r="M581" s="265"/>
      <c r="N581" s="265"/>
      <c r="O581" s="265"/>
      <c r="P581" s="265"/>
      <c r="Q581" s="265"/>
      <c r="R581" s="265"/>
      <c r="S581" s="265"/>
      <c r="T581" s="265"/>
      <c r="U581" s="265"/>
      <c r="V581" s="265"/>
      <c r="W581" s="265"/>
      <c r="X581" s="265"/>
      <c r="Y581" s="265"/>
      <c r="Z581" s="265"/>
      <c r="AA581" s="265"/>
      <c r="AB581" s="265"/>
      <c r="AC581" s="265"/>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c r="EX581" s="41"/>
      <c r="EY581" s="41"/>
      <c r="EZ581" s="41"/>
      <c r="FA581" s="41"/>
      <c r="FB581" s="41"/>
      <c r="FC581" s="41"/>
      <c r="FD581" s="41"/>
      <c r="FE581" s="41"/>
      <c r="FF581" s="41"/>
      <c r="FG581" s="41"/>
      <c r="FH581" s="41"/>
      <c r="FI581" s="41"/>
      <c r="FJ581" s="41"/>
      <c r="FK581" s="41"/>
      <c r="FL581" s="41"/>
      <c r="FM581" s="41"/>
      <c r="FN581" s="41"/>
      <c r="FO581" s="41"/>
      <c r="FP581" s="41"/>
      <c r="FQ581" s="41"/>
      <c r="FR581" s="41"/>
      <c r="FS581" s="41"/>
      <c r="FT581" s="41"/>
      <c r="FU581" s="41"/>
      <c r="FV581" s="41"/>
      <c r="FW581" s="41"/>
      <c r="FX581" s="41"/>
    </row>
    <row r="582" spans="1:180" s="40" customFormat="1" ht="19.5" customHeight="1">
      <c r="A582" s="676" t="s">
        <v>87</v>
      </c>
      <c r="B582" s="277"/>
      <c r="C582" s="294">
        <v>943</v>
      </c>
      <c r="D582" s="291" t="s">
        <v>808</v>
      </c>
      <c r="E582" s="562"/>
      <c r="F582" s="278"/>
      <c r="G582" s="335">
        <f t="shared" si="360"/>
        <v>0</v>
      </c>
      <c r="H582" s="281"/>
      <c r="I582" s="284"/>
      <c r="J582" s="1389"/>
      <c r="K582" s="1390"/>
      <c r="L582" s="1391"/>
      <c r="M582" s="265"/>
      <c r="N582" s="265"/>
      <c r="O582" s="265"/>
      <c r="P582" s="265"/>
      <c r="Q582" s="265"/>
      <c r="R582" s="265"/>
      <c r="S582" s="265"/>
      <c r="T582" s="265"/>
      <c r="U582" s="265"/>
      <c r="V582" s="265"/>
      <c r="W582" s="265"/>
      <c r="X582" s="265"/>
      <c r="Y582" s="265"/>
      <c r="Z582" s="265"/>
      <c r="AA582" s="265"/>
      <c r="AB582" s="265"/>
      <c r="AC582" s="265"/>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c r="EX582" s="41"/>
      <c r="EY582" s="41"/>
      <c r="EZ582" s="41"/>
      <c r="FA582" s="41"/>
      <c r="FB582" s="41"/>
      <c r="FC582" s="41"/>
      <c r="FD582" s="41"/>
      <c r="FE582" s="41"/>
      <c r="FF582" s="41"/>
      <c r="FG582" s="41"/>
      <c r="FH582" s="41"/>
      <c r="FI582" s="41"/>
      <c r="FJ582" s="41"/>
      <c r="FK582" s="41"/>
      <c r="FL582" s="41"/>
      <c r="FM582" s="41"/>
      <c r="FN582" s="41"/>
      <c r="FO582" s="41"/>
      <c r="FP582" s="41"/>
      <c r="FQ582" s="41"/>
      <c r="FR582" s="41"/>
      <c r="FS582" s="41"/>
      <c r="FT582" s="41"/>
      <c r="FU582" s="41"/>
      <c r="FV582" s="41"/>
      <c r="FW582" s="41"/>
      <c r="FX582" s="41"/>
    </row>
    <row r="583" spans="1:180" s="40" customFormat="1" ht="19.5" customHeight="1">
      <c r="A583" s="676" t="s">
        <v>88</v>
      </c>
      <c r="B583" s="277"/>
      <c r="C583" s="294">
        <v>944</v>
      </c>
      <c r="D583" s="291" t="s">
        <v>808</v>
      </c>
      <c r="E583" s="562"/>
      <c r="F583" s="278"/>
      <c r="G583" s="335">
        <f t="shared" si="360"/>
        <v>0</v>
      </c>
      <c r="H583" s="281"/>
      <c r="I583" s="284"/>
      <c r="J583" s="1389"/>
      <c r="K583" s="1390"/>
      <c r="L583" s="1391"/>
      <c r="M583" s="265"/>
      <c r="N583" s="265"/>
      <c r="O583" s="265"/>
      <c r="P583" s="265"/>
      <c r="Q583" s="265"/>
      <c r="R583" s="265"/>
      <c r="S583" s="265"/>
      <c r="T583" s="265"/>
      <c r="U583" s="265"/>
      <c r="V583" s="265"/>
      <c r="W583" s="265"/>
      <c r="X583" s="265"/>
      <c r="Y583" s="265"/>
      <c r="Z583" s="265"/>
      <c r="AA583" s="265"/>
      <c r="AB583" s="265"/>
      <c r="AC583" s="265"/>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c r="EX583" s="41"/>
      <c r="EY583" s="41"/>
      <c r="EZ583" s="41"/>
      <c r="FA583" s="41"/>
      <c r="FB583" s="41"/>
      <c r="FC583" s="41"/>
      <c r="FD583" s="41"/>
      <c r="FE583" s="41"/>
      <c r="FF583" s="41"/>
      <c r="FG583" s="41"/>
      <c r="FH583" s="41"/>
      <c r="FI583" s="41"/>
      <c r="FJ583" s="41"/>
      <c r="FK583" s="41"/>
      <c r="FL583" s="41"/>
      <c r="FM583" s="41"/>
      <c r="FN583" s="41"/>
      <c r="FO583" s="41"/>
      <c r="FP583" s="41"/>
      <c r="FQ583" s="41"/>
      <c r="FR583" s="41"/>
      <c r="FS583" s="41"/>
      <c r="FT583" s="41"/>
      <c r="FU583" s="41"/>
      <c r="FV583" s="41"/>
      <c r="FW583" s="41"/>
      <c r="FX583" s="41"/>
    </row>
    <row r="584" spans="1:180" s="40" customFormat="1" ht="19.5" customHeight="1">
      <c r="A584" s="676" t="s">
        <v>16</v>
      </c>
      <c r="B584" s="277"/>
      <c r="C584" s="294">
        <v>947</v>
      </c>
      <c r="D584" s="291" t="s">
        <v>808</v>
      </c>
      <c r="E584" s="562"/>
      <c r="F584" s="278"/>
      <c r="G584" s="335">
        <f t="shared" si="360"/>
        <v>0</v>
      </c>
      <c r="H584" s="281"/>
      <c r="I584" s="284"/>
      <c r="J584" s="1389"/>
      <c r="K584" s="1390"/>
      <c r="L584" s="1391"/>
      <c r="M584" s="265"/>
      <c r="N584" s="265"/>
      <c r="O584" s="265"/>
      <c r="P584" s="265"/>
      <c r="Q584" s="265"/>
      <c r="R584" s="265"/>
      <c r="S584" s="265"/>
      <c r="T584" s="265"/>
      <c r="U584" s="265"/>
      <c r="V584" s="265"/>
      <c r="W584" s="265"/>
      <c r="X584" s="265"/>
      <c r="Y584" s="265"/>
      <c r="Z584" s="265"/>
      <c r="AA584" s="265"/>
      <c r="AB584" s="265"/>
      <c r="AC584" s="265"/>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c r="EX584" s="41"/>
      <c r="EY584" s="41"/>
      <c r="EZ584" s="41"/>
      <c r="FA584" s="41"/>
      <c r="FB584" s="41"/>
      <c r="FC584" s="41"/>
      <c r="FD584" s="41"/>
      <c r="FE584" s="41"/>
      <c r="FF584" s="41"/>
      <c r="FG584" s="41"/>
      <c r="FH584" s="41"/>
      <c r="FI584" s="41"/>
      <c r="FJ584" s="41"/>
      <c r="FK584" s="41"/>
      <c r="FL584" s="41"/>
      <c r="FM584" s="41"/>
      <c r="FN584" s="41"/>
      <c r="FO584" s="41"/>
      <c r="FP584" s="41"/>
      <c r="FQ584" s="41"/>
      <c r="FR584" s="41"/>
      <c r="FS584" s="41"/>
      <c r="FT584" s="41"/>
      <c r="FU584" s="41"/>
      <c r="FV584" s="41"/>
      <c r="FW584" s="41"/>
      <c r="FX584" s="41"/>
    </row>
    <row r="585" spans="1:180" s="42" customFormat="1" ht="24.75" customHeight="1">
      <c r="A585" s="349" t="s">
        <v>720</v>
      </c>
      <c r="B585" s="350">
        <v>226</v>
      </c>
      <c r="C585" s="350"/>
      <c r="D585" s="351"/>
      <c r="E585" s="1381"/>
      <c r="F585" s="352">
        <f t="shared" ref="F585:I585" si="361">SUM(F586:F594)</f>
        <v>142500</v>
      </c>
      <c r="G585" s="1382">
        <f t="shared" si="361"/>
        <v>142500</v>
      </c>
      <c r="H585" s="1383">
        <f t="shared" si="361"/>
        <v>0</v>
      </c>
      <c r="I585" s="1384">
        <f t="shared" si="361"/>
        <v>0</v>
      </c>
      <c r="J585" s="1382">
        <f t="shared" ref="J585:L585" si="362">SUM(J586:J594)</f>
        <v>0</v>
      </c>
      <c r="K585" s="1383">
        <f t="shared" si="362"/>
        <v>0</v>
      </c>
      <c r="L585" s="1388">
        <f t="shared" si="362"/>
        <v>0</v>
      </c>
      <c r="M585" s="264"/>
      <c r="N585" s="264"/>
      <c r="O585" s="264"/>
      <c r="P585" s="264"/>
      <c r="Q585" s="264"/>
      <c r="R585" s="264"/>
      <c r="S585" s="264"/>
      <c r="T585" s="264"/>
      <c r="U585" s="264"/>
      <c r="V585" s="264"/>
      <c r="W585" s="264"/>
      <c r="X585" s="264"/>
      <c r="Y585" s="264"/>
      <c r="Z585" s="264"/>
      <c r="AA585" s="264"/>
      <c r="AB585" s="264"/>
      <c r="AC585" s="264"/>
      <c r="AD585" s="238"/>
      <c r="AE585" s="238"/>
      <c r="AF585" s="238"/>
      <c r="AG585" s="238"/>
      <c r="AH585" s="238"/>
      <c r="AI585" s="238"/>
      <c r="AJ585" s="238"/>
      <c r="AK585" s="238"/>
      <c r="AL585" s="238"/>
      <c r="AM585" s="238"/>
      <c r="AN585" s="238"/>
      <c r="AO585" s="238"/>
      <c r="AP585" s="238"/>
      <c r="AQ585" s="238"/>
      <c r="AR585" s="238"/>
      <c r="AS585" s="238"/>
      <c r="AT585" s="238"/>
      <c r="AU585" s="238"/>
      <c r="AV585" s="238"/>
      <c r="AW585" s="238"/>
      <c r="AX585" s="238"/>
      <c r="AY585" s="238"/>
      <c r="AZ585" s="238"/>
      <c r="BA585" s="238"/>
      <c r="BB585" s="238"/>
      <c r="BC585" s="238"/>
      <c r="BD585" s="238"/>
      <c r="BE585" s="238"/>
      <c r="BF585" s="238"/>
      <c r="BG585" s="238"/>
      <c r="BH585" s="238"/>
      <c r="BI585" s="238"/>
      <c r="BJ585" s="238"/>
      <c r="BK585" s="238"/>
      <c r="BL585" s="238"/>
      <c r="BM585" s="238"/>
      <c r="BN585" s="238"/>
      <c r="BO585" s="238"/>
      <c r="BP585" s="238"/>
      <c r="BQ585" s="238"/>
      <c r="BR585" s="238"/>
      <c r="BS585" s="238"/>
      <c r="BT585" s="238"/>
      <c r="BU585" s="238"/>
      <c r="BV585" s="238"/>
      <c r="BW585" s="238"/>
      <c r="BX585" s="238"/>
      <c r="BY585" s="238"/>
      <c r="BZ585" s="238"/>
      <c r="CA585" s="238"/>
      <c r="CB585" s="238"/>
      <c r="CC585" s="238"/>
      <c r="CD585" s="238"/>
      <c r="CE585" s="238"/>
      <c r="CF585" s="238"/>
      <c r="CG585" s="238"/>
      <c r="CH585" s="238"/>
      <c r="CI585" s="238"/>
      <c r="CJ585" s="238"/>
      <c r="CK585" s="238"/>
      <c r="CL585" s="238"/>
      <c r="CM585" s="238"/>
      <c r="CN585" s="238"/>
      <c r="CO585" s="238"/>
      <c r="CP585" s="238"/>
      <c r="CQ585" s="238"/>
      <c r="CR585" s="238"/>
      <c r="CS585" s="238"/>
      <c r="CT585" s="238"/>
      <c r="CU585" s="238"/>
      <c r="CV585" s="238"/>
      <c r="CW585" s="238"/>
      <c r="CX585" s="238"/>
      <c r="CY585" s="238"/>
      <c r="CZ585" s="238"/>
      <c r="DA585" s="238"/>
      <c r="DB585" s="238"/>
      <c r="DC585" s="238"/>
      <c r="DD585" s="238"/>
      <c r="DE585" s="238"/>
      <c r="DF585" s="238"/>
      <c r="DG585" s="238"/>
      <c r="DH585" s="238"/>
      <c r="DI585" s="238"/>
      <c r="DJ585" s="238"/>
      <c r="DK585" s="238"/>
      <c r="DL585" s="238"/>
      <c r="DM585" s="238"/>
      <c r="DN585" s="238"/>
      <c r="DO585" s="238"/>
      <c r="DP585" s="238"/>
      <c r="DQ585" s="238"/>
      <c r="DR585" s="238"/>
      <c r="DS585" s="238"/>
      <c r="DT585" s="238"/>
      <c r="DU585" s="238"/>
      <c r="DV585" s="238"/>
      <c r="DW585" s="238"/>
      <c r="DX585" s="238"/>
      <c r="DY585" s="238"/>
      <c r="DZ585" s="238"/>
      <c r="EA585" s="238"/>
      <c r="EB585" s="238"/>
      <c r="EC585" s="238"/>
      <c r="ED585" s="238"/>
      <c r="EE585" s="238"/>
      <c r="EF585" s="238"/>
      <c r="EG585" s="238"/>
      <c r="EH585" s="238"/>
      <c r="EI585" s="238"/>
      <c r="EJ585" s="238"/>
      <c r="EK585" s="238"/>
      <c r="EL585" s="238"/>
      <c r="EM585" s="238"/>
      <c r="EN585" s="238"/>
      <c r="EO585" s="238"/>
      <c r="EP585" s="238"/>
      <c r="EQ585" s="238"/>
      <c r="ER585" s="238"/>
      <c r="ES585" s="238"/>
      <c r="ET585" s="238"/>
      <c r="EU585" s="238"/>
      <c r="EV585" s="238"/>
      <c r="EW585" s="238"/>
      <c r="EX585" s="238"/>
      <c r="EY585" s="238"/>
      <c r="EZ585" s="238"/>
      <c r="FA585" s="238"/>
      <c r="FB585" s="238"/>
      <c r="FC585" s="238"/>
      <c r="FD585" s="238"/>
      <c r="FE585" s="238"/>
      <c r="FF585" s="238"/>
      <c r="FG585" s="238"/>
      <c r="FH585" s="238"/>
      <c r="FI585" s="238"/>
      <c r="FJ585" s="238"/>
      <c r="FK585" s="238"/>
      <c r="FL585" s="238"/>
      <c r="FM585" s="238"/>
      <c r="FN585" s="238"/>
      <c r="FO585" s="238"/>
      <c r="FP585" s="238"/>
      <c r="FQ585" s="238"/>
      <c r="FR585" s="238"/>
      <c r="FS585" s="238"/>
      <c r="FT585" s="238"/>
      <c r="FU585" s="238"/>
      <c r="FV585" s="238"/>
      <c r="FW585" s="238"/>
      <c r="FX585" s="238"/>
    </row>
    <row r="586" spans="1:180" s="40" customFormat="1" ht="48" customHeight="1">
      <c r="A586" s="676" t="s">
        <v>10</v>
      </c>
      <c r="B586" s="277"/>
      <c r="C586" s="294">
        <v>951</v>
      </c>
      <c r="D586" s="291" t="s">
        <v>808</v>
      </c>
      <c r="E586" s="562"/>
      <c r="F586" s="278"/>
      <c r="G586" s="335">
        <f>F586</f>
        <v>0</v>
      </c>
      <c r="H586" s="281"/>
      <c r="I586" s="284"/>
      <c r="J586" s="1389"/>
      <c r="K586" s="1390"/>
      <c r="L586" s="1391"/>
      <c r="M586" s="265"/>
      <c r="N586" s="265"/>
      <c r="O586" s="265"/>
      <c r="P586" s="265"/>
      <c r="Q586" s="265"/>
      <c r="R586" s="265"/>
      <c r="S586" s="265"/>
      <c r="T586" s="265"/>
      <c r="U586" s="265"/>
      <c r="V586" s="265"/>
      <c r="W586" s="265"/>
      <c r="X586" s="265"/>
      <c r="Y586" s="265"/>
      <c r="Z586" s="265"/>
      <c r="AA586" s="265"/>
      <c r="AB586" s="265"/>
      <c r="AC586" s="265"/>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41"/>
      <c r="CZ586" s="41"/>
      <c r="DA586" s="41"/>
      <c r="DB586" s="41"/>
      <c r="DC586" s="41"/>
      <c r="DD586" s="41"/>
      <c r="DE586" s="41"/>
      <c r="DF586" s="41"/>
      <c r="DG586" s="41"/>
      <c r="DH586" s="41"/>
      <c r="DI586" s="41"/>
      <c r="DJ586" s="41"/>
      <c r="DK586" s="41"/>
      <c r="DL586" s="41"/>
      <c r="DM586" s="41"/>
      <c r="DN586" s="41"/>
      <c r="DO586" s="41"/>
      <c r="DP586" s="41"/>
      <c r="DQ586" s="41"/>
      <c r="DR586" s="41"/>
      <c r="DS586" s="41"/>
      <c r="DT586" s="41"/>
      <c r="DU586" s="41"/>
      <c r="DV586" s="41"/>
      <c r="DW586" s="41"/>
      <c r="DX586" s="41"/>
      <c r="DY586" s="41"/>
      <c r="DZ586" s="41"/>
      <c r="EA586" s="41"/>
      <c r="EB586" s="41"/>
      <c r="EC586" s="41"/>
      <c r="ED586" s="41"/>
      <c r="EE586" s="41"/>
      <c r="EF586" s="41"/>
      <c r="EG586" s="41"/>
      <c r="EH586" s="41"/>
      <c r="EI586" s="41"/>
      <c r="EJ586" s="41"/>
      <c r="EK586" s="41"/>
      <c r="EL586" s="41"/>
      <c r="EM586" s="41"/>
      <c r="EN586" s="41"/>
      <c r="EO586" s="41"/>
      <c r="EP586" s="41"/>
      <c r="EQ586" s="41"/>
      <c r="ER586" s="41"/>
      <c r="ES586" s="41"/>
      <c r="ET586" s="41"/>
      <c r="EU586" s="41"/>
      <c r="EV586" s="41"/>
      <c r="EW586" s="41"/>
      <c r="EX586" s="41"/>
      <c r="EY586" s="41"/>
      <c r="EZ586" s="41"/>
      <c r="FA586" s="41"/>
      <c r="FB586" s="41"/>
      <c r="FC586" s="41"/>
      <c r="FD586" s="41"/>
      <c r="FE586" s="41"/>
      <c r="FF586" s="41"/>
      <c r="FG586" s="41"/>
      <c r="FH586" s="41"/>
      <c r="FI586" s="41"/>
      <c r="FJ586" s="41"/>
      <c r="FK586" s="41"/>
      <c r="FL586" s="41"/>
      <c r="FM586" s="41"/>
      <c r="FN586" s="41"/>
      <c r="FO586" s="41"/>
      <c r="FP586" s="41"/>
      <c r="FQ586" s="41"/>
      <c r="FR586" s="41"/>
      <c r="FS586" s="41"/>
      <c r="FT586" s="41"/>
      <c r="FU586" s="41"/>
      <c r="FV586" s="41"/>
      <c r="FW586" s="41"/>
      <c r="FX586" s="41"/>
    </row>
    <row r="587" spans="1:180" s="40" customFormat="1" ht="47.25" customHeight="1">
      <c r="A587" s="676" t="s">
        <v>34</v>
      </c>
      <c r="B587" s="277"/>
      <c r="C587" s="294">
        <v>953</v>
      </c>
      <c r="D587" s="291" t="s">
        <v>808</v>
      </c>
      <c r="E587" s="562"/>
      <c r="F587" s="278"/>
      <c r="G587" s="335">
        <f t="shared" ref="G587:G594" si="363">F587</f>
        <v>0</v>
      </c>
      <c r="H587" s="281"/>
      <c r="I587" s="284"/>
      <c r="J587" s="1389"/>
      <c r="K587" s="1390"/>
      <c r="L587" s="1391"/>
      <c r="M587" s="265"/>
      <c r="N587" s="265"/>
      <c r="O587" s="265"/>
      <c r="P587" s="265"/>
      <c r="Q587" s="265"/>
      <c r="R587" s="265"/>
      <c r="S587" s="265"/>
      <c r="T587" s="265"/>
      <c r="U587" s="265"/>
      <c r="V587" s="265"/>
      <c r="W587" s="265"/>
      <c r="X587" s="265"/>
      <c r="Y587" s="265"/>
      <c r="Z587" s="265"/>
      <c r="AA587" s="265"/>
      <c r="AB587" s="265"/>
      <c r="AC587" s="265"/>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c r="EX587" s="41"/>
      <c r="EY587" s="41"/>
      <c r="EZ587" s="41"/>
      <c r="FA587" s="41"/>
      <c r="FB587" s="41"/>
      <c r="FC587" s="41"/>
      <c r="FD587" s="41"/>
      <c r="FE587" s="41"/>
      <c r="FF587" s="41"/>
      <c r="FG587" s="41"/>
      <c r="FH587" s="41"/>
      <c r="FI587" s="41"/>
      <c r="FJ587" s="41"/>
      <c r="FK587" s="41"/>
      <c r="FL587" s="41"/>
      <c r="FM587" s="41"/>
      <c r="FN587" s="41"/>
      <c r="FO587" s="41"/>
      <c r="FP587" s="41"/>
      <c r="FQ587" s="41"/>
      <c r="FR587" s="41"/>
      <c r="FS587" s="41"/>
      <c r="FT587" s="41"/>
      <c r="FU587" s="41"/>
      <c r="FV587" s="41"/>
      <c r="FW587" s="41"/>
      <c r="FX587" s="41"/>
    </row>
    <row r="588" spans="1:180" s="40" customFormat="1" ht="22.5" customHeight="1">
      <c r="A588" s="676" t="s">
        <v>14</v>
      </c>
      <c r="B588" s="277"/>
      <c r="C588" s="294">
        <v>954</v>
      </c>
      <c r="D588" s="291" t="s">
        <v>808</v>
      </c>
      <c r="E588" s="562"/>
      <c r="F588" s="278"/>
      <c r="G588" s="335">
        <f t="shared" si="363"/>
        <v>0</v>
      </c>
      <c r="H588" s="281"/>
      <c r="I588" s="284"/>
      <c r="J588" s="1389"/>
      <c r="K588" s="1390"/>
      <c r="L588" s="1391"/>
      <c r="M588" s="265"/>
      <c r="N588" s="265"/>
      <c r="O588" s="265"/>
      <c r="P588" s="265"/>
      <c r="Q588" s="265"/>
      <c r="R588" s="265"/>
      <c r="S588" s="265"/>
      <c r="T588" s="265"/>
      <c r="U588" s="265"/>
      <c r="V588" s="265"/>
      <c r="W588" s="265"/>
      <c r="X588" s="265"/>
      <c r="Y588" s="265"/>
      <c r="Z588" s="265"/>
      <c r="AA588" s="265"/>
      <c r="AB588" s="265"/>
      <c r="AC588" s="265"/>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c r="EX588" s="41"/>
      <c r="EY588" s="41"/>
      <c r="EZ588" s="41"/>
      <c r="FA588" s="41"/>
      <c r="FB588" s="41"/>
      <c r="FC588" s="41"/>
      <c r="FD588" s="41"/>
      <c r="FE588" s="41"/>
      <c r="FF588" s="41"/>
      <c r="FG588" s="41"/>
      <c r="FH588" s="41"/>
      <c r="FI588" s="41"/>
      <c r="FJ588" s="41"/>
      <c r="FK588" s="41"/>
      <c r="FL588" s="41"/>
      <c r="FM588" s="41"/>
      <c r="FN588" s="41"/>
      <c r="FO588" s="41"/>
      <c r="FP588" s="41"/>
      <c r="FQ588" s="41"/>
      <c r="FR588" s="41"/>
      <c r="FS588" s="41"/>
      <c r="FT588" s="41"/>
      <c r="FU588" s="41"/>
      <c r="FV588" s="41"/>
      <c r="FW588" s="41"/>
      <c r="FX588" s="41"/>
    </row>
    <row r="589" spans="1:180" s="40" customFormat="1" ht="32.25" customHeight="1">
      <c r="A589" s="676" t="s">
        <v>95</v>
      </c>
      <c r="B589" s="277"/>
      <c r="C589" s="294">
        <v>955</v>
      </c>
      <c r="D589" s="291" t="s">
        <v>808</v>
      </c>
      <c r="E589" s="562"/>
      <c r="F589" s="278">
        <f>'Платные услуги'!C7</f>
        <v>142500</v>
      </c>
      <c r="G589" s="335">
        <f t="shared" si="363"/>
        <v>142500</v>
      </c>
      <c r="H589" s="281"/>
      <c r="I589" s="284"/>
      <c r="J589" s="1389"/>
      <c r="K589" s="1390"/>
      <c r="L589" s="1391"/>
      <c r="M589" s="265"/>
      <c r="N589" s="265"/>
      <c r="O589" s="265"/>
      <c r="P589" s="265"/>
      <c r="Q589" s="265"/>
      <c r="R589" s="265"/>
      <c r="S589" s="265"/>
      <c r="T589" s="265"/>
      <c r="U589" s="265"/>
      <c r="V589" s="265"/>
      <c r="W589" s="265"/>
      <c r="X589" s="265"/>
      <c r="Y589" s="265"/>
      <c r="Z589" s="265"/>
      <c r="AA589" s="265"/>
      <c r="AB589" s="265"/>
      <c r="AC589" s="265"/>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41"/>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c r="EX589" s="41"/>
      <c r="EY589" s="41"/>
      <c r="EZ589" s="41"/>
      <c r="FA589" s="41"/>
      <c r="FB589" s="41"/>
      <c r="FC589" s="41"/>
      <c r="FD589" s="41"/>
      <c r="FE589" s="41"/>
      <c r="FF589" s="41"/>
      <c r="FG589" s="41"/>
      <c r="FH589" s="41"/>
      <c r="FI589" s="41"/>
      <c r="FJ589" s="41"/>
      <c r="FK589" s="41"/>
      <c r="FL589" s="41"/>
      <c r="FM589" s="41"/>
      <c r="FN589" s="41"/>
      <c r="FO589" s="41"/>
      <c r="FP589" s="41"/>
      <c r="FQ589" s="41"/>
      <c r="FR589" s="41"/>
      <c r="FS589" s="41"/>
      <c r="FT589" s="41"/>
      <c r="FU589" s="41"/>
      <c r="FV589" s="41"/>
      <c r="FW589" s="41"/>
      <c r="FX589" s="41"/>
    </row>
    <row r="590" spans="1:180" s="40" customFormat="1" ht="31.5">
      <c r="A590" s="676" t="s">
        <v>48</v>
      </c>
      <c r="B590" s="277"/>
      <c r="C590" s="294">
        <v>956</v>
      </c>
      <c r="D590" s="291" t="s">
        <v>808</v>
      </c>
      <c r="E590" s="562"/>
      <c r="F590" s="278"/>
      <c r="G590" s="335">
        <f t="shared" si="363"/>
        <v>0</v>
      </c>
      <c r="H590" s="281"/>
      <c r="I590" s="284"/>
      <c r="J590" s="1389"/>
      <c r="K590" s="1390"/>
      <c r="L590" s="1391"/>
      <c r="M590" s="265"/>
      <c r="N590" s="265"/>
      <c r="O590" s="265"/>
      <c r="P590" s="265"/>
      <c r="Q590" s="265"/>
      <c r="R590" s="265"/>
      <c r="S590" s="265"/>
      <c r="T590" s="265"/>
      <c r="U590" s="265"/>
      <c r="V590" s="265"/>
      <c r="W590" s="265"/>
      <c r="X590" s="265"/>
      <c r="Y590" s="265"/>
      <c r="Z590" s="265"/>
      <c r="AA590" s="265"/>
      <c r="AB590" s="265"/>
      <c r="AC590" s="265"/>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c r="EX590" s="41"/>
      <c r="EY590" s="41"/>
      <c r="EZ590" s="41"/>
      <c r="FA590" s="41"/>
      <c r="FB590" s="41"/>
      <c r="FC590" s="41"/>
      <c r="FD590" s="41"/>
      <c r="FE590" s="41"/>
      <c r="FF590" s="41"/>
      <c r="FG590" s="41"/>
      <c r="FH590" s="41"/>
      <c r="FI590" s="41"/>
      <c r="FJ590" s="41"/>
      <c r="FK590" s="41"/>
      <c r="FL590" s="41"/>
      <c r="FM590" s="41"/>
      <c r="FN590" s="41"/>
      <c r="FO590" s="41"/>
      <c r="FP590" s="41"/>
      <c r="FQ590" s="41"/>
      <c r="FR590" s="41"/>
      <c r="FS590" s="41"/>
      <c r="FT590" s="41"/>
      <c r="FU590" s="41"/>
      <c r="FV590" s="41"/>
      <c r="FW590" s="41"/>
      <c r="FX590" s="41"/>
    </row>
    <row r="591" spans="1:180" s="40" customFormat="1" ht="80.25" customHeight="1">
      <c r="A591" s="676" t="s">
        <v>96</v>
      </c>
      <c r="B591" s="277"/>
      <c r="C591" s="294">
        <v>957</v>
      </c>
      <c r="D591" s="291" t="s">
        <v>808</v>
      </c>
      <c r="E591" s="562"/>
      <c r="F591" s="278"/>
      <c r="G591" s="335">
        <f t="shared" si="363"/>
        <v>0</v>
      </c>
      <c r="H591" s="281"/>
      <c r="I591" s="284"/>
      <c r="J591" s="1389"/>
      <c r="K591" s="1390"/>
      <c r="L591" s="1391"/>
      <c r="M591" s="265"/>
      <c r="N591" s="265"/>
      <c r="O591" s="265"/>
      <c r="P591" s="265"/>
      <c r="Q591" s="265"/>
      <c r="R591" s="265"/>
      <c r="S591" s="265"/>
      <c r="T591" s="265"/>
      <c r="U591" s="265"/>
      <c r="V591" s="265"/>
      <c r="W591" s="265"/>
      <c r="X591" s="265"/>
      <c r="Y591" s="265"/>
      <c r="Z591" s="265"/>
      <c r="AA591" s="265"/>
      <c r="AB591" s="265"/>
      <c r="AC591" s="265"/>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41"/>
      <c r="CZ591" s="41"/>
      <c r="DA591" s="41"/>
      <c r="DB591" s="41"/>
      <c r="DC591" s="41"/>
      <c r="DD591" s="41"/>
      <c r="DE591" s="41"/>
      <c r="DF591" s="41"/>
      <c r="DG591" s="41"/>
      <c r="DH591" s="41"/>
      <c r="DI591" s="41"/>
      <c r="DJ591" s="41"/>
      <c r="DK591" s="41"/>
      <c r="DL591" s="41"/>
      <c r="DM591" s="41"/>
      <c r="DN591" s="41"/>
      <c r="DO591" s="41"/>
      <c r="DP591" s="41"/>
      <c r="DQ591" s="41"/>
      <c r="DR591" s="41"/>
      <c r="DS591" s="41"/>
      <c r="DT591" s="41"/>
      <c r="DU591" s="41"/>
      <c r="DV591" s="41"/>
      <c r="DW591" s="41"/>
      <c r="DX591" s="41"/>
      <c r="DY591" s="41"/>
      <c r="DZ591" s="41"/>
      <c r="EA591" s="41"/>
      <c r="EB591" s="41"/>
      <c r="EC591" s="41"/>
      <c r="ED591" s="41"/>
      <c r="EE591" s="41"/>
      <c r="EF591" s="41"/>
      <c r="EG591" s="41"/>
      <c r="EH591" s="41"/>
      <c r="EI591" s="41"/>
      <c r="EJ591" s="41"/>
      <c r="EK591" s="41"/>
      <c r="EL591" s="41"/>
      <c r="EM591" s="41"/>
      <c r="EN591" s="41"/>
      <c r="EO591" s="41"/>
      <c r="EP591" s="41"/>
      <c r="EQ591" s="41"/>
      <c r="ER591" s="41"/>
      <c r="ES591" s="41"/>
      <c r="ET591" s="41"/>
      <c r="EU591" s="41"/>
      <c r="EV591" s="41"/>
      <c r="EW591" s="41"/>
      <c r="EX591" s="41"/>
      <c r="EY591" s="41"/>
      <c r="EZ591" s="41"/>
      <c r="FA591" s="41"/>
      <c r="FB591" s="41"/>
      <c r="FC591" s="41"/>
      <c r="FD591" s="41"/>
      <c r="FE591" s="41"/>
      <c r="FF591" s="41"/>
      <c r="FG591" s="41"/>
      <c r="FH591" s="41"/>
      <c r="FI591" s="41"/>
      <c r="FJ591" s="41"/>
      <c r="FK591" s="41"/>
      <c r="FL591" s="41"/>
      <c r="FM591" s="41"/>
      <c r="FN591" s="41"/>
      <c r="FO591" s="41"/>
      <c r="FP591" s="41"/>
      <c r="FQ591" s="41"/>
      <c r="FR591" s="41"/>
      <c r="FS591" s="41"/>
      <c r="FT591" s="41"/>
      <c r="FU591" s="41"/>
      <c r="FV591" s="41"/>
      <c r="FW591" s="41"/>
      <c r="FX591" s="41"/>
    </row>
    <row r="592" spans="1:180" s="40" customFormat="1" ht="49.5" customHeight="1">
      <c r="A592" s="676" t="s">
        <v>97</v>
      </c>
      <c r="B592" s="277"/>
      <c r="C592" s="294">
        <v>958</v>
      </c>
      <c r="D592" s="291" t="s">
        <v>808</v>
      </c>
      <c r="E592" s="562"/>
      <c r="F592" s="278"/>
      <c r="G592" s="335">
        <f t="shared" si="363"/>
        <v>0</v>
      </c>
      <c r="H592" s="281"/>
      <c r="I592" s="284"/>
      <c r="J592" s="1389"/>
      <c r="K592" s="1390"/>
      <c r="L592" s="1391"/>
      <c r="M592" s="265"/>
      <c r="N592" s="265"/>
      <c r="O592" s="265"/>
      <c r="P592" s="265"/>
      <c r="Q592" s="265"/>
      <c r="R592" s="265"/>
      <c r="S592" s="265"/>
      <c r="T592" s="265"/>
      <c r="U592" s="265"/>
      <c r="V592" s="265"/>
      <c r="W592" s="265"/>
      <c r="X592" s="265"/>
      <c r="Y592" s="265"/>
      <c r="Z592" s="265"/>
      <c r="AA592" s="265"/>
      <c r="AB592" s="265"/>
      <c r="AC592" s="265"/>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c r="EX592" s="41"/>
      <c r="EY592" s="41"/>
      <c r="EZ592" s="41"/>
      <c r="FA592" s="41"/>
      <c r="FB592" s="41"/>
      <c r="FC592" s="41"/>
      <c r="FD592" s="41"/>
      <c r="FE592" s="41"/>
      <c r="FF592" s="41"/>
      <c r="FG592" s="41"/>
      <c r="FH592" s="41"/>
      <c r="FI592" s="41"/>
      <c r="FJ592" s="41"/>
      <c r="FK592" s="41"/>
      <c r="FL592" s="41"/>
      <c r="FM592" s="41"/>
      <c r="FN592" s="41"/>
      <c r="FO592" s="41"/>
      <c r="FP592" s="41"/>
      <c r="FQ592" s="41"/>
      <c r="FR592" s="41"/>
      <c r="FS592" s="41"/>
      <c r="FT592" s="41"/>
      <c r="FU592" s="41"/>
      <c r="FV592" s="41"/>
      <c r="FW592" s="41"/>
      <c r="FX592" s="41"/>
    </row>
    <row r="593" spans="1:180" s="40" customFormat="1" ht="96.75" customHeight="1">
      <c r="A593" s="676" t="s">
        <v>28</v>
      </c>
      <c r="B593" s="277"/>
      <c r="C593" s="294">
        <v>995</v>
      </c>
      <c r="D593" s="291" t="s">
        <v>808</v>
      </c>
      <c r="E593" s="562"/>
      <c r="F593" s="278"/>
      <c r="G593" s="335">
        <f t="shared" si="363"/>
        <v>0</v>
      </c>
      <c r="H593" s="281"/>
      <c r="I593" s="284"/>
      <c r="J593" s="1389"/>
      <c r="K593" s="1390"/>
      <c r="L593" s="1391"/>
      <c r="M593" s="265"/>
      <c r="N593" s="265"/>
      <c r="O593" s="265"/>
      <c r="P593" s="265"/>
      <c r="Q593" s="265"/>
      <c r="R593" s="265"/>
      <c r="S593" s="265"/>
      <c r="T593" s="265"/>
      <c r="U593" s="265"/>
      <c r="V593" s="265"/>
      <c r="W593" s="265"/>
      <c r="X593" s="265"/>
      <c r="Y593" s="265"/>
      <c r="Z593" s="265"/>
      <c r="AA593" s="265"/>
      <c r="AB593" s="265"/>
      <c r="AC593" s="265"/>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c r="EX593" s="41"/>
      <c r="EY593" s="41"/>
      <c r="EZ593" s="41"/>
      <c r="FA593" s="41"/>
      <c r="FB593" s="41"/>
      <c r="FC593" s="41"/>
      <c r="FD593" s="41"/>
      <c r="FE593" s="41"/>
      <c r="FF593" s="41"/>
      <c r="FG593" s="41"/>
      <c r="FH593" s="41"/>
      <c r="FI593" s="41"/>
      <c r="FJ593" s="41"/>
      <c r="FK593" s="41"/>
      <c r="FL593" s="41"/>
      <c r="FM593" s="41"/>
      <c r="FN593" s="41"/>
      <c r="FO593" s="41"/>
      <c r="FP593" s="41"/>
      <c r="FQ593" s="41"/>
      <c r="FR593" s="41"/>
      <c r="FS593" s="41"/>
      <c r="FT593" s="41"/>
      <c r="FU593" s="41"/>
      <c r="FV593" s="41"/>
      <c r="FW593" s="41"/>
      <c r="FX593" s="41"/>
    </row>
    <row r="594" spans="1:180" s="40" customFormat="1" ht="24" customHeight="1">
      <c r="A594" s="676" t="s">
        <v>98</v>
      </c>
      <c r="B594" s="277"/>
      <c r="C594" s="294">
        <v>996</v>
      </c>
      <c r="D594" s="291" t="s">
        <v>808</v>
      </c>
      <c r="E594" s="562"/>
      <c r="F594" s="278"/>
      <c r="G594" s="335">
        <f t="shared" si="363"/>
        <v>0</v>
      </c>
      <c r="H594" s="281"/>
      <c r="I594" s="284"/>
      <c r="J594" s="1389"/>
      <c r="K594" s="1390"/>
      <c r="L594" s="1391"/>
      <c r="M594" s="265"/>
      <c r="N594" s="265"/>
      <c r="O594" s="265"/>
      <c r="P594" s="265"/>
      <c r="Q594" s="265"/>
      <c r="R594" s="265"/>
      <c r="S594" s="265"/>
      <c r="T594" s="265"/>
      <c r="U594" s="265"/>
      <c r="V594" s="265"/>
      <c r="W594" s="265"/>
      <c r="X594" s="265"/>
      <c r="Y594" s="265"/>
      <c r="Z594" s="265"/>
      <c r="AA594" s="265"/>
      <c r="AB594" s="265"/>
      <c r="AC594" s="265"/>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c r="EX594" s="41"/>
      <c r="EY594" s="41"/>
      <c r="EZ594" s="41"/>
      <c r="FA594" s="41"/>
      <c r="FB594" s="41"/>
      <c r="FC594" s="41"/>
      <c r="FD594" s="41"/>
      <c r="FE594" s="41"/>
      <c r="FF594" s="41"/>
      <c r="FG594" s="41"/>
      <c r="FH594" s="41"/>
      <c r="FI594" s="41"/>
      <c r="FJ594" s="41"/>
      <c r="FK594" s="41"/>
      <c r="FL594" s="41"/>
      <c r="FM594" s="41"/>
      <c r="FN594" s="41"/>
      <c r="FO594" s="41"/>
      <c r="FP594" s="41"/>
      <c r="FQ594" s="41"/>
      <c r="FR594" s="41"/>
      <c r="FS594" s="41"/>
      <c r="FT594" s="41"/>
      <c r="FU594" s="41"/>
      <c r="FV594" s="41"/>
      <c r="FW594" s="41"/>
      <c r="FX594" s="41"/>
    </row>
    <row r="595" spans="1:180" s="42" customFormat="1" ht="22.5" customHeight="1">
      <c r="A595" s="349" t="s">
        <v>714</v>
      </c>
      <c r="B595" s="350">
        <v>290</v>
      </c>
      <c r="C595" s="350"/>
      <c r="D595" s="351"/>
      <c r="E595" s="1381"/>
      <c r="F595" s="352">
        <f>SUM(F596:F597)</f>
        <v>0</v>
      </c>
      <c r="G595" s="1382">
        <f t="shared" ref="G595:I595" si="364">SUM(G596:G597)</f>
        <v>0</v>
      </c>
      <c r="H595" s="1383">
        <f t="shared" si="364"/>
        <v>0</v>
      </c>
      <c r="I595" s="1384">
        <f t="shared" si="364"/>
        <v>0</v>
      </c>
      <c r="J595" s="1382">
        <f t="shared" ref="J595:L595" si="365">SUM(J596:J597)</f>
        <v>0</v>
      </c>
      <c r="K595" s="1383">
        <f t="shared" si="365"/>
        <v>0</v>
      </c>
      <c r="L595" s="1388">
        <f t="shared" si="365"/>
        <v>0</v>
      </c>
      <c r="M595" s="264"/>
      <c r="N595" s="264"/>
      <c r="O595" s="264"/>
      <c r="P595" s="264"/>
      <c r="Q595" s="264"/>
      <c r="R595" s="264"/>
      <c r="S595" s="264"/>
      <c r="T595" s="264"/>
      <c r="U595" s="264"/>
      <c r="V595" s="264"/>
      <c r="W595" s="264"/>
      <c r="X595" s="264"/>
      <c r="Y595" s="264"/>
      <c r="Z595" s="264"/>
      <c r="AA595" s="264"/>
      <c r="AB595" s="264"/>
      <c r="AC595" s="264"/>
      <c r="AD595" s="238"/>
      <c r="AE595" s="238"/>
      <c r="AF595" s="238"/>
      <c r="AG595" s="238"/>
      <c r="AH595" s="238"/>
      <c r="AI595" s="238"/>
      <c r="AJ595" s="238"/>
      <c r="AK595" s="238"/>
      <c r="AL595" s="238"/>
      <c r="AM595" s="238"/>
      <c r="AN595" s="238"/>
      <c r="AO595" s="238"/>
      <c r="AP595" s="238"/>
      <c r="AQ595" s="238"/>
      <c r="AR595" s="238"/>
      <c r="AS595" s="238"/>
      <c r="AT595" s="238"/>
      <c r="AU595" s="238"/>
      <c r="AV595" s="238"/>
      <c r="AW595" s="238"/>
      <c r="AX595" s="238"/>
      <c r="AY595" s="238"/>
      <c r="AZ595" s="238"/>
      <c r="BA595" s="238"/>
      <c r="BB595" s="238"/>
      <c r="BC595" s="238"/>
      <c r="BD595" s="238"/>
      <c r="BE595" s="238"/>
      <c r="BF595" s="238"/>
      <c r="BG595" s="238"/>
      <c r="BH595" s="238"/>
      <c r="BI595" s="238"/>
      <c r="BJ595" s="238"/>
      <c r="BK595" s="238"/>
      <c r="BL595" s="238"/>
      <c r="BM595" s="238"/>
      <c r="BN595" s="238"/>
      <c r="BO595" s="238"/>
      <c r="BP595" s="238"/>
      <c r="BQ595" s="238"/>
      <c r="BR595" s="238"/>
      <c r="BS595" s="238"/>
      <c r="BT595" s="238"/>
      <c r="BU595" s="238"/>
      <c r="BV595" s="238"/>
      <c r="BW595" s="238"/>
      <c r="BX595" s="238"/>
      <c r="BY595" s="238"/>
      <c r="BZ595" s="238"/>
      <c r="CA595" s="238"/>
      <c r="CB595" s="238"/>
      <c r="CC595" s="238"/>
      <c r="CD595" s="238"/>
      <c r="CE595" s="238"/>
      <c r="CF595" s="238"/>
      <c r="CG595" s="238"/>
      <c r="CH595" s="238"/>
      <c r="CI595" s="238"/>
      <c r="CJ595" s="238"/>
      <c r="CK595" s="238"/>
      <c r="CL595" s="238"/>
      <c r="CM595" s="238"/>
      <c r="CN595" s="238"/>
      <c r="CO595" s="238"/>
      <c r="CP595" s="238"/>
      <c r="CQ595" s="238"/>
      <c r="CR595" s="238"/>
      <c r="CS595" s="238"/>
      <c r="CT595" s="238"/>
      <c r="CU595" s="238"/>
      <c r="CV595" s="238"/>
      <c r="CW595" s="238"/>
      <c r="CX595" s="238"/>
      <c r="CY595" s="238"/>
      <c r="CZ595" s="238"/>
      <c r="DA595" s="238"/>
      <c r="DB595" s="238"/>
      <c r="DC595" s="238"/>
      <c r="DD595" s="238"/>
      <c r="DE595" s="238"/>
      <c r="DF595" s="238"/>
      <c r="DG595" s="238"/>
      <c r="DH595" s="238"/>
      <c r="DI595" s="238"/>
      <c r="DJ595" s="238"/>
      <c r="DK595" s="238"/>
      <c r="DL595" s="238"/>
      <c r="DM595" s="238"/>
      <c r="DN595" s="238"/>
      <c r="DO595" s="238"/>
      <c r="DP595" s="238"/>
      <c r="DQ595" s="238"/>
      <c r="DR595" s="238"/>
      <c r="DS595" s="238"/>
      <c r="DT595" s="238"/>
      <c r="DU595" s="238"/>
      <c r="DV595" s="238"/>
      <c r="DW595" s="238"/>
      <c r="DX595" s="238"/>
      <c r="DY595" s="238"/>
      <c r="DZ595" s="238"/>
      <c r="EA595" s="238"/>
      <c r="EB595" s="238"/>
      <c r="EC595" s="238"/>
      <c r="ED595" s="238"/>
      <c r="EE595" s="238"/>
      <c r="EF595" s="238"/>
      <c r="EG595" s="238"/>
      <c r="EH595" s="238"/>
      <c r="EI595" s="238"/>
      <c r="EJ595" s="238"/>
      <c r="EK595" s="238"/>
      <c r="EL595" s="238"/>
      <c r="EM595" s="238"/>
      <c r="EN595" s="238"/>
      <c r="EO595" s="238"/>
      <c r="EP595" s="238"/>
      <c r="EQ595" s="238"/>
      <c r="ER595" s="238"/>
      <c r="ES595" s="238"/>
      <c r="ET595" s="238"/>
      <c r="EU595" s="238"/>
      <c r="EV595" s="238"/>
      <c r="EW595" s="238"/>
      <c r="EX595" s="238"/>
      <c r="EY595" s="238"/>
      <c r="EZ595" s="238"/>
      <c r="FA595" s="238"/>
      <c r="FB595" s="238"/>
      <c r="FC595" s="238"/>
      <c r="FD595" s="238"/>
      <c r="FE595" s="238"/>
      <c r="FF595" s="238"/>
      <c r="FG595" s="238"/>
      <c r="FH595" s="238"/>
      <c r="FI595" s="238"/>
      <c r="FJ595" s="238"/>
      <c r="FK595" s="238"/>
      <c r="FL595" s="238"/>
      <c r="FM595" s="238"/>
      <c r="FN595" s="238"/>
      <c r="FO595" s="238"/>
      <c r="FP595" s="238"/>
      <c r="FQ595" s="238"/>
      <c r="FR595" s="238"/>
      <c r="FS595" s="238"/>
      <c r="FT595" s="238"/>
      <c r="FU595" s="238"/>
      <c r="FV595" s="238"/>
      <c r="FW595" s="238"/>
      <c r="FX595" s="238"/>
    </row>
    <row r="596" spans="1:180" s="40" customFormat="1" ht="33.75" customHeight="1">
      <c r="A596" s="676" t="s">
        <v>50</v>
      </c>
      <c r="B596" s="277"/>
      <c r="C596" s="294">
        <v>962</v>
      </c>
      <c r="D596" s="291" t="s">
        <v>1387</v>
      </c>
      <c r="E596" s="562"/>
      <c r="F596" s="278"/>
      <c r="G596" s="335">
        <f t="shared" ref="G596:G597" si="366">F596</f>
        <v>0</v>
      </c>
      <c r="H596" s="281"/>
      <c r="I596" s="284"/>
      <c r="J596" s="1389"/>
      <c r="K596" s="1390"/>
      <c r="L596" s="1391"/>
      <c r="M596" s="265"/>
      <c r="N596" s="265"/>
      <c r="O596" s="265"/>
      <c r="P596" s="265"/>
      <c r="Q596" s="265"/>
      <c r="R596" s="265"/>
      <c r="S596" s="265"/>
      <c r="T596" s="265"/>
      <c r="U596" s="265"/>
      <c r="V596" s="265"/>
      <c r="W596" s="265"/>
      <c r="X596" s="265"/>
      <c r="Y596" s="265"/>
      <c r="Z596" s="265"/>
      <c r="AA596" s="265"/>
      <c r="AB596" s="265"/>
      <c r="AC596" s="265"/>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1"/>
      <c r="DD596" s="41"/>
      <c r="DE596" s="41"/>
      <c r="DF596" s="41"/>
      <c r="DG596" s="41"/>
      <c r="DH596" s="41"/>
      <c r="DI596" s="41"/>
      <c r="DJ596" s="41"/>
      <c r="DK596" s="41"/>
      <c r="DL596" s="41"/>
      <c r="DM596" s="41"/>
      <c r="DN596" s="41"/>
      <c r="DO596" s="41"/>
      <c r="DP596" s="41"/>
      <c r="DQ596" s="41"/>
      <c r="DR596" s="41"/>
      <c r="DS596" s="41"/>
      <c r="DT596" s="41"/>
      <c r="DU596" s="41"/>
      <c r="DV596" s="41"/>
      <c r="DW596" s="41"/>
      <c r="DX596" s="41"/>
      <c r="DY596" s="41"/>
      <c r="DZ596" s="41"/>
      <c r="EA596" s="41"/>
      <c r="EB596" s="41"/>
      <c r="EC596" s="41"/>
      <c r="ED596" s="41"/>
      <c r="EE596" s="41"/>
      <c r="EF596" s="41"/>
      <c r="EG596" s="41"/>
      <c r="EH596" s="41"/>
      <c r="EI596" s="41"/>
      <c r="EJ596" s="41"/>
      <c r="EK596" s="41"/>
      <c r="EL596" s="41"/>
      <c r="EM596" s="41"/>
      <c r="EN596" s="41"/>
      <c r="EO596" s="41"/>
      <c r="EP596" s="41"/>
      <c r="EQ596" s="41"/>
      <c r="ER596" s="41"/>
      <c r="ES596" s="41"/>
      <c r="ET596" s="41"/>
      <c r="EU596" s="41"/>
      <c r="EV596" s="41"/>
      <c r="EW596" s="41"/>
      <c r="EX596" s="41"/>
      <c r="EY596" s="41"/>
      <c r="EZ596" s="41"/>
      <c r="FA596" s="41"/>
      <c r="FB596" s="41"/>
      <c r="FC596" s="41"/>
      <c r="FD596" s="41"/>
      <c r="FE596" s="41"/>
      <c r="FF596" s="41"/>
      <c r="FG596" s="41"/>
      <c r="FH596" s="41"/>
      <c r="FI596" s="41"/>
      <c r="FJ596" s="41"/>
      <c r="FK596" s="41"/>
      <c r="FL596" s="41"/>
      <c r="FM596" s="41"/>
      <c r="FN596" s="41"/>
      <c r="FO596" s="41"/>
      <c r="FP596" s="41"/>
      <c r="FQ596" s="41"/>
      <c r="FR596" s="41"/>
      <c r="FS596" s="41"/>
      <c r="FT596" s="41"/>
      <c r="FU596" s="41"/>
      <c r="FV596" s="41"/>
      <c r="FW596" s="41"/>
      <c r="FX596" s="41"/>
    </row>
    <row r="597" spans="1:180" s="40" customFormat="1" ht="32.25" customHeight="1">
      <c r="A597" s="676" t="s">
        <v>30</v>
      </c>
      <c r="B597" s="277"/>
      <c r="C597" s="294">
        <v>963</v>
      </c>
      <c r="D597" s="291" t="s">
        <v>808</v>
      </c>
      <c r="E597" s="562"/>
      <c r="F597" s="278"/>
      <c r="G597" s="335">
        <f t="shared" si="366"/>
        <v>0</v>
      </c>
      <c r="H597" s="281"/>
      <c r="I597" s="284"/>
      <c r="J597" s="1389"/>
      <c r="K597" s="1390"/>
      <c r="L597" s="1391"/>
      <c r="M597" s="265"/>
      <c r="N597" s="265"/>
      <c r="O597" s="265"/>
      <c r="P597" s="265"/>
      <c r="Q597" s="265"/>
      <c r="R597" s="265"/>
      <c r="S597" s="265"/>
      <c r="T597" s="265"/>
      <c r="U597" s="265"/>
      <c r="V597" s="265"/>
      <c r="W597" s="265"/>
      <c r="X597" s="265"/>
      <c r="Y597" s="265"/>
      <c r="Z597" s="265"/>
      <c r="AA597" s="265"/>
      <c r="AB597" s="265"/>
      <c r="AC597" s="265"/>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1"/>
      <c r="DD597" s="41"/>
      <c r="DE597" s="41"/>
      <c r="DF597" s="41"/>
      <c r="DG597" s="41"/>
      <c r="DH597" s="41"/>
      <c r="DI597" s="41"/>
      <c r="DJ597" s="41"/>
      <c r="DK597" s="41"/>
      <c r="DL597" s="41"/>
      <c r="DM597" s="41"/>
      <c r="DN597" s="41"/>
      <c r="DO597" s="41"/>
      <c r="DP597" s="41"/>
      <c r="DQ597" s="41"/>
      <c r="DR597" s="41"/>
      <c r="DS597" s="41"/>
      <c r="DT597" s="41"/>
      <c r="DU597" s="41"/>
      <c r="DV597" s="41"/>
      <c r="DW597" s="41"/>
      <c r="DX597" s="41"/>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c r="EX597" s="41"/>
      <c r="EY597" s="41"/>
      <c r="EZ597" s="41"/>
      <c r="FA597" s="41"/>
      <c r="FB597" s="41"/>
      <c r="FC597" s="41"/>
      <c r="FD597" s="41"/>
      <c r="FE597" s="41"/>
      <c r="FF597" s="41"/>
      <c r="FG597" s="41"/>
      <c r="FH597" s="41"/>
      <c r="FI597" s="41"/>
      <c r="FJ597" s="41"/>
      <c r="FK597" s="41"/>
      <c r="FL597" s="41"/>
      <c r="FM597" s="41"/>
      <c r="FN597" s="41"/>
      <c r="FO597" s="41"/>
      <c r="FP597" s="41"/>
      <c r="FQ597" s="41"/>
      <c r="FR597" s="41"/>
      <c r="FS597" s="41"/>
      <c r="FT597" s="41"/>
      <c r="FU597" s="41"/>
      <c r="FV597" s="41"/>
      <c r="FW597" s="41"/>
      <c r="FX597" s="41"/>
    </row>
    <row r="598" spans="1:180" s="42" customFormat="1" ht="34.5" customHeight="1">
      <c r="A598" s="390" t="s">
        <v>723</v>
      </c>
      <c r="B598" s="350">
        <v>300</v>
      </c>
      <c r="C598" s="350"/>
      <c r="D598" s="351"/>
      <c r="E598" s="1381"/>
      <c r="F598" s="352">
        <f t="shared" ref="F598:I598" si="367">F599+F601</f>
        <v>7271560</v>
      </c>
      <c r="G598" s="1382">
        <f t="shared" si="367"/>
        <v>7271560</v>
      </c>
      <c r="H598" s="1383">
        <f t="shared" si="367"/>
        <v>0</v>
      </c>
      <c r="I598" s="1384">
        <f t="shared" si="367"/>
        <v>0</v>
      </c>
      <c r="J598" s="1382">
        <f t="shared" ref="J598:L598" si="368">J599+J601</f>
        <v>0</v>
      </c>
      <c r="K598" s="1383">
        <f t="shared" si="368"/>
        <v>0</v>
      </c>
      <c r="L598" s="1388">
        <f t="shared" si="368"/>
        <v>0</v>
      </c>
      <c r="M598" s="264"/>
      <c r="N598" s="264"/>
      <c r="O598" s="264"/>
      <c r="P598" s="264"/>
      <c r="Q598" s="264"/>
      <c r="R598" s="264"/>
      <c r="S598" s="264"/>
      <c r="T598" s="264"/>
      <c r="U598" s="264"/>
      <c r="V598" s="264"/>
      <c r="W598" s="264"/>
      <c r="X598" s="264"/>
      <c r="Y598" s="264"/>
      <c r="Z598" s="264"/>
      <c r="AA598" s="264"/>
      <c r="AB598" s="264"/>
      <c r="AC598" s="264"/>
      <c r="AD598" s="238"/>
      <c r="AE598" s="238"/>
      <c r="AF598" s="238"/>
      <c r="AG598" s="238"/>
      <c r="AH598" s="238"/>
      <c r="AI598" s="238"/>
      <c r="AJ598" s="238"/>
      <c r="AK598" s="238"/>
      <c r="AL598" s="238"/>
      <c r="AM598" s="238"/>
      <c r="AN598" s="238"/>
      <c r="AO598" s="238"/>
      <c r="AP598" s="238"/>
      <c r="AQ598" s="238"/>
      <c r="AR598" s="238"/>
      <c r="AS598" s="238"/>
      <c r="AT598" s="238"/>
      <c r="AU598" s="238"/>
      <c r="AV598" s="238"/>
      <c r="AW598" s="238"/>
      <c r="AX598" s="238"/>
      <c r="AY598" s="238"/>
      <c r="AZ598" s="238"/>
      <c r="BA598" s="238"/>
      <c r="BB598" s="238"/>
      <c r="BC598" s="238"/>
      <c r="BD598" s="238"/>
      <c r="BE598" s="238"/>
      <c r="BF598" s="238"/>
      <c r="BG598" s="238"/>
      <c r="BH598" s="238"/>
      <c r="BI598" s="238"/>
      <c r="BJ598" s="238"/>
      <c r="BK598" s="238"/>
      <c r="BL598" s="238"/>
      <c r="BM598" s="238"/>
      <c r="BN598" s="238"/>
      <c r="BO598" s="238"/>
      <c r="BP598" s="238"/>
      <c r="BQ598" s="238"/>
      <c r="BR598" s="238"/>
      <c r="BS598" s="238"/>
      <c r="BT598" s="238"/>
      <c r="BU598" s="238"/>
      <c r="BV598" s="238"/>
      <c r="BW598" s="238"/>
      <c r="BX598" s="238"/>
      <c r="BY598" s="238"/>
      <c r="BZ598" s="238"/>
      <c r="CA598" s="238"/>
      <c r="CB598" s="238"/>
      <c r="CC598" s="238"/>
      <c r="CD598" s="238"/>
      <c r="CE598" s="238"/>
      <c r="CF598" s="238"/>
      <c r="CG598" s="238"/>
      <c r="CH598" s="238"/>
      <c r="CI598" s="238"/>
      <c r="CJ598" s="238"/>
      <c r="CK598" s="238"/>
      <c r="CL598" s="238"/>
      <c r="CM598" s="238"/>
      <c r="CN598" s="238"/>
      <c r="CO598" s="238"/>
      <c r="CP598" s="238"/>
      <c r="CQ598" s="238"/>
      <c r="CR598" s="238"/>
      <c r="CS598" s="238"/>
      <c r="CT598" s="238"/>
      <c r="CU598" s="238"/>
      <c r="CV598" s="238"/>
      <c r="CW598" s="238"/>
      <c r="CX598" s="238"/>
      <c r="CY598" s="238"/>
      <c r="CZ598" s="238"/>
      <c r="DA598" s="238"/>
      <c r="DB598" s="238"/>
      <c r="DC598" s="238"/>
      <c r="DD598" s="238"/>
      <c r="DE598" s="238"/>
      <c r="DF598" s="238"/>
      <c r="DG598" s="238"/>
      <c r="DH598" s="238"/>
      <c r="DI598" s="238"/>
      <c r="DJ598" s="238"/>
      <c r="DK598" s="238"/>
      <c r="DL598" s="238"/>
      <c r="DM598" s="238"/>
      <c r="DN598" s="238"/>
      <c r="DO598" s="238"/>
      <c r="DP598" s="238"/>
      <c r="DQ598" s="238"/>
      <c r="DR598" s="238"/>
      <c r="DS598" s="238"/>
      <c r="DT598" s="238"/>
      <c r="DU598" s="238"/>
      <c r="DV598" s="238"/>
      <c r="DW598" s="238"/>
      <c r="DX598" s="238"/>
      <c r="DY598" s="238"/>
      <c r="DZ598" s="238"/>
      <c r="EA598" s="238"/>
      <c r="EB598" s="238"/>
      <c r="EC598" s="238"/>
      <c r="ED598" s="238"/>
      <c r="EE598" s="238"/>
      <c r="EF598" s="238"/>
      <c r="EG598" s="238"/>
      <c r="EH598" s="238"/>
      <c r="EI598" s="238"/>
      <c r="EJ598" s="238"/>
      <c r="EK598" s="238"/>
      <c r="EL598" s="238"/>
      <c r="EM598" s="238"/>
      <c r="EN598" s="238"/>
      <c r="EO598" s="238"/>
      <c r="EP598" s="238"/>
      <c r="EQ598" s="238"/>
      <c r="ER598" s="238"/>
      <c r="ES598" s="238"/>
      <c r="ET598" s="238"/>
      <c r="EU598" s="238"/>
      <c r="EV598" s="238"/>
      <c r="EW598" s="238"/>
      <c r="EX598" s="238"/>
      <c r="EY598" s="238"/>
      <c r="EZ598" s="238"/>
      <c r="FA598" s="238"/>
      <c r="FB598" s="238"/>
      <c r="FC598" s="238"/>
      <c r="FD598" s="238"/>
      <c r="FE598" s="238"/>
      <c r="FF598" s="238"/>
      <c r="FG598" s="238"/>
      <c r="FH598" s="238"/>
      <c r="FI598" s="238"/>
      <c r="FJ598" s="238"/>
      <c r="FK598" s="238"/>
      <c r="FL598" s="238"/>
      <c r="FM598" s="238"/>
      <c r="FN598" s="238"/>
      <c r="FO598" s="238"/>
      <c r="FP598" s="238"/>
      <c r="FQ598" s="238"/>
      <c r="FR598" s="238"/>
      <c r="FS598" s="238"/>
      <c r="FT598" s="238"/>
      <c r="FU598" s="238"/>
      <c r="FV598" s="238"/>
      <c r="FW598" s="238"/>
      <c r="FX598" s="238"/>
    </row>
    <row r="599" spans="1:180" s="42" customFormat="1" ht="30.75" customHeight="1">
      <c r="A599" s="390" t="s">
        <v>739</v>
      </c>
      <c r="B599" s="350">
        <v>310</v>
      </c>
      <c r="C599" s="350"/>
      <c r="D599" s="351"/>
      <c r="E599" s="1381"/>
      <c r="F599" s="352">
        <f>SUM(F600)</f>
        <v>0</v>
      </c>
      <c r="G599" s="1382">
        <f t="shared" ref="G599:L599" si="369">SUM(G600)</f>
        <v>0</v>
      </c>
      <c r="H599" s="1383">
        <f t="shared" si="369"/>
        <v>0</v>
      </c>
      <c r="I599" s="1384">
        <f t="shared" si="369"/>
        <v>0</v>
      </c>
      <c r="J599" s="1382">
        <f t="shared" si="369"/>
        <v>0</v>
      </c>
      <c r="K599" s="1383">
        <f t="shared" si="369"/>
        <v>0</v>
      </c>
      <c r="L599" s="1388">
        <f t="shared" si="369"/>
        <v>0</v>
      </c>
      <c r="M599" s="264"/>
      <c r="N599" s="264"/>
      <c r="O599" s="264"/>
      <c r="P599" s="264"/>
      <c r="Q599" s="264"/>
      <c r="R599" s="264"/>
      <c r="S599" s="264"/>
      <c r="T599" s="264"/>
      <c r="U599" s="264"/>
      <c r="V599" s="264"/>
      <c r="W599" s="264"/>
      <c r="X599" s="264"/>
      <c r="Y599" s="264"/>
      <c r="Z599" s="264"/>
      <c r="AA599" s="264"/>
      <c r="AB599" s="264"/>
      <c r="AC599" s="264"/>
      <c r="AD599" s="238"/>
      <c r="AE599" s="238"/>
      <c r="AF599" s="238"/>
      <c r="AG599" s="238"/>
      <c r="AH599" s="238"/>
      <c r="AI599" s="238"/>
      <c r="AJ599" s="238"/>
      <c r="AK599" s="238"/>
      <c r="AL599" s="238"/>
      <c r="AM599" s="238"/>
      <c r="AN599" s="238"/>
      <c r="AO599" s="238"/>
      <c r="AP599" s="238"/>
      <c r="AQ599" s="238"/>
      <c r="AR599" s="238"/>
      <c r="AS599" s="238"/>
      <c r="AT599" s="238"/>
      <c r="AU599" s="238"/>
      <c r="AV599" s="238"/>
      <c r="AW599" s="238"/>
      <c r="AX599" s="238"/>
      <c r="AY599" s="238"/>
      <c r="AZ599" s="238"/>
      <c r="BA599" s="238"/>
      <c r="BB599" s="238"/>
      <c r="BC599" s="238"/>
      <c r="BD599" s="238"/>
      <c r="BE599" s="238"/>
      <c r="BF599" s="238"/>
      <c r="BG599" s="238"/>
      <c r="BH599" s="238"/>
      <c r="BI599" s="238"/>
      <c r="BJ599" s="238"/>
      <c r="BK599" s="238"/>
      <c r="BL599" s="238"/>
      <c r="BM599" s="238"/>
      <c r="BN599" s="238"/>
      <c r="BO599" s="238"/>
      <c r="BP599" s="238"/>
      <c r="BQ599" s="238"/>
      <c r="BR599" s="238"/>
      <c r="BS599" s="238"/>
      <c r="BT599" s="238"/>
      <c r="BU599" s="238"/>
      <c r="BV599" s="238"/>
      <c r="BW599" s="238"/>
      <c r="BX599" s="238"/>
      <c r="BY599" s="238"/>
      <c r="BZ599" s="238"/>
      <c r="CA599" s="238"/>
      <c r="CB599" s="238"/>
      <c r="CC599" s="238"/>
      <c r="CD599" s="238"/>
      <c r="CE599" s="238"/>
      <c r="CF599" s="238"/>
      <c r="CG599" s="238"/>
      <c r="CH599" s="238"/>
      <c r="CI599" s="238"/>
      <c r="CJ599" s="238"/>
      <c r="CK599" s="238"/>
      <c r="CL599" s="238"/>
      <c r="CM599" s="238"/>
      <c r="CN599" s="238"/>
      <c r="CO599" s="238"/>
      <c r="CP599" s="238"/>
      <c r="CQ599" s="238"/>
      <c r="CR599" s="238"/>
      <c r="CS599" s="238"/>
      <c r="CT599" s="238"/>
      <c r="CU599" s="238"/>
      <c r="CV599" s="238"/>
      <c r="CW599" s="238"/>
      <c r="CX599" s="238"/>
      <c r="CY599" s="238"/>
      <c r="CZ599" s="238"/>
      <c r="DA599" s="238"/>
      <c r="DB599" s="238"/>
      <c r="DC599" s="238"/>
      <c r="DD599" s="238"/>
      <c r="DE599" s="238"/>
      <c r="DF599" s="238"/>
      <c r="DG599" s="238"/>
      <c r="DH599" s="238"/>
      <c r="DI599" s="238"/>
      <c r="DJ599" s="238"/>
      <c r="DK599" s="238"/>
      <c r="DL599" s="238"/>
      <c r="DM599" s="238"/>
      <c r="DN599" s="238"/>
      <c r="DO599" s="238"/>
      <c r="DP599" s="238"/>
      <c r="DQ599" s="238"/>
      <c r="DR599" s="238"/>
      <c r="DS599" s="238"/>
      <c r="DT599" s="238"/>
      <c r="DU599" s="238"/>
      <c r="DV599" s="238"/>
      <c r="DW599" s="238"/>
      <c r="DX599" s="238"/>
      <c r="DY599" s="238"/>
      <c r="DZ599" s="238"/>
      <c r="EA599" s="238"/>
      <c r="EB599" s="238"/>
      <c r="EC599" s="238"/>
      <c r="ED599" s="238"/>
      <c r="EE599" s="238"/>
      <c r="EF599" s="238"/>
      <c r="EG599" s="238"/>
      <c r="EH599" s="238"/>
      <c r="EI599" s="238"/>
      <c r="EJ599" s="238"/>
      <c r="EK599" s="238"/>
      <c r="EL599" s="238"/>
      <c r="EM599" s="238"/>
      <c r="EN599" s="238"/>
      <c r="EO599" s="238"/>
      <c r="EP599" s="238"/>
      <c r="EQ599" s="238"/>
      <c r="ER599" s="238"/>
      <c r="ES599" s="238"/>
      <c r="ET599" s="238"/>
      <c r="EU599" s="238"/>
      <c r="EV599" s="238"/>
      <c r="EW599" s="238"/>
      <c r="EX599" s="238"/>
      <c r="EY599" s="238"/>
      <c r="EZ599" s="238"/>
      <c r="FA599" s="238"/>
      <c r="FB599" s="238"/>
      <c r="FC599" s="238"/>
      <c r="FD599" s="238"/>
      <c r="FE599" s="238"/>
      <c r="FF599" s="238"/>
      <c r="FG599" s="238"/>
      <c r="FH599" s="238"/>
      <c r="FI599" s="238"/>
      <c r="FJ599" s="238"/>
      <c r="FK599" s="238"/>
      <c r="FL599" s="238"/>
      <c r="FM599" s="238"/>
      <c r="FN599" s="238"/>
      <c r="FO599" s="238"/>
      <c r="FP599" s="238"/>
      <c r="FQ599" s="238"/>
      <c r="FR599" s="238"/>
      <c r="FS599" s="238"/>
      <c r="FT599" s="238"/>
      <c r="FU599" s="238"/>
      <c r="FV599" s="238"/>
      <c r="FW599" s="238"/>
      <c r="FX599" s="238"/>
    </row>
    <row r="600" spans="1:180" s="40" customFormat="1" ht="21" customHeight="1">
      <c r="A600" s="676" t="s">
        <v>20</v>
      </c>
      <c r="B600" s="277"/>
      <c r="C600" s="294">
        <v>971</v>
      </c>
      <c r="D600" s="291" t="s">
        <v>808</v>
      </c>
      <c r="E600" s="562"/>
      <c r="F600" s="278"/>
      <c r="G600" s="335">
        <f>F600</f>
        <v>0</v>
      </c>
      <c r="H600" s="281"/>
      <c r="I600" s="284"/>
      <c r="J600" s="1389"/>
      <c r="K600" s="1390"/>
      <c r="L600" s="1391"/>
      <c r="M600" s="265"/>
      <c r="N600" s="265"/>
      <c r="O600" s="265"/>
      <c r="P600" s="265"/>
      <c r="Q600" s="265"/>
      <c r="R600" s="265"/>
      <c r="S600" s="265"/>
      <c r="T600" s="265"/>
      <c r="U600" s="265"/>
      <c r="V600" s="265"/>
      <c r="W600" s="265"/>
      <c r="X600" s="265"/>
      <c r="Y600" s="265"/>
      <c r="Z600" s="265"/>
      <c r="AA600" s="265"/>
      <c r="AB600" s="265"/>
      <c r="AC600" s="265"/>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41"/>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c r="EX600" s="41"/>
      <c r="EY600" s="41"/>
      <c r="EZ600" s="41"/>
      <c r="FA600" s="41"/>
      <c r="FB600" s="41"/>
      <c r="FC600" s="41"/>
      <c r="FD600" s="41"/>
      <c r="FE600" s="41"/>
      <c r="FF600" s="41"/>
      <c r="FG600" s="41"/>
      <c r="FH600" s="41"/>
      <c r="FI600" s="41"/>
      <c r="FJ600" s="41"/>
      <c r="FK600" s="41"/>
      <c r="FL600" s="41"/>
      <c r="FM600" s="41"/>
      <c r="FN600" s="41"/>
      <c r="FO600" s="41"/>
      <c r="FP600" s="41"/>
      <c r="FQ600" s="41"/>
      <c r="FR600" s="41"/>
      <c r="FS600" s="41"/>
      <c r="FT600" s="41"/>
      <c r="FU600" s="41"/>
      <c r="FV600" s="41"/>
      <c r="FW600" s="41"/>
      <c r="FX600" s="41"/>
    </row>
    <row r="601" spans="1:180" s="42" customFormat="1" ht="33" customHeight="1">
      <c r="A601" s="390" t="s">
        <v>724</v>
      </c>
      <c r="B601" s="350">
        <v>340</v>
      </c>
      <c r="C601" s="350"/>
      <c r="D601" s="351"/>
      <c r="E601" s="1381"/>
      <c r="F601" s="352">
        <f>SUM(F602:F605)</f>
        <v>7271560</v>
      </c>
      <c r="G601" s="1382">
        <f t="shared" ref="G601:I601" si="370">SUM(G602:G605)</f>
        <v>7271560</v>
      </c>
      <c r="H601" s="1383">
        <f t="shared" si="370"/>
        <v>0</v>
      </c>
      <c r="I601" s="1384">
        <f t="shared" si="370"/>
        <v>0</v>
      </c>
      <c r="J601" s="1382">
        <f t="shared" ref="J601:L601" si="371">SUM(J602:J605)</f>
        <v>0</v>
      </c>
      <c r="K601" s="1383">
        <f t="shared" si="371"/>
        <v>0</v>
      </c>
      <c r="L601" s="1388">
        <f t="shared" si="371"/>
        <v>0</v>
      </c>
      <c r="M601" s="264"/>
      <c r="N601" s="264"/>
      <c r="O601" s="264"/>
      <c r="P601" s="264"/>
      <c r="Q601" s="264"/>
      <c r="R601" s="264"/>
      <c r="S601" s="264"/>
      <c r="T601" s="264"/>
      <c r="U601" s="264"/>
      <c r="V601" s="264"/>
      <c r="W601" s="264"/>
      <c r="X601" s="264"/>
      <c r="Y601" s="264"/>
      <c r="Z601" s="264"/>
      <c r="AA601" s="264"/>
      <c r="AB601" s="264"/>
      <c r="AC601" s="264"/>
      <c r="AD601" s="238"/>
      <c r="AE601" s="238"/>
      <c r="AF601" s="238"/>
      <c r="AG601" s="238"/>
      <c r="AH601" s="238"/>
      <c r="AI601" s="238"/>
      <c r="AJ601" s="238"/>
      <c r="AK601" s="238"/>
      <c r="AL601" s="238"/>
      <c r="AM601" s="238"/>
      <c r="AN601" s="238"/>
      <c r="AO601" s="238"/>
      <c r="AP601" s="238"/>
      <c r="AQ601" s="238"/>
      <c r="AR601" s="238"/>
      <c r="AS601" s="238"/>
      <c r="AT601" s="238"/>
      <c r="AU601" s="238"/>
      <c r="AV601" s="238"/>
      <c r="AW601" s="238"/>
      <c r="AX601" s="238"/>
      <c r="AY601" s="238"/>
      <c r="AZ601" s="238"/>
      <c r="BA601" s="238"/>
      <c r="BB601" s="238"/>
      <c r="BC601" s="238"/>
      <c r="BD601" s="238"/>
      <c r="BE601" s="238"/>
      <c r="BF601" s="238"/>
      <c r="BG601" s="238"/>
      <c r="BH601" s="238"/>
      <c r="BI601" s="238"/>
      <c r="BJ601" s="238"/>
      <c r="BK601" s="238"/>
      <c r="BL601" s="238"/>
      <c r="BM601" s="238"/>
      <c r="BN601" s="238"/>
      <c r="BO601" s="238"/>
      <c r="BP601" s="238"/>
      <c r="BQ601" s="238"/>
      <c r="BR601" s="238"/>
      <c r="BS601" s="238"/>
      <c r="BT601" s="238"/>
      <c r="BU601" s="238"/>
      <c r="BV601" s="238"/>
      <c r="BW601" s="238"/>
      <c r="BX601" s="238"/>
      <c r="BY601" s="238"/>
      <c r="BZ601" s="238"/>
      <c r="CA601" s="238"/>
      <c r="CB601" s="238"/>
      <c r="CC601" s="238"/>
      <c r="CD601" s="238"/>
      <c r="CE601" s="238"/>
      <c r="CF601" s="238"/>
      <c r="CG601" s="238"/>
      <c r="CH601" s="238"/>
      <c r="CI601" s="238"/>
      <c r="CJ601" s="238"/>
      <c r="CK601" s="238"/>
      <c r="CL601" s="238"/>
      <c r="CM601" s="238"/>
      <c r="CN601" s="238"/>
      <c r="CO601" s="238"/>
      <c r="CP601" s="238"/>
      <c r="CQ601" s="238"/>
      <c r="CR601" s="238"/>
      <c r="CS601" s="238"/>
      <c r="CT601" s="238"/>
      <c r="CU601" s="238"/>
      <c r="CV601" s="238"/>
      <c r="CW601" s="238"/>
      <c r="CX601" s="238"/>
      <c r="CY601" s="238"/>
      <c r="CZ601" s="238"/>
      <c r="DA601" s="238"/>
      <c r="DB601" s="238"/>
      <c r="DC601" s="238"/>
      <c r="DD601" s="238"/>
      <c r="DE601" s="238"/>
      <c r="DF601" s="238"/>
      <c r="DG601" s="238"/>
      <c r="DH601" s="238"/>
      <c r="DI601" s="238"/>
      <c r="DJ601" s="238"/>
      <c r="DK601" s="238"/>
      <c r="DL601" s="238"/>
      <c r="DM601" s="238"/>
      <c r="DN601" s="238"/>
      <c r="DO601" s="238"/>
      <c r="DP601" s="238"/>
      <c r="DQ601" s="238"/>
      <c r="DR601" s="238"/>
      <c r="DS601" s="238"/>
      <c r="DT601" s="238"/>
      <c r="DU601" s="238"/>
      <c r="DV601" s="238"/>
      <c r="DW601" s="238"/>
      <c r="DX601" s="238"/>
      <c r="DY601" s="238"/>
      <c r="DZ601" s="238"/>
      <c r="EA601" s="238"/>
      <c r="EB601" s="238"/>
      <c r="EC601" s="238"/>
      <c r="ED601" s="238"/>
      <c r="EE601" s="238"/>
      <c r="EF601" s="238"/>
      <c r="EG601" s="238"/>
      <c r="EH601" s="238"/>
      <c r="EI601" s="238"/>
      <c r="EJ601" s="238"/>
      <c r="EK601" s="238"/>
      <c r="EL601" s="238"/>
      <c r="EM601" s="238"/>
      <c r="EN601" s="238"/>
      <c r="EO601" s="238"/>
      <c r="EP601" s="238"/>
      <c r="EQ601" s="238"/>
      <c r="ER601" s="238"/>
      <c r="ES601" s="238"/>
      <c r="ET601" s="238"/>
      <c r="EU601" s="238"/>
      <c r="EV601" s="238"/>
      <c r="EW601" s="238"/>
      <c r="EX601" s="238"/>
      <c r="EY601" s="238"/>
      <c r="EZ601" s="238"/>
      <c r="FA601" s="238"/>
      <c r="FB601" s="238"/>
      <c r="FC601" s="238"/>
      <c r="FD601" s="238"/>
      <c r="FE601" s="238"/>
      <c r="FF601" s="238"/>
      <c r="FG601" s="238"/>
      <c r="FH601" s="238"/>
      <c r="FI601" s="238"/>
      <c r="FJ601" s="238"/>
      <c r="FK601" s="238"/>
      <c r="FL601" s="238"/>
      <c r="FM601" s="238"/>
      <c r="FN601" s="238"/>
      <c r="FO601" s="238"/>
      <c r="FP601" s="238"/>
      <c r="FQ601" s="238"/>
      <c r="FR601" s="238"/>
      <c r="FS601" s="238"/>
      <c r="FT601" s="238"/>
      <c r="FU601" s="238"/>
      <c r="FV601" s="238"/>
      <c r="FW601" s="238"/>
      <c r="FX601" s="238"/>
    </row>
    <row r="602" spans="1:180" s="40" customFormat="1" ht="24.75" customHeight="1">
      <c r="A602" s="676" t="s">
        <v>1</v>
      </c>
      <c r="B602" s="277"/>
      <c r="C602" s="294">
        <v>981</v>
      </c>
      <c r="D602" s="291" t="s">
        <v>808</v>
      </c>
      <c r="E602" s="562"/>
      <c r="F602" s="278">
        <f>'Платные услуги'!C8+'Платные услуги'!C11+'981.985 Присмотр и уход'!P13</f>
        <v>226900</v>
      </c>
      <c r="G602" s="335">
        <f t="shared" ref="G602:G605" si="372">F602</f>
        <v>226900</v>
      </c>
      <c r="H602" s="281"/>
      <c r="I602" s="284"/>
      <c r="J602" s="1389"/>
      <c r="K602" s="1390"/>
      <c r="L602" s="1391"/>
      <c r="M602" s="265"/>
      <c r="N602" s="265"/>
      <c r="O602" s="265"/>
      <c r="P602" s="265"/>
      <c r="Q602" s="265"/>
      <c r="R602" s="265"/>
      <c r="S602" s="265"/>
      <c r="T602" s="265"/>
      <c r="U602" s="265"/>
      <c r="V602" s="265"/>
      <c r="W602" s="265"/>
      <c r="X602" s="265"/>
      <c r="Y602" s="265"/>
      <c r="Z602" s="265"/>
      <c r="AA602" s="265"/>
      <c r="AB602" s="265"/>
      <c r="AC602" s="265"/>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c r="BV602" s="41"/>
      <c r="BW602" s="41"/>
      <c r="BX602" s="41"/>
      <c r="BY602" s="41"/>
      <c r="BZ602" s="41"/>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1"/>
      <c r="DD602" s="41"/>
      <c r="DE602" s="41"/>
      <c r="DF602" s="41"/>
      <c r="DG602" s="41"/>
      <c r="DH602" s="41"/>
      <c r="DI602" s="41"/>
      <c r="DJ602" s="41"/>
      <c r="DK602" s="41"/>
      <c r="DL602" s="41"/>
      <c r="DM602" s="41"/>
      <c r="DN602" s="41"/>
      <c r="DO602" s="41"/>
      <c r="DP602" s="41"/>
      <c r="DQ602" s="41"/>
      <c r="DR602" s="41"/>
      <c r="DS602" s="41"/>
      <c r="DT602" s="41"/>
      <c r="DU602" s="41"/>
      <c r="DV602" s="41"/>
      <c r="DW602" s="41"/>
      <c r="DX602" s="41"/>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c r="EX602" s="41"/>
      <c r="EY602" s="41"/>
      <c r="EZ602" s="41"/>
      <c r="FA602" s="41"/>
      <c r="FB602" s="41"/>
      <c r="FC602" s="41"/>
      <c r="FD602" s="41"/>
      <c r="FE602" s="41"/>
      <c r="FF602" s="41"/>
      <c r="FG602" s="41"/>
      <c r="FH602" s="41"/>
      <c r="FI602" s="41"/>
      <c r="FJ602" s="41"/>
      <c r="FK602" s="41"/>
      <c r="FL602" s="41"/>
      <c r="FM602" s="41"/>
      <c r="FN602" s="41"/>
      <c r="FO602" s="41"/>
      <c r="FP602" s="41"/>
      <c r="FQ602" s="41"/>
      <c r="FR602" s="41"/>
      <c r="FS602" s="41"/>
      <c r="FT602" s="41"/>
      <c r="FU602" s="41"/>
      <c r="FV602" s="41"/>
      <c r="FW602" s="41"/>
      <c r="FX602" s="41"/>
    </row>
    <row r="603" spans="1:180" s="40" customFormat="1" ht="32.25" customHeight="1">
      <c r="A603" s="676" t="s">
        <v>101</v>
      </c>
      <c r="B603" s="277"/>
      <c r="C603" s="294">
        <v>982</v>
      </c>
      <c r="D603" s="291" t="s">
        <v>808</v>
      </c>
      <c r="E603" s="562"/>
      <c r="F603" s="278"/>
      <c r="G603" s="335">
        <f t="shared" si="372"/>
        <v>0</v>
      </c>
      <c r="H603" s="281"/>
      <c r="I603" s="284"/>
      <c r="J603" s="1389"/>
      <c r="K603" s="1390"/>
      <c r="L603" s="1391"/>
      <c r="M603" s="265"/>
      <c r="N603" s="265"/>
      <c r="O603" s="265"/>
      <c r="P603" s="265"/>
      <c r="Q603" s="265"/>
      <c r="R603" s="265"/>
      <c r="S603" s="265"/>
      <c r="T603" s="265"/>
      <c r="U603" s="265"/>
      <c r="V603" s="265"/>
      <c r="W603" s="265"/>
      <c r="X603" s="265"/>
      <c r="Y603" s="265"/>
      <c r="Z603" s="265"/>
      <c r="AA603" s="265"/>
      <c r="AB603" s="265"/>
      <c r="AC603" s="265"/>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1"/>
      <c r="DD603" s="41"/>
      <c r="DE603" s="41"/>
      <c r="DF603" s="41"/>
      <c r="DG603" s="41"/>
      <c r="DH603" s="41"/>
      <c r="DI603" s="41"/>
      <c r="DJ603" s="41"/>
      <c r="DK603" s="41"/>
      <c r="DL603" s="41"/>
      <c r="DM603" s="41"/>
      <c r="DN603" s="41"/>
      <c r="DO603" s="41"/>
      <c r="DP603" s="41"/>
      <c r="DQ603" s="41"/>
      <c r="DR603" s="41"/>
      <c r="DS603" s="41"/>
      <c r="DT603" s="41"/>
      <c r="DU603" s="41"/>
      <c r="DV603" s="41"/>
      <c r="DW603" s="41"/>
      <c r="DX603" s="41"/>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c r="EX603" s="41"/>
      <c r="EY603" s="41"/>
      <c r="EZ603" s="41"/>
      <c r="FA603" s="41"/>
      <c r="FB603" s="41"/>
      <c r="FC603" s="41"/>
      <c r="FD603" s="41"/>
      <c r="FE603" s="41"/>
      <c r="FF603" s="41"/>
      <c r="FG603" s="41"/>
      <c r="FH603" s="41"/>
      <c r="FI603" s="41"/>
      <c r="FJ603" s="41"/>
      <c r="FK603" s="41"/>
      <c r="FL603" s="41"/>
      <c r="FM603" s="41"/>
      <c r="FN603" s="41"/>
      <c r="FO603" s="41"/>
      <c r="FP603" s="41"/>
      <c r="FQ603" s="41"/>
      <c r="FR603" s="41"/>
      <c r="FS603" s="41"/>
      <c r="FT603" s="41"/>
      <c r="FU603" s="41"/>
      <c r="FV603" s="41"/>
      <c r="FW603" s="41"/>
      <c r="FX603" s="41"/>
    </row>
    <row r="604" spans="1:180" s="40" customFormat="1" ht="63.75" customHeight="1">
      <c r="A604" s="676" t="s">
        <v>18</v>
      </c>
      <c r="B604" s="277"/>
      <c r="C604" s="294">
        <v>983</v>
      </c>
      <c r="D604" s="291" t="s">
        <v>808</v>
      </c>
      <c r="E604" s="562"/>
      <c r="F604" s="278">
        <f>'340.983 продукты питания'!F4+'340.983 продукты питания'!G5</f>
        <v>6934860</v>
      </c>
      <c r="G604" s="335">
        <f t="shared" si="372"/>
        <v>6934860</v>
      </c>
      <c r="H604" s="281"/>
      <c r="I604" s="284"/>
      <c r="J604" s="1389"/>
      <c r="K604" s="1390"/>
      <c r="L604" s="1391"/>
      <c r="M604" s="265"/>
      <c r="N604" s="265"/>
      <c r="O604" s="265"/>
      <c r="P604" s="265"/>
      <c r="Q604" s="265"/>
      <c r="R604" s="265"/>
      <c r="S604" s="265"/>
      <c r="T604" s="265"/>
      <c r="U604" s="265"/>
      <c r="V604" s="265"/>
      <c r="W604" s="265"/>
      <c r="X604" s="265"/>
      <c r="Y604" s="265"/>
      <c r="Z604" s="265"/>
      <c r="AA604" s="265"/>
      <c r="AB604" s="265"/>
      <c r="AC604" s="265"/>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c r="BV604" s="41"/>
      <c r="BW604" s="41"/>
      <c r="BX604" s="41"/>
      <c r="BY604" s="41"/>
      <c r="BZ604" s="41"/>
      <c r="CA604" s="41"/>
      <c r="CB604" s="41"/>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41"/>
      <c r="CZ604" s="41"/>
      <c r="DA604" s="41"/>
      <c r="DB604" s="41"/>
      <c r="DC604" s="41"/>
      <c r="DD604" s="41"/>
      <c r="DE604" s="41"/>
      <c r="DF604" s="41"/>
      <c r="DG604" s="41"/>
      <c r="DH604" s="41"/>
      <c r="DI604" s="41"/>
      <c r="DJ604" s="41"/>
      <c r="DK604" s="41"/>
      <c r="DL604" s="41"/>
      <c r="DM604" s="41"/>
      <c r="DN604" s="41"/>
      <c r="DO604" s="41"/>
      <c r="DP604" s="41"/>
      <c r="DQ604" s="41"/>
      <c r="DR604" s="41"/>
      <c r="DS604" s="41"/>
      <c r="DT604" s="41"/>
      <c r="DU604" s="41"/>
      <c r="DV604" s="41"/>
      <c r="DW604" s="41"/>
      <c r="DX604" s="41"/>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c r="EX604" s="41"/>
      <c r="EY604" s="41"/>
      <c r="EZ604" s="41"/>
      <c r="FA604" s="41"/>
      <c r="FB604" s="41"/>
      <c r="FC604" s="41"/>
      <c r="FD604" s="41"/>
      <c r="FE604" s="41"/>
      <c r="FF604" s="41"/>
      <c r="FG604" s="41"/>
      <c r="FH604" s="41"/>
      <c r="FI604" s="41"/>
      <c r="FJ604" s="41"/>
      <c r="FK604" s="41"/>
      <c r="FL604" s="41"/>
      <c r="FM604" s="41"/>
      <c r="FN604" s="41"/>
      <c r="FO604" s="41"/>
      <c r="FP604" s="41"/>
      <c r="FQ604" s="41"/>
      <c r="FR604" s="41"/>
      <c r="FS604" s="41"/>
      <c r="FT604" s="41"/>
      <c r="FU604" s="41"/>
      <c r="FV604" s="41"/>
      <c r="FW604" s="41"/>
      <c r="FX604" s="41"/>
    </row>
    <row r="605" spans="1:180" s="40" customFormat="1" ht="24" customHeight="1" thickBot="1">
      <c r="A605" s="1286" t="s">
        <v>22</v>
      </c>
      <c r="B605" s="289"/>
      <c r="C605" s="315">
        <v>985</v>
      </c>
      <c r="D605" s="316" t="s">
        <v>808</v>
      </c>
      <c r="E605" s="563"/>
      <c r="F605" s="290">
        <f>'981.985 Присмотр и уход'!P28</f>
        <v>109800</v>
      </c>
      <c r="G605" s="440">
        <f t="shared" si="372"/>
        <v>109800</v>
      </c>
      <c r="H605" s="328"/>
      <c r="I605" s="327"/>
      <c r="J605" s="1392"/>
      <c r="K605" s="1393"/>
      <c r="L605" s="1394"/>
      <c r="M605" s="265"/>
      <c r="N605" s="265"/>
      <c r="O605" s="265"/>
      <c r="P605" s="265"/>
      <c r="Q605" s="265"/>
      <c r="R605" s="265"/>
      <c r="S605" s="265"/>
      <c r="T605" s="265"/>
      <c r="U605" s="265"/>
      <c r="V605" s="265"/>
      <c r="W605" s="265"/>
      <c r="X605" s="265"/>
      <c r="Y605" s="265"/>
      <c r="Z605" s="265"/>
      <c r="AA605" s="265"/>
      <c r="AB605" s="265"/>
      <c r="AC605" s="265"/>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c r="BV605" s="41"/>
      <c r="BW605" s="41"/>
      <c r="BX605" s="41"/>
      <c r="BY605" s="41"/>
      <c r="BZ605" s="41"/>
      <c r="CA605" s="41"/>
      <c r="CB605" s="41"/>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41"/>
      <c r="CZ605" s="41"/>
      <c r="DA605" s="41"/>
      <c r="DB605" s="41"/>
      <c r="DC605" s="41"/>
      <c r="DD605" s="41"/>
      <c r="DE605" s="41"/>
      <c r="DF605" s="41"/>
      <c r="DG605" s="41"/>
      <c r="DH605" s="41"/>
      <c r="DI605" s="41"/>
      <c r="DJ605" s="41"/>
      <c r="DK605" s="41"/>
      <c r="DL605" s="41"/>
      <c r="DM605" s="41"/>
      <c r="DN605" s="41"/>
      <c r="DO605" s="41"/>
      <c r="DP605" s="41"/>
      <c r="DQ605" s="41"/>
      <c r="DR605" s="41"/>
      <c r="DS605" s="41"/>
      <c r="DT605" s="41"/>
      <c r="DU605" s="41"/>
      <c r="DV605" s="41"/>
      <c r="DW605" s="41"/>
      <c r="DX605" s="41"/>
      <c r="DY605" s="41"/>
      <c r="DZ605" s="41"/>
      <c r="EA605" s="41"/>
      <c r="EB605" s="41"/>
      <c r="EC605" s="41"/>
      <c r="ED605" s="41"/>
      <c r="EE605" s="41"/>
      <c r="EF605" s="41"/>
      <c r="EG605" s="41"/>
      <c r="EH605" s="41"/>
      <c r="EI605" s="41"/>
      <c r="EJ605" s="41"/>
      <c r="EK605" s="41"/>
      <c r="EL605" s="41"/>
      <c r="EM605" s="41"/>
      <c r="EN605" s="41"/>
      <c r="EO605" s="41"/>
      <c r="EP605" s="41"/>
      <c r="EQ605" s="41"/>
      <c r="ER605" s="41"/>
      <c r="ES605" s="41"/>
      <c r="ET605" s="41"/>
      <c r="EU605" s="41"/>
      <c r="EV605" s="41"/>
      <c r="EW605" s="41"/>
      <c r="EX605" s="41"/>
      <c r="EY605" s="41"/>
      <c r="EZ605" s="41"/>
      <c r="FA605" s="41"/>
      <c r="FB605" s="41"/>
      <c r="FC605" s="41"/>
      <c r="FD605" s="41"/>
      <c r="FE605" s="41"/>
      <c r="FF605" s="41"/>
      <c r="FG605" s="41"/>
      <c r="FH605" s="41"/>
      <c r="FI605" s="41"/>
      <c r="FJ605" s="41"/>
      <c r="FK605" s="41"/>
      <c r="FL605" s="41"/>
      <c r="FM605" s="41"/>
      <c r="FN605" s="41"/>
      <c r="FO605" s="41"/>
      <c r="FP605" s="41"/>
      <c r="FQ605" s="41"/>
      <c r="FR605" s="41"/>
      <c r="FS605" s="41"/>
      <c r="FT605" s="41"/>
      <c r="FU605" s="41"/>
      <c r="FV605" s="41"/>
      <c r="FW605" s="41"/>
      <c r="FX605" s="41"/>
    </row>
    <row r="606" spans="1:180" s="10" customFormat="1" ht="34.5" customHeight="1" thickBot="1">
      <c r="A606" s="1167" t="s">
        <v>748</v>
      </c>
      <c r="B606" s="271"/>
      <c r="C606" s="271"/>
      <c r="D606" s="314"/>
      <c r="E606" s="314"/>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row>
    <row r="607" spans="1:180" s="29" customFormat="1" ht="26.25" customHeight="1" thickBot="1">
      <c r="A607" s="1992" t="s">
        <v>64</v>
      </c>
      <c r="B607" s="1995" t="s">
        <v>41</v>
      </c>
      <c r="C607" s="1995" t="s">
        <v>35</v>
      </c>
      <c r="D607" s="1989" t="s">
        <v>77</v>
      </c>
      <c r="E607" s="637"/>
      <c r="F607" s="2017" t="s">
        <v>824</v>
      </c>
      <c r="G607" s="2017" t="s">
        <v>848</v>
      </c>
      <c r="H607" s="2016" t="s">
        <v>810</v>
      </c>
      <c r="I607" s="2022" t="s">
        <v>811</v>
      </c>
      <c r="J607" s="2013" t="s">
        <v>813</v>
      </c>
      <c r="K607" s="2014"/>
      <c r="L607" s="2014"/>
      <c r="M607" s="2014"/>
      <c r="N607" s="2014"/>
      <c r="O607" s="2014"/>
      <c r="P607" s="2014"/>
      <c r="Q607" s="2014"/>
      <c r="R607" s="2014"/>
      <c r="S607" s="2014"/>
      <c r="T607" s="2014"/>
      <c r="U607" s="2014"/>
      <c r="V607" s="2014"/>
      <c r="W607" s="2014"/>
      <c r="X607" s="2014"/>
      <c r="Y607" s="2014"/>
      <c r="Z607" s="2014"/>
      <c r="AA607" s="2014"/>
      <c r="AB607" s="2014"/>
      <c r="AC607" s="2014"/>
      <c r="AD607" s="2014"/>
      <c r="AE607" s="2014"/>
      <c r="AF607" s="2014"/>
      <c r="AG607" s="2014"/>
      <c r="AH607" s="2014"/>
      <c r="AI607" s="2014"/>
      <c r="AJ607" s="2015"/>
    </row>
    <row r="608" spans="1:180" s="29" customFormat="1" ht="24.75" customHeight="1" thickBot="1">
      <c r="A608" s="1993"/>
      <c r="B608" s="1996"/>
      <c r="C608" s="1996"/>
      <c r="D608" s="1990"/>
      <c r="E608" s="638"/>
      <c r="F608" s="2018"/>
      <c r="G608" s="2018"/>
      <c r="H608" s="2008"/>
      <c r="I608" s="2023"/>
      <c r="J608" s="2010" t="s">
        <v>812</v>
      </c>
      <c r="K608" s="2011"/>
      <c r="L608" s="2011"/>
      <c r="M608" s="2011"/>
      <c r="N608" s="2011"/>
      <c r="O608" s="2011"/>
      <c r="P608" s="2011"/>
      <c r="Q608" s="2011"/>
      <c r="R608" s="2011"/>
      <c r="S608" s="2011"/>
      <c r="T608" s="2011"/>
      <c r="U608" s="2011"/>
      <c r="V608" s="2011"/>
      <c r="W608" s="2011"/>
      <c r="X608" s="2012"/>
      <c r="Y608" s="2010" t="s">
        <v>818</v>
      </c>
      <c r="Z608" s="2011"/>
      <c r="AA608" s="2011"/>
      <c r="AB608" s="2011"/>
      <c r="AC608" s="2011"/>
      <c r="AD608" s="2011"/>
      <c r="AE608" s="2011"/>
      <c r="AF608" s="2011"/>
      <c r="AG608" s="2011"/>
      <c r="AH608" s="2011"/>
      <c r="AI608" s="2011"/>
      <c r="AJ608" s="2012"/>
    </row>
    <row r="609" spans="1:178" s="29" customFormat="1" ht="335.25" customHeight="1">
      <c r="A609" s="1993"/>
      <c r="B609" s="1996"/>
      <c r="C609" s="1996"/>
      <c r="D609" s="1990"/>
      <c r="E609" s="638"/>
      <c r="F609" s="2018"/>
      <c r="G609" s="2018"/>
      <c r="H609" s="2008"/>
      <c r="I609" s="2023"/>
      <c r="J609" s="2008" t="s">
        <v>820</v>
      </c>
      <c r="K609" s="689" t="s">
        <v>1414</v>
      </c>
      <c r="L609" s="688" t="s">
        <v>1416</v>
      </c>
      <c r="M609" s="688" t="s">
        <v>1417</v>
      </c>
      <c r="N609" s="688" t="s">
        <v>1418</v>
      </c>
      <c r="O609" s="688"/>
      <c r="P609" s="688"/>
      <c r="Q609" s="688"/>
      <c r="R609" s="688"/>
      <c r="S609" s="688"/>
      <c r="T609" s="688"/>
      <c r="U609" s="696"/>
      <c r="V609" s="689"/>
      <c r="W609" s="688"/>
      <c r="X609" s="688"/>
      <c r="Y609" s="2008" t="s">
        <v>819</v>
      </c>
      <c r="Z609" s="689" t="s">
        <v>1420</v>
      </c>
      <c r="AA609" s="688"/>
      <c r="AB609" s="688"/>
      <c r="AC609" s="688"/>
      <c r="AD609" s="688"/>
      <c r="AE609" s="688"/>
      <c r="AF609" s="688"/>
      <c r="AG609" s="688"/>
      <c r="AH609" s="688"/>
      <c r="AI609" s="688"/>
      <c r="AJ609" s="690"/>
    </row>
    <row r="610" spans="1:178" s="29" customFormat="1" ht="47.45" customHeight="1">
      <c r="A610" s="1994"/>
      <c r="B610" s="1997"/>
      <c r="C610" s="1997"/>
      <c r="D610" s="1991"/>
      <c r="E610" s="639"/>
      <c r="F610" s="2019"/>
      <c r="G610" s="2019"/>
      <c r="H610" s="2009"/>
      <c r="I610" s="2024"/>
      <c r="J610" s="2009"/>
      <c r="K610" s="640" t="s">
        <v>1415</v>
      </c>
      <c r="L610" s="641" t="s">
        <v>1777</v>
      </c>
      <c r="M610" s="641" t="s">
        <v>1778</v>
      </c>
      <c r="N610" s="641" t="s">
        <v>1779</v>
      </c>
      <c r="O610" s="641"/>
      <c r="P610" s="641"/>
      <c r="Q610" s="641"/>
      <c r="R610" s="641"/>
      <c r="S610" s="641"/>
      <c r="T610" s="641"/>
      <c r="U610" s="680"/>
      <c r="V610" s="640"/>
      <c r="W610" s="641"/>
      <c r="X610" s="641"/>
      <c r="Y610" s="2009"/>
      <c r="Z610" s="640" t="s">
        <v>1419</v>
      </c>
      <c r="AA610" s="641"/>
      <c r="AB610" s="641"/>
      <c r="AC610" s="641"/>
      <c r="AD610" s="641"/>
      <c r="AE610" s="641"/>
      <c r="AF610" s="641"/>
      <c r="AG610" s="641"/>
      <c r="AH610" s="641"/>
      <c r="AI610" s="641"/>
      <c r="AJ610" s="642"/>
    </row>
    <row r="611" spans="1:178" s="29" customFormat="1" ht="21.75" customHeight="1">
      <c r="A611" s="298">
        <v>1</v>
      </c>
      <c r="B611" s="299">
        <v>2</v>
      </c>
      <c r="C611" s="299">
        <v>3</v>
      </c>
      <c r="D611" s="300">
        <v>4</v>
      </c>
      <c r="E611" s="636">
        <v>5</v>
      </c>
      <c r="F611" s="301">
        <v>4</v>
      </c>
      <c r="G611" s="301">
        <v>5</v>
      </c>
      <c r="H611" s="684">
        <v>6</v>
      </c>
      <c r="I611" s="681">
        <v>7</v>
      </c>
      <c r="J611" s="687">
        <v>8</v>
      </c>
      <c r="K611" s="434">
        <v>9</v>
      </c>
      <c r="L611" s="435">
        <v>10</v>
      </c>
      <c r="M611" s="659">
        <v>11</v>
      </c>
      <c r="N611" s="435">
        <v>12</v>
      </c>
      <c r="O611" s="435">
        <v>13</v>
      </c>
      <c r="P611" s="435">
        <v>14</v>
      </c>
      <c r="Q611" s="435">
        <v>15</v>
      </c>
      <c r="R611" s="435">
        <v>16</v>
      </c>
      <c r="S611" s="435">
        <v>17</v>
      </c>
      <c r="T611" s="435">
        <v>18</v>
      </c>
      <c r="U611" s="434">
        <v>19</v>
      </c>
      <c r="V611" s="434">
        <v>20</v>
      </c>
      <c r="W611" s="435">
        <v>21</v>
      </c>
      <c r="X611" s="435">
        <v>22</v>
      </c>
      <c r="Y611" s="687">
        <v>23</v>
      </c>
      <c r="Z611" s="434">
        <v>24</v>
      </c>
      <c r="AA611" s="435">
        <v>25</v>
      </c>
      <c r="AB611" s="435">
        <v>26</v>
      </c>
      <c r="AC611" s="435">
        <v>27</v>
      </c>
      <c r="AD611" s="435">
        <v>28</v>
      </c>
      <c r="AE611" s="435">
        <v>29</v>
      </c>
      <c r="AF611" s="435">
        <v>30</v>
      </c>
      <c r="AG611" s="435">
        <v>31</v>
      </c>
      <c r="AH611" s="435">
        <v>32</v>
      </c>
      <c r="AI611" s="435">
        <v>33</v>
      </c>
      <c r="AJ611" s="446">
        <v>34</v>
      </c>
    </row>
    <row r="612" spans="1:178" s="22" customFormat="1" ht="21" customHeight="1">
      <c r="A612" s="647" t="s">
        <v>78</v>
      </c>
      <c r="B612" s="648"/>
      <c r="C612" s="648"/>
      <c r="D612" s="649"/>
      <c r="E612" s="650"/>
      <c r="F612" s="644">
        <f>F614+F655</f>
        <v>0</v>
      </c>
      <c r="G612" s="644">
        <f>G614+G655</f>
        <v>998700</v>
      </c>
      <c r="H612" s="651">
        <f>H614+H655</f>
        <v>0</v>
      </c>
      <c r="I612" s="655">
        <f>I614+I655</f>
        <v>0</v>
      </c>
      <c r="J612" s="651">
        <f>J614+J655</f>
        <v>891400</v>
      </c>
      <c r="K612" s="652">
        <f t="shared" ref="K612:S612" si="373">K614+K655</f>
        <v>0</v>
      </c>
      <c r="L612" s="653">
        <f t="shared" ref="L612:N612" si="374">L614+L655</f>
        <v>0</v>
      </c>
      <c r="M612" s="652">
        <f t="shared" si="374"/>
        <v>891400</v>
      </c>
      <c r="N612" s="653">
        <f t="shared" si="374"/>
        <v>0</v>
      </c>
      <c r="O612" s="653">
        <f t="shared" si="373"/>
        <v>0</v>
      </c>
      <c r="P612" s="653">
        <f t="shared" si="373"/>
        <v>0</v>
      </c>
      <c r="Q612" s="653">
        <f t="shared" si="373"/>
        <v>0</v>
      </c>
      <c r="R612" s="653">
        <f t="shared" si="373"/>
        <v>0</v>
      </c>
      <c r="S612" s="653">
        <f t="shared" si="373"/>
        <v>0</v>
      </c>
      <c r="T612" s="653">
        <f>T614+T655</f>
        <v>0</v>
      </c>
      <c r="U612" s="652">
        <f>U614+U655</f>
        <v>0</v>
      </c>
      <c r="V612" s="652">
        <f>V614+V655</f>
        <v>0</v>
      </c>
      <c r="W612" s="653">
        <f>W614+W655</f>
        <v>0</v>
      </c>
      <c r="X612" s="653">
        <f>X614+X655</f>
        <v>0</v>
      </c>
      <c r="Y612" s="651">
        <f t="shared" ref="Y612:AF612" si="375">Y614+Y655</f>
        <v>107300</v>
      </c>
      <c r="Z612" s="652">
        <f t="shared" si="375"/>
        <v>107300</v>
      </c>
      <c r="AA612" s="653">
        <f t="shared" si="375"/>
        <v>0</v>
      </c>
      <c r="AB612" s="653">
        <f t="shared" si="375"/>
        <v>0</v>
      </c>
      <c r="AC612" s="653">
        <f>AC614+AC655</f>
        <v>0</v>
      </c>
      <c r="AD612" s="653">
        <f>AD614+AD655</f>
        <v>0</v>
      </c>
      <c r="AE612" s="653">
        <f>AE614+AE655</f>
        <v>0</v>
      </c>
      <c r="AF612" s="653">
        <f t="shared" si="375"/>
        <v>0</v>
      </c>
      <c r="AG612" s="653">
        <f>AG614+AG655</f>
        <v>0</v>
      </c>
      <c r="AH612" s="653">
        <f>AH614+AH655</f>
        <v>0</v>
      </c>
      <c r="AI612" s="653">
        <f>AI614+AI655</f>
        <v>0</v>
      </c>
      <c r="AJ612" s="654">
        <f>AJ614+AJ655</f>
        <v>0</v>
      </c>
    </row>
    <row r="613" spans="1:178" s="22" customFormat="1" ht="21" customHeight="1">
      <c r="A613" s="647" t="s">
        <v>693</v>
      </c>
      <c r="B613" s="648"/>
      <c r="C613" s="648"/>
      <c r="D613" s="649"/>
      <c r="E613" s="650"/>
      <c r="F613" s="644">
        <f>F622+F624+F626+F631+F633+F640+F641+F642+F644+F645+F647+F648+F654+F656+F658+F643+F651</f>
        <v>0</v>
      </c>
      <c r="G613" s="644">
        <f t="shared" ref="G613:S613" si="376">G622+G624+G626+G631+G633+G640+G641+G642+G644+G645+G647+G648+G654+G656+G658+G643+G651</f>
        <v>998700</v>
      </c>
      <c r="H613" s="651">
        <f t="shared" si="376"/>
        <v>0</v>
      </c>
      <c r="I613" s="655">
        <f t="shared" si="376"/>
        <v>0</v>
      </c>
      <c r="J613" s="651">
        <f t="shared" si="376"/>
        <v>891400</v>
      </c>
      <c r="K613" s="652">
        <f t="shared" si="376"/>
        <v>0</v>
      </c>
      <c r="L613" s="653">
        <f t="shared" ref="L613:N613" si="377">L622+L624+L626+L631+L633+L640+L641+L642+L644+L645+L647+L648+L654+L656+L658+L643+L651</f>
        <v>0</v>
      </c>
      <c r="M613" s="652">
        <f t="shared" si="377"/>
        <v>891400</v>
      </c>
      <c r="N613" s="653">
        <f t="shared" si="377"/>
        <v>0</v>
      </c>
      <c r="O613" s="653">
        <f t="shared" si="376"/>
        <v>0</v>
      </c>
      <c r="P613" s="653">
        <f t="shared" si="376"/>
        <v>0</v>
      </c>
      <c r="Q613" s="653">
        <f t="shared" si="376"/>
        <v>0</v>
      </c>
      <c r="R613" s="653">
        <f t="shared" si="376"/>
        <v>0</v>
      </c>
      <c r="S613" s="653">
        <f t="shared" si="376"/>
        <v>0</v>
      </c>
      <c r="T613" s="653">
        <f>T622+T624+T626+T631+T633+T640+T641+T642+T644+T645+T647+T648+T654+T656+T658+T643+T651</f>
        <v>0</v>
      </c>
      <c r="U613" s="652">
        <f>U622+U624+U626+U631+U633+U640+U641+U642+U644+U645+U647+U648+U654+U656+U658+U643+U651</f>
        <v>0</v>
      </c>
      <c r="V613" s="652">
        <f>V622+V624+V626+V631+V633+V640+V641+V642+V644+V645+V647+V648+V654+V656+V658+V643+V651</f>
        <v>0</v>
      </c>
      <c r="W613" s="653">
        <f>W622+W624+W626+W631+W633+W640+W641+W642+W644+W645+W647+W648+W654+W656+W658+W643+W651</f>
        <v>0</v>
      </c>
      <c r="X613" s="653">
        <f>X622+X624+X626+X631+X633+X640+X641+X642+X644+X645+X647+X648+X654+X656+X658+X643+X651</f>
        <v>0</v>
      </c>
      <c r="Y613" s="651">
        <f t="shared" ref="Y613:AF613" si="378">Y622+Y624+Y626+Y631+Y633+Y640+Y641+Y642+Y644+Y645+Y647+Y648+Y654+Y656+Y658+Y643+Y651</f>
        <v>107300</v>
      </c>
      <c r="Z613" s="652">
        <f t="shared" si="378"/>
        <v>107300</v>
      </c>
      <c r="AA613" s="653">
        <f t="shared" si="378"/>
        <v>0</v>
      </c>
      <c r="AB613" s="653">
        <f t="shared" si="378"/>
        <v>0</v>
      </c>
      <c r="AC613" s="653">
        <f>AC622+AC624+AC626+AC631+AC633+AC640+AC641+AC642+AC644+AC645+AC647+AC648+AC654+AC656+AC658+AC643+AC651</f>
        <v>0</v>
      </c>
      <c r="AD613" s="653">
        <f>AD622+AD624+AD626+AD631+AD633+AD640+AD641+AD642+AD644+AD645+AD647+AD648+AD654+AD656+AD658+AD643+AD651</f>
        <v>0</v>
      </c>
      <c r="AE613" s="653">
        <f>AE622+AE624+AE626+AE631+AE633+AE640+AE641+AE642+AE644+AE645+AE647+AE648+AE654+AE656+AE658+AE643+AE651</f>
        <v>0</v>
      </c>
      <c r="AF613" s="653">
        <f t="shared" si="378"/>
        <v>0</v>
      </c>
      <c r="AG613" s="653">
        <f>AG622+AG624+AG626+AG631+AG633+AG640+AG641+AG642+AG644+AG645+AG647+AG648+AG654+AG656+AG658+AG643+AG651</f>
        <v>0</v>
      </c>
      <c r="AH613" s="653">
        <f>AH622+AH624+AH626+AH631+AH633+AH640+AH641+AH642+AH644+AH645+AH647+AH648+AH654+AH656+AH658+AH643+AH651</f>
        <v>0</v>
      </c>
      <c r="AI613" s="653">
        <f>AI622+AI624+AI626+AI631+AI633+AI640+AI641+AI642+AI644+AI645+AI647+AI648+AI654+AI656+AI658+AI643+AI651</f>
        <v>0</v>
      </c>
      <c r="AJ613" s="654">
        <f>AJ622+AJ624+AJ626+AJ631+AJ633+AJ640+AJ641+AJ642+AJ644+AJ645+AJ647+AJ648+AJ654+AJ656+AJ658+AJ643+AJ651</f>
        <v>0</v>
      </c>
    </row>
    <row r="614" spans="1:178" s="22" customFormat="1" ht="22.5" customHeight="1">
      <c r="A614" s="317"/>
      <c r="B614" s="318">
        <v>200</v>
      </c>
      <c r="C614" s="318"/>
      <c r="D614" s="321"/>
      <c r="E614" s="565"/>
      <c r="F614" s="319">
        <f>F615+F649+F652</f>
        <v>0</v>
      </c>
      <c r="G614" s="319">
        <f>G615+G649+G652</f>
        <v>891400</v>
      </c>
      <c r="H614" s="651">
        <f>H615+H649+H652</f>
        <v>0</v>
      </c>
      <c r="I614" s="655">
        <f>I615+I649+I652</f>
        <v>0</v>
      </c>
      <c r="J614" s="651">
        <f>J615+J649+J652</f>
        <v>891400</v>
      </c>
      <c r="K614" s="436">
        <f t="shared" ref="K614:S614" si="379">K615+K649+K652</f>
        <v>0</v>
      </c>
      <c r="L614" s="305">
        <f t="shared" ref="L614:N614" si="380">L615+L649+L652</f>
        <v>0</v>
      </c>
      <c r="M614" s="436">
        <f t="shared" si="380"/>
        <v>891400</v>
      </c>
      <c r="N614" s="305">
        <f t="shared" si="380"/>
        <v>0</v>
      </c>
      <c r="O614" s="305">
        <f t="shared" si="379"/>
        <v>0</v>
      </c>
      <c r="P614" s="305">
        <f t="shared" si="379"/>
        <v>0</v>
      </c>
      <c r="Q614" s="305">
        <f t="shared" si="379"/>
        <v>0</v>
      </c>
      <c r="R614" s="305">
        <f t="shared" si="379"/>
        <v>0</v>
      </c>
      <c r="S614" s="305">
        <f t="shared" si="379"/>
        <v>0</v>
      </c>
      <c r="T614" s="305">
        <f t="shared" ref="T614:Y614" si="381">T615+T649+T652</f>
        <v>0</v>
      </c>
      <c r="U614" s="436">
        <f t="shared" si="381"/>
        <v>0</v>
      </c>
      <c r="V614" s="436">
        <f t="shared" si="381"/>
        <v>0</v>
      </c>
      <c r="W614" s="305">
        <f t="shared" si="381"/>
        <v>0</v>
      </c>
      <c r="X614" s="305">
        <f t="shared" si="381"/>
        <v>0</v>
      </c>
      <c r="Y614" s="651">
        <f t="shared" si="381"/>
        <v>0</v>
      </c>
      <c r="Z614" s="436">
        <f t="shared" ref="Z614:AF614" si="382">Z615+Z649+Z652</f>
        <v>0</v>
      </c>
      <c r="AA614" s="305">
        <f t="shared" si="382"/>
        <v>0</v>
      </c>
      <c r="AB614" s="305">
        <f t="shared" si="382"/>
        <v>0</v>
      </c>
      <c r="AC614" s="305">
        <f>AC615+AC649+AC652</f>
        <v>0</v>
      </c>
      <c r="AD614" s="305">
        <f>AD615+AD649+AD652</f>
        <v>0</v>
      </c>
      <c r="AE614" s="305">
        <f>AE615+AE649+AE652</f>
        <v>0</v>
      </c>
      <c r="AF614" s="305">
        <f t="shared" si="382"/>
        <v>0</v>
      </c>
      <c r="AG614" s="305">
        <f>AG615+AG649+AG652</f>
        <v>0</v>
      </c>
      <c r="AH614" s="305">
        <f>AH615+AH649+AH652</f>
        <v>0</v>
      </c>
      <c r="AI614" s="305">
        <f>AI615+AI649+AI652</f>
        <v>0</v>
      </c>
      <c r="AJ614" s="304">
        <f>AJ615+AJ649+AJ652</f>
        <v>0</v>
      </c>
    </row>
    <row r="615" spans="1:178" s="22" customFormat="1" ht="21.75" customHeight="1">
      <c r="A615" s="647" t="s">
        <v>717</v>
      </c>
      <c r="B615" s="648">
        <v>220</v>
      </c>
      <c r="C615" s="648"/>
      <c r="D615" s="649"/>
      <c r="E615" s="650"/>
      <c r="F615" s="644">
        <f>F616+F622+F624+F626+F631+F633+F639</f>
        <v>0</v>
      </c>
      <c r="G615" s="644">
        <f t="shared" ref="G615:S615" si="383">G616+G622+G624+G626+G631+G633+G639</f>
        <v>891400</v>
      </c>
      <c r="H615" s="651">
        <f t="shared" si="383"/>
        <v>0</v>
      </c>
      <c r="I615" s="655">
        <f t="shared" si="383"/>
        <v>0</v>
      </c>
      <c r="J615" s="651">
        <f t="shared" si="383"/>
        <v>891400</v>
      </c>
      <c r="K615" s="652">
        <f t="shared" si="383"/>
        <v>0</v>
      </c>
      <c r="L615" s="653">
        <f t="shared" ref="L615:N615" si="384">L616+L622+L624+L626+L631+L633+L639</f>
        <v>0</v>
      </c>
      <c r="M615" s="652">
        <f t="shared" si="384"/>
        <v>891400</v>
      </c>
      <c r="N615" s="653">
        <f t="shared" si="384"/>
        <v>0</v>
      </c>
      <c r="O615" s="653">
        <f t="shared" si="383"/>
        <v>0</v>
      </c>
      <c r="P615" s="653">
        <f t="shared" si="383"/>
        <v>0</v>
      </c>
      <c r="Q615" s="653">
        <f t="shared" si="383"/>
        <v>0</v>
      </c>
      <c r="R615" s="653">
        <f t="shared" si="383"/>
        <v>0</v>
      </c>
      <c r="S615" s="653">
        <f t="shared" si="383"/>
        <v>0</v>
      </c>
      <c r="T615" s="653">
        <f t="shared" ref="T615:AJ615" si="385">T616+T622+T624+T626+T631+T633+T639</f>
        <v>0</v>
      </c>
      <c r="U615" s="652">
        <f t="shared" si="385"/>
        <v>0</v>
      </c>
      <c r="V615" s="652">
        <f t="shared" si="385"/>
        <v>0</v>
      </c>
      <c r="W615" s="653">
        <f t="shared" si="385"/>
        <v>0</v>
      </c>
      <c r="X615" s="653">
        <f t="shared" si="385"/>
        <v>0</v>
      </c>
      <c r="Y615" s="651">
        <f t="shared" si="385"/>
        <v>0</v>
      </c>
      <c r="Z615" s="652">
        <f t="shared" si="385"/>
        <v>0</v>
      </c>
      <c r="AA615" s="653">
        <f t="shared" si="385"/>
        <v>0</v>
      </c>
      <c r="AB615" s="653">
        <f t="shared" si="385"/>
        <v>0</v>
      </c>
      <c r="AC615" s="653">
        <f t="shared" si="385"/>
        <v>0</v>
      </c>
      <c r="AD615" s="653">
        <f t="shared" si="385"/>
        <v>0</v>
      </c>
      <c r="AE615" s="653">
        <f t="shared" si="385"/>
        <v>0</v>
      </c>
      <c r="AF615" s="653">
        <f t="shared" si="385"/>
        <v>0</v>
      </c>
      <c r="AG615" s="653">
        <f t="shared" si="385"/>
        <v>0</v>
      </c>
      <c r="AH615" s="653">
        <f t="shared" si="385"/>
        <v>0</v>
      </c>
      <c r="AI615" s="653">
        <f t="shared" si="385"/>
        <v>0</v>
      </c>
      <c r="AJ615" s="654">
        <f t="shared" si="385"/>
        <v>0</v>
      </c>
    </row>
    <row r="616" spans="1:178" s="42" customFormat="1" ht="21.75" customHeight="1">
      <c r="A616" s="647" t="s">
        <v>718</v>
      </c>
      <c r="B616" s="648">
        <v>212</v>
      </c>
      <c r="C616" s="648"/>
      <c r="D616" s="649"/>
      <c r="E616" s="650"/>
      <c r="F616" s="644">
        <f>SUM(F617:F621)</f>
        <v>0</v>
      </c>
      <c r="G616" s="644">
        <f>SUM(G617:G621)</f>
        <v>0</v>
      </c>
      <c r="H616" s="651">
        <f>SUM(H617:H621)</f>
        <v>0</v>
      </c>
      <c r="I616" s="655">
        <f>SUM(I617:I621)</f>
        <v>0</v>
      </c>
      <c r="J616" s="651">
        <f>SUM(J617:J621)</f>
        <v>0</v>
      </c>
      <c r="K616" s="652">
        <f t="shared" ref="K616:S616" si="386">SUM(K617:K621)</f>
        <v>0</v>
      </c>
      <c r="L616" s="653">
        <f t="shared" ref="L616:N616" si="387">SUM(L617:L621)</f>
        <v>0</v>
      </c>
      <c r="M616" s="652">
        <f t="shared" si="387"/>
        <v>0</v>
      </c>
      <c r="N616" s="653">
        <f t="shared" si="387"/>
        <v>0</v>
      </c>
      <c r="O616" s="653">
        <f t="shared" si="386"/>
        <v>0</v>
      </c>
      <c r="P616" s="653">
        <f t="shared" si="386"/>
        <v>0</v>
      </c>
      <c r="Q616" s="653">
        <f t="shared" si="386"/>
        <v>0</v>
      </c>
      <c r="R616" s="653">
        <f t="shared" si="386"/>
        <v>0</v>
      </c>
      <c r="S616" s="653">
        <f t="shared" si="386"/>
        <v>0</v>
      </c>
      <c r="T616" s="653">
        <f>SUM(T617:T621)</f>
        <v>0</v>
      </c>
      <c r="U616" s="652">
        <f>SUM(U617:U621)</f>
        <v>0</v>
      </c>
      <c r="V616" s="652">
        <f>SUM(V617:V621)</f>
        <v>0</v>
      </c>
      <c r="W616" s="653">
        <f>SUM(W617:W621)</f>
        <v>0</v>
      </c>
      <c r="X616" s="653">
        <f>SUM(X617:X621)</f>
        <v>0</v>
      </c>
      <c r="Y616" s="651">
        <f t="shared" ref="Y616:AF616" si="388">SUM(Y617:Y621)</f>
        <v>0</v>
      </c>
      <c r="Z616" s="652">
        <f t="shared" si="388"/>
        <v>0</v>
      </c>
      <c r="AA616" s="653">
        <f t="shared" si="388"/>
        <v>0</v>
      </c>
      <c r="AB616" s="653">
        <f t="shared" si="388"/>
        <v>0</v>
      </c>
      <c r="AC616" s="653">
        <f>SUM(AC617:AC621)</f>
        <v>0</v>
      </c>
      <c r="AD616" s="653">
        <f>SUM(AD617:AD621)</f>
        <v>0</v>
      </c>
      <c r="AE616" s="653">
        <f>SUM(AE617:AE621)</f>
        <v>0</v>
      </c>
      <c r="AF616" s="653">
        <f t="shared" si="388"/>
        <v>0</v>
      </c>
      <c r="AG616" s="653">
        <f>SUM(AG617:AG621)</f>
        <v>0</v>
      </c>
      <c r="AH616" s="653">
        <f>SUM(AH617:AH621)</f>
        <v>0</v>
      </c>
      <c r="AI616" s="653">
        <f>SUM(AI617:AI621)</f>
        <v>0</v>
      </c>
      <c r="AJ616" s="654">
        <f>SUM(AJ617:AJ621)</f>
        <v>0</v>
      </c>
      <c r="AK616" s="238"/>
      <c r="AL616" s="238"/>
      <c r="AM616" s="238"/>
      <c r="AN616" s="238"/>
      <c r="AO616" s="238"/>
      <c r="AP616" s="238"/>
      <c r="AQ616" s="238"/>
      <c r="AR616" s="238"/>
      <c r="AS616" s="238"/>
      <c r="AT616" s="238"/>
      <c r="AU616" s="238"/>
      <c r="AV616" s="238"/>
      <c r="AW616" s="238"/>
      <c r="AX616" s="238"/>
      <c r="AY616" s="238"/>
      <c r="AZ616" s="238"/>
      <c r="BA616" s="238"/>
      <c r="BB616" s="238"/>
      <c r="BC616" s="238"/>
      <c r="BD616" s="238"/>
      <c r="BE616" s="238"/>
      <c r="BF616" s="238"/>
      <c r="BG616" s="238"/>
      <c r="BH616" s="238"/>
      <c r="BI616" s="238"/>
      <c r="BJ616" s="238"/>
      <c r="BK616" s="238"/>
      <c r="BL616" s="238"/>
      <c r="BM616" s="238"/>
      <c r="BN616" s="238"/>
      <c r="BO616" s="238"/>
      <c r="BP616" s="238"/>
      <c r="BQ616" s="238"/>
      <c r="BR616" s="238"/>
      <c r="BS616" s="238"/>
      <c r="BT616" s="238"/>
      <c r="BU616" s="238"/>
      <c r="BV616" s="238"/>
      <c r="BW616" s="238"/>
      <c r="BX616" s="238"/>
      <c r="BY616" s="238"/>
      <c r="BZ616" s="238"/>
      <c r="CA616" s="238"/>
      <c r="CB616" s="238"/>
      <c r="CC616" s="238"/>
      <c r="CD616" s="238"/>
      <c r="CE616" s="238"/>
      <c r="CF616" s="238"/>
      <c r="CG616" s="238"/>
      <c r="CH616" s="238"/>
      <c r="CI616" s="238"/>
      <c r="CJ616" s="238"/>
      <c r="CK616" s="238"/>
      <c r="CL616" s="238"/>
      <c r="CM616" s="238"/>
      <c r="CN616" s="238"/>
      <c r="CO616" s="238"/>
      <c r="CP616" s="238"/>
      <c r="CQ616" s="238"/>
      <c r="CR616" s="238"/>
      <c r="CS616" s="238"/>
      <c r="CT616" s="238"/>
      <c r="CU616" s="238"/>
      <c r="CV616" s="238"/>
      <c r="CW616" s="238"/>
      <c r="CX616" s="238"/>
      <c r="CY616" s="238"/>
      <c r="CZ616" s="238"/>
      <c r="DA616" s="238"/>
      <c r="DB616" s="238"/>
      <c r="DC616" s="238"/>
      <c r="DD616" s="238"/>
      <c r="DE616" s="238"/>
      <c r="DF616" s="238"/>
      <c r="DG616" s="238"/>
      <c r="DH616" s="238"/>
      <c r="DI616" s="238"/>
      <c r="DJ616" s="238"/>
      <c r="DK616" s="238"/>
      <c r="DL616" s="238"/>
      <c r="DM616" s="238"/>
      <c r="DN616" s="238"/>
      <c r="DO616" s="238"/>
      <c r="DP616" s="238"/>
      <c r="DQ616" s="238"/>
      <c r="DR616" s="238"/>
      <c r="DS616" s="238"/>
      <c r="DT616" s="238"/>
      <c r="DU616" s="238"/>
      <c r="DV616" s="238"/>
      <c r="DW616" s="238"/>
      <c r="DX616" s="238"/>
      <c r="DY616" s="238"/>
      <c r="DZ616" s="238"/>
      <c r="EA616" s="238"/>
      <c r="EB616" s="238"/>
      <c r="EC616" s="238"/>
      <c r="ED616" s="238"/>
      <c r="EE616" s="238"/>
      <c r="EF616" s="238"/>
      <c r="EG616" s="238"/>
      <c r="EH616" s="238"/>
      <c r="EI616" s="238"/>
      <c r="EJ616" s="238"/>
      <c r="EK616" s="238"/>
      <c r="EL616" s="238"/>
      <c r="EM616" s="238"/>
      <c r="EN616" s="238"/>
      <c r="EO616" s="238"/>
      <c r="EP616" s="238"/>
      <c r="EQ616" s="238"/>
      <c r="ER616" s="238"/>
      <c r="ES616" s="238"/>
      <c r="ET616" s="238"/>
      <c r="EU616" s="238"/>
      <c r="EV616" s="238"/>
      <c r="EW616" s="238"/>
      <c r="EX616" s="238"/>
      <c r="EY616" s="238"/>
      <c r="EZ616" s="238"/>
      <c r="FA616" s="238"/>
      <c r="FB616" s="238"/>
      <c r="FC616" s="238"/>
      <c r="FD616" s="238"/>
      <c r="FE616" s="238"/>
      <c r="FF616" s="238"/>
      <c r="FG616" s="238"/>
      <c r="FH616" s="238"/>
      <c r="FI616" s="238"/>
      <c r="FJ616" s="238"/>
      <c r="FK616" s="238"/>
      <c r="FL616" s="238"/>
      <c r="FM616" s="238"/>
      <c r="FN616" s="238"/>
      <c r="FO616" s="238"/>
      <c r="FP616" s="238"/>
      <c r="FQ616" s="238"/>
      <c r="FR616" s="238"/>
      <c r="FS616" s="238"/>
      <c r="FT616" s="238"/>
      <c r="FU616" s="238"/>
      <c r="FV616" s="238"/>
    </row>
    <row r="617" spans="1:178" s="40" customFormat="1" ht="63.75" customHeight="1">
      <c r="A617" s="676" t="s">
        <v>125</v>
      </c>
      <c r="B617" s="277"/>
      <c r="C617" s="294">
        <v>912</v>
      </c>
      <c r="D617" s="295"/>
      <c r="E617" s="566"/>
      <c r="F617" s="278"/>
      <c r="G617" s="278">
        <f>SUM(J617,Y617)</f>
        <v>0</v>
      </c>
      <c r="H617" s="672"/>
      <c r="I617" s="682"/>
      <c r="J617" s="672">
        <f>SUM(K617:X617)</f>
        <v>0</v>
      </c>
      <c r="K617" s="438"/>
      <c r="L617" s="308"/>
      <c r="M617" s="438"/>
      <c r="N617" s="308"/>
      <c r="O617" s="308"/>
      <c r="P617" s="308"/>
      <c r="Q617" s="308"/>
      <c r="R617" s="308"/>
      <c r="S617" s="308"/>
      <c r="T617" s="308"/>
      <c r="U617" s="335"/>
      <c r="V617" s="438"/>
      <c r="W617" s="308"/>
      <c r="X617" s="308"/>
      <c r="Y617" s="672">
        <f>SUM(Z617:AJ617)</f>
        <v>0</v>
      </c>
      <c r="Z617" s="438"/>
      <c r="AA617" s="308"/>
      <c r="AB617" s="308"/>
      <c r="AC617" s="308"/>
      <c r="AD617" s="308"/>
      <c r="AE617" s="308"/>
      <c r="AF617" s="308"/>
      <c r="AG617" s="308"/>
      <c r="AH617" s="308"/>
      <c r="AI617" s="308"/>
      <c r="AJ617" s="309"/>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row>
    <row r="618" spans="1:178" s="40" customFormat="1" ht="82.5" customHeight="1">
      <c r="A618" s="676" t="s">
        <v>131</v>
      </c>
      <c r="B618" s="277"/>
      <c r="C618" s="294">
        <v>921</v>
      </c>
      <c r="D618" s="295"/>
      <c r="E618" s="566"/>
      <c r="F618" s="278"/>
      <c r="G618" s="278">
        <f>SUM(J618,Y618)</f>
        <v>0</v>
      </c>
      <c r="H618" s="672"/>
      <c r="I618" s="682"/>
      <c r="J618" s="672">
        <f>SUM(K618:X618)</f>
        <v>0</v>
      </c>
      <c r="K618" s="438"/>
      <c r="L618" s="308"/>
      <c r="M618" s="438"/>
      <c r="N618" s="308"/>
      <c r="O618" s="308"/>
      <c r="P618" s="308"/>
      <c r="Q618" s="308"/>
      <c r="R618" s="308"/>
      <c r="S618" s="308"/>
      <c r="T618" s="308"/>
      <c r="U618" s="335"/>
      <c r="V618" s="438"/>
      <c r="W618" s="308"/>
      <c r="X618" s="308"/>
      <c r="Y618" s="672">
        <f>SUM(Z618:AJ618)</f>
        <v>0</v>
      </c>
      <c r="Z618" s="438"/>
      <c r="AA618" s="308"/>
      <c r="AB618" s="308"/>
      <c r="AC618" s="308"/>
      <c r="AD618" s="308"/>
      <c r="AE618" s="308"/>
      <c r="AF618" s="308"/>
      <c r="AG618" s="308"/>
      <c r="AH618" s="308"/>
      <c r="AI618" s="308"/>
      <c r="AJ618" s="309"/>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row>
    <row r="619" spans="1:178" s="40" customFormat="1" ht="65.25" customHeight="1">
      <c r="A619" s="676" t="s">
        <v>882</v>
      </c>
      <c r="B619" s="277"/>
      <c r="C619" s="294">
        <v>923</v>
      </c>
      <c r="D619" s="295"/>
      <c r="E619" s="566"/>
      <c r="F619" s="278"/>
      <c r="G619" s="278">
        <f>SUM(J619,Y619)</f>
        <v>0</v>
      </c>
      <c r="H619" s="672"/>
      <c r="I619" s="682"/>
      <c r="J619" s="672">
        <f>SUM(K619:X619)</f>
        <v>0</v>
      </c>
      <c r="K619" s="438"/>
      <c r="L619" s="308"/>
      <c r="M619" s="438"/>
      <c r="N619" s="308"/>
      <c r="O619" s="308"/>
      <c r="P619" s="308"/>
      <c r="Q619" s="308"/>
      <c r="R619" s="308"/>
      <c r="S619" s="308"/>
      <c r="T619" s="308"/>
      <c r="U619" s="335"/>
      <c r="V619" s="438"/>
      <c r="W619" s="308"/>
      <c r="X619" s="308"/>
      <c r="Y619" s="672">
        <f>SUM(Z619:AJ619)</f>
        <v>0</v>
      </c>
      <c r="Z619" s="438"/>
      <c r="AA619" s="308"/>
      <c r="AB619" s="308"/>
      <c r="AC619" s="308"/>
      <c r="AD619" s="308"/>
      <c r="AE619" s="308"/>
      <c r="AF619" s="308"/>
      <c r="AG619" s="308"/>
      <c r="AH619" s="308"/>
      <c r="AI619" s="308"/>
      <c r="AJ619" s="309"/>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row>
    <row r="620" spans="1:178" s="40" customFormat="1" ht="81.75" customHeight="1">
      <c r="A620" s="676" t="s">
        <v>881</v>
      </c>
      <c r="B620" s="277"/>
      <c r="C620" s="294">
        <v>924</v>
      </c>
      <c r="D620" s="295"/>
      <c r="E620" s="566"/>
      <c r="F620" s="278"/>
      <c r="G620" s="278">
        <f>SUM(J620,Y620)</f>
        <v>0</v>
      </c>
      <c r="H620" s="672"/>
      <c r="I620" s="682"/>
      <c r="J620" s="672">
        <f>SUM(K620:X620)</f>
        <v>0</v>
      </c>
      <c r="K620" s="438"/>
      <c r="L620" s="308"/>
      <c r="M620" s="438"/>
      <c r="N620" s="308"/>
      <c r="O620" s="308"/>
      <c r="P620" s="308"/>
      <c r="Q620" s="308"/>
      <c r="R620" s="308"/>
      <c r="S620" s="308"/>
      <c r="T620" s="308"/>
      <c r="U620" s="335"/>
      <c r="V620" s="438"/>
      <c r="W620" s="308"/>
      <c r="X620" s="308"/>
      <c r="Y620" s="672">
        <f>SUM(Z620:AJ620)</f>
        <v>0</v>
      </c>
      <c r="Z620" s="438"/>
      <c r="AA620" s="308"/>
      <c r="AB620" s="308"/>
      <c r="AC620" s="308"/>
      <c r="AD620" s="308"/>
      <c r="AE620" s="308"/>
      <c r="AF620" s="308"/>
      <c r="AG620" s="308"/>
      <c r="AH620" s="308"/>
      <c r="AI620" s="308"/>
      <c r="AJ620" s="309"/>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row>
    <row r="621" spans="1:178" s="40" customFormat="1" ht="46.5" customHeight="1">
      <c r="A621" s="676" t="s">
        <v>880</v>
      </c>
      <c r="B621" s="277"/>
      <c r="C621" s="294">
        <v>952</v>
      </c>
      <c r="D621" s="295"/>
      <c r="E621" s="566"/>
      <c r="F621" s="278"/>
      <c r="G621" s="278">
        <f>SUM(J621,Y621)</f>
        <v>0</v>
      </c>
      <c r="H621" s="672"/>
      <c r="I621" s="682"/>
      <c r="J621" s="672">
        <f>SUM(K621:X621)</f>
        <v>0</v>
      </c>
      <c r="K621" s="438"/>
      <c r="L621" s="308"/>
      <c r="M621" s="438"/>
      <c r="N621" s="308"/>
      <c r="O621" s="308"/>
      <c r="P621" s="308"/>
      <c r="Q621" s="308"/>
      <c r="R621" s="308"/>
      <c r="S621" s="308"/>
      <c r="T621" s="308"/>
      <c r="U621" s="335"/>
      <c r="V621" s="438"/>
      <c r="W621" s="308"/>
      <c r="X621" s="308"/>
      <c r="Y621" s="672">
        <f>SUM(Z621:AJ621)</f>
        <v>0</v>
      </c>
      <c r="Z621" s="438"/>
      <c r="AA621" s="308"/>
      <c r="AB621" s="308"/>
      <c r="AC621" s="308"/>
      <c r="AD621" s="308"/>
      <c r="AE621" s="308"/>
      <c r="AF621" s="308"/>
      <c r="AG621" s="308"/>
      <c r="AH621" s="308"/>
      <c r="AI621" s="308"/>
      <c r="AJ621" s="309"/>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row>
    <row r="622" spans="1:178" s="22" customFormat="1" ht="23.25" customHeight="1">
      <c r="A622" s="647" t="s">
        <v>79</v>
      </c>
      <c r="B622" s="648">
        <v>221</v>
      </c>
      <c r="C622" s="648"/>
      <c r="D622" s="649"/>
      <c r="E622" s="650"/>
      <c r="F622" s="644">
        <f>SUM(F623)</f>
        <v>0</v>
      </c>
      <c r="G622" s="644">
        <f t="shared" ref="G622:X622" si="389">SUM(G623)</f>
        <v>0</v>
      </c>
      <c r="H622" s="651">
        <f t="shared" si="389"/>
        <v>0</v>
      </c>
      <c r="I622" s="655">
        <f t="shared" si="389"/>
        <v>0</v>
      </c>
      <c r="J622" s="651">
        <f t="shared" si="389"/>
        <v>0</v>
      </c>
      <c r="K622" s="652">
        <f t="shared" si="389"/>
        <v>0</v>
      </c>
      <c r="L622" s="653">
        <f t="shared" si="389"/>
        <v>0</v>
      </c>
      <c r="M622" s="652">
        <f t="shared" si="389"/>
        <v>0</v>
      </c>
      <c r="N622" s="653">
        <f t="shared" si="389"/>
        <v>0</v>
      </c>
      <c r="O622" s="653">
        <f t="shared" si="389"/>
        <v>0</v>
      </c>
      <c r="P622" s="653">
        <f t="shared" si="389"/>
        <v>0</v>
      </c>
      <c r="Q622" s="653">
        <f t="shared" si="389"/>
        <v>0</v>
      </c>
      <c r="R622" s="653">
        <f t="shared" si="389"/>
        <v>0</v>
      </c>
      <c r="S622" s="653">
        <f t="shared" si="389"/>
        <v>0</v>
      </c>
      <c r="T622" s="653">
        <f t="shared" si="389"/>
        <v>0</v>
      </c>
      <c r="U622" s="652">
        <f t="shared" si="389"/>
        <v>0</v>
      </c>
      <c r="V622" s="652">
        <f t="shared" si="389"/>
        <v>0</v>
      </c>
      <c r="W622" s="653">
        <f t="shared" si="389"/>
        <v>0</v>
      </c>
      <c r="X622" s="653">
        <f t="shared" si="389"/>
        <v>0</v>
      </c>
      <c r="Y622" s="651">
        <f t="shared" ref="Y622:AJ622" si="390">SUM(Y623)</f>
        <v>0</v>
      </c>
      <c r="Z622" s="652">
        <f t="shared" si="390"/>
        <v>0</v>
      </c>
      <c r="AA622" s="653">
        <f t="shared" si="390"/>
        <v>0</v>
      </c>
      <c r="AB622" s="653">
        <f t="shared" si="390"/>
        <v>0</v>
      </c>
      <c r="AC622" s="653">
        <f t="shared" si="390"/>
        <v>0</v>
      </c>
      <c r="AD622" s="653">
        <f t="shared" si="390"/>
        <v>0</v>
      </c>
      <c r="AE622" s="653">
        <f t="shared" si="390"/>
        <v>0</v>
      </c>
      <c r="AF622" s="653">
        <f t="shared" si="390"/>
        <v>0</v>
      </c>
      <c r="AG622" s="653">
        <f t="shared" si="390"/>
        <v>0</v>
      </c>
      <c r="AH622" s="653">
        <f t="shared" si="390"/>
        <v>0</v>
      </c>
      <c r="AI622" s="653">
        <f t="shared" si="390"/>
        <v>0</v>
      </c>
      <c r="AJ622" s="654">
        <f t="shared" si="390"/>
        <v>0</v>
      </c>
    </row>
    <row r="623" spans="1:178" s="41" customFormat="1" ht="23.25" customHeight="1">
      <c r="A623" s="676" t="s">
        <v>52</v>
      </c>
      <c r="B623" s="277"/>
      <c r="C623" s="294">
        <v>925</v>
      </c>
      <c r="D623" s="295"/>
      <c r="E623" s="566"/>
      <c r="F623" s="278"/>
      <c r="G623" s="278">
        <f>SUM(J623,Y623)</f>
        <v>0</v>
      </c>
      <c r="H623" s="672"/>
      <c r="I623" s="682"/>
      <c r="J623" s="672">
        <f>SUM(K623:X623)</f>
        <v>0</v>
      </c>
      <c r="K623" s="335">
        <v>0</v>
      </c>
      <c r="L623" s="281"/>
      <c r="M623" s="335"/>
      <c r="N623" s="281"/>
      <c r="O623" s="281"/>
      <c r="P623" s="281"/>
      <c r="Q623" s="281"/>
      <c r="R623" s="281"/>
      <c r="S623" s="281"/>
      <c r="T623" s="281"/>
      <c r="U623" s="335"/>
      <c r="V623" s="335"/>
      <c r="W623" s="281"/>
      <c r="X623" s="281"/>
      <c r="Y623" s="672">
        <f>SUM(Z623:AJ623)</f>
        <v>0</v>
      </c>
      <c r="Z623" s="335">
        <v>0</v>
      </c>
      <c r="AA623" s="281">
        <v>0</v>
      </c>
      <c r="AB623" s="281">
        <v>0</v>
      </c>
      <c r="AC623" s="281">
        <v>0</v>
      </c>
      <c r="AD623" s="281">
        <v>0</v>
      </c>
      <c r="AE623" s="281">
        <v>0</v>
      </c>
      <c r="AF623" s="281">
        <v>0</v>
      </c>
      <c r="AG623" s="281">
        <v>0</v>
      </c>
      <c r="AH623" s="281">
        <v>0</v>
      </c>
      <c r="AI623" s="281">
        <v>0</v>
      </c>
      <c r="AJ623" s="284">
        <v>0</v>
      </c>
    </row>
    <row r="624" spans="1:178" s="42" customFormat="1" ht="23.25" customHeight="1">
      <c r="A624" s="647" t="s">
        <v>711</v>
      </c>
      <c r="B624" s="648">
        <v>222</v>
      </c>
      <c r="C624" s="648"/>
      <c r="D624" s="649"/>
      <c r="E624" s="650"/>
      <c r="F624" s="644">
        <f t="shared" ref="F624:X624" si="391">SUM(F625)</f>
        <v>0</v>
      </c>
      <c r="G624" s="644">
        <f t="shared" si="391"/>
        <v>0</v>
      </c>
      <c r="H624" s="651">
        <f t="shared" si="391"/>
        <v>0</v>
      </c>
      <c r="I624" s="655">
        <f t="shared" si="391"/>
        <v>0</v>
      </c>
      <c r="J624" s="651">
        <f t="shared" si="391"/>
        <v>0</v>
      </c>
      <c r="K624" s="652">
        <f t="shared" si="391"/>
        <v>0</v>
      </c>
      <c r="L624" s="653">
        <f t="shared" si="391"/>
        <v>0</v>
      </c>
      <c r="M624" s="652">
        <f t="shared" si="391"/>
        <v>0</v>
      </c>
      <c r="N624" s="653">
        <f t="shared" si="391"/>
        <v>0</v>
      </c>
      <c r="O624" s="653">
        <f t="shared" si="391"/>
        <v>0</v>
      </c>
      <c r="P624" s="653">
        <f t="shared" si="391"/>
        <v>0</v>
      </c>
      <c r="Q624" s="653">
        <f t="shared" si="391"/>
        <v>0</v>
      </c>
      <c r="R624" s="653">
        <f t="shared" si="391"/>
        <v>0</v>
      </c>
      <c r="S624" s="653">
        <f t="shared" si="391"/>
        <v>0</v>
      </c>
      <c r="T624" s="653">
        <f t="shared" si="391"/>
        <v>0</v>
      </c>
      <c r="U624" s="652">
        <f t="shared" si="391"/>
        <v>0</v>
      </c>
      <c r="V624" s="652">
        <f t="shared" si="391"/>
        <v>0</v>
      </c>
      <c r="W624" s="653">
        <f t="shared" si="391"/>
        <v>0</v>
      </c>
      <c r="X624" s="653">
        <f t="shared" si="391"/>
        <v>0</v>
      </c>
      <c r="Y624" s="651">
        <f t="shared" ref="Y624:AJ624" si="392">SUM(Y625)</f>
        <v>0</v>
      </c>
      <c r="Z624" s="652">
        <f t="shared" si="392"/>
        <v>0</v>
      </c>
      <c r="AA624" s="653">
        <f t="shared" si="392"/>
        <v>0</v>
      </c>
      <c r="AB624" s="653">
        <f t="shared" si="392"/>
        <v>0</v>
      </c>
      <c r="AC624" s="653">
        <f t="shared" si="392"/>
        <v>0</v>
      </c>
      <c r="AD624" s="653">
        <f t="shared" si="392"/>
        <v>0</v>
      </c>
      <c r="AE624" s="653">
        <f t="shared" si="392"/>
        <v>0</v>
      </c>
      <c r="AF624" s="653">
        <f t="shared" si="392"/>
        <v>0</v>
      </c>
      <c r="AG624" s="653">
        <f t="shared" si="392"/>
        <v>0</v>
      </c>
      <c r="AH624" s="653">
        <f t="shared" si="392"/>
        <v>0</v>
      </c>
      <c r="AI624" s="653">
        <f t="shared" si="392"/>
        <v>0</v>
      </c>
      <c r="AJ624" s="654">
        <f t="shared" si="392"/>
        <v>0</v>
      </c>
      <c r="AK624" s="238"/>
      <c r="AL624" s="238"/>
      <c r="AM624" s="238"/>
      <c r="AN624" s="238"/>
      <c r="AO624" s="238"/>
      <c r="AP624" s="238"/>
      <c r="AQ624" s="238"/>
      <c r="AR624" s="238"/>
      <c r="AS624" s="238"/>
      <c r="AT624" s="238"/>
      <c r="AU624" s="238"/>
      <c r="AV624" s="238"/>
      <c r="AW624" s="238"/>
      <c r="AX624" s="238"/>
      <c r="AY624" s="238"/>
      <c r="AZ624" s="238"/>
      <c r="BA624" s="238"/>
      <c r="BB624" s="238"/>
      <c r="BC624" s="238"/>
      <c r="BD624" s="238"/>
      <c r="BE624" s="238"/>
      <c r="BF624" s="238"/>
      <c r="BG624" s="238"/>
      <c r="BH624" s="238"/>
      <c r="BI624" s="238"/>
      <c r="BJ624" s="238"/>
      <c r="BK624" s="238"/>
      <c r="BL624" s="238"/>
      <c r="BM624" s="238"/>
      <c r="BN624" s="238"/>
      <c r="BO624" s="238"/>
      <c r="BP624" s="238"/>
      <c r="BQ624" s="238"/>
      <c r="BR624" s="238"/>
      <c r="BS624" s="238"/>
      <c r="BT624" s="238"/>
      <c r="BU624" s="238"/>
      <c r="BV624" s="238"/>
      <c r="BW624" s="238"/>
      <c r="BX624" s="238"/>
      <c r="BY624" s="238"/>
      <c r="BZ624" s="238"/>
      <c r="CA624" s="238"/>
      <c r="CB624" s="238"/>
      <c r="CC624" s="238"/>
      <c r="CD624" s="238"/>
      <c r="CE624" s="238"/>
      <c r="CF624" s="238"/>
      <c r="CG624" s="238"/>
      <c r="CH624" s="238"/>
      <c r="CI624" s="238"/>
      <c r="CJ624" s="238"/>
      <c r="CK624" s="238"/>
      <c r="CL624" s="238"/>
      <c r="CM624" s="238"/>
      <c r="CN624" s="238"/>
      <c r="CO624" s="238"/>
      <c r="CP624" s="238"/>
      <c r="CQ624" s="238"/>
      <c r="CR624" s="238"/>
      <c r="CS624" s="238"/>
      <c r="CT624" s="238"/>
      <c r="CU624" s="238"/>
      <c r="CV624" s="238"/>
      <c r="CW624" s="238"/>
      <c r="CX624" s="238"/>
      <c r="CY624" s="238"/>
      <c r="CZ624" s="238"/>
      <c r="DA624" s="238"/>
      <c r="DB624" s="238"/>
      <c r="DC624" s="238"/>
      <c r="DD624" s="238"/>
      <c r="DE624" s="238"/>
      <c r="DF624" s="238"/>
      <c r="DG624" s="238"/>
      <c r="DH624" s="238"/>
      <c r="DI624" s="238"/>
      <c r="DJ624" s="238"/>
      <c r="DK624" s="238"/>
      <c r="DL624" s="238"/>
      <c r="DM624" s="238"/>
      <c r="DN624" s="238"/>
      <c r="DO624" s="238"/>
      <c r="DP624" s="238"/>
      <c r="DQ624" s="238"/>
      <c r="DR624" s="238"/>
      <c r="DS624" s="238"/>
      <c r="DT624" s="238"/>
      <c r="DU624" s="238"/>
      <c r="DV624" s="238"/>
      <c r="DW624" s="238"/>
      <c r="DX624" s="238"/>
      <c r="DY624" s="238"/>
      <c r="DZ624" s="238"/>
      <c r="EA624" s="238"/>
      <c r="EB624" s="238"/>
      <c r="EC624" s="238"/>
      <c r="ED624" s="238"/>
      <c r="EE624" s="238"/>
      <c r="EF624" s="238"/>
      <c r="EG624" s="238"/>
      <c r="EH624" s="238"/>
      <c r="EI624" s="238"/>
      <c r="EJ624" s="238"/>
      <c r="EK624" s="238"/>
      <c r="EL624" s="238"/>
      <c r="EM624" s="238"/>
      <c r="EN624" s="238"/>
      <c r="EO624" s="238"/>
      <c r="EP624" s="238"/>
      <c r="EQ624" s="238"/>
      <c r="ER624" s="238"/>
      <c r="ES624" s="238"/>
      <c r="ET624" s="238"/>
      <c r="EU624" s="238"/>
      <c r="EV624" s="238"/>
      <c r="EW624" s="238"/>
      <c r="EX624" s="238"/>
      <c r="EY624" s="238"/>
      <c r="EZ624" s="238"/>
      <c r="FA624" s="238"/>
      <c r="FB624" s="238"/>
      <c r="FC624" s="238"/>
      <c r="FD624" s="238"/>
      <c r="FE624" s="238"/>
      <c r="FF624" s="238"/>
      <c r="FG624" s="238"/>
      <c r="FH624" s="238"/>
      <c r="FI624" s="238"/>
      <c r="FJ624" s="238"/>
      <c r="FK624" s="238"/>
      <c r="FL624" s="238"/>
      <c r="FM624" s="238"/>
      <c r="FN624" s="238"/>
      <c r="FO624" s="238"/>
      <c r="FP624" s="238"/>
      <c r="FQ624" s="238"/>
      <c r="FR624" s="238"/>
      <c r="FS624" s="238"/>
      <c r="FT624" s="238"/>
      <c r="FU624" s="238"/>
      <c r="FV624" s="238"/>
    </row>
    <row r="625" spans="1:178" s="40" customFormat="1" ht="24.75" customHeight="1">
      <c r="A625" s="676" t="s">
        <v>81</v>
      </c>
      <c r="B625" s="277"/>
      <c r="C625" s="294">
        <v>922</v>
      </c>
      <c r="D625" s="295"/>
      <c r="E625" s="566"/>
      <c r="F625" s="278"/>
      <c r="G625" s="278">
        <f>SUM(J625,Y625)</f>
        <v>0</v>
      </c>
      <c r="H625" s="672"/>
      <c r="I625" s="682"/>
      <c r="J625" s="672">
        <f>SUM(K625:X625)</f>
        <v>0</v>
      </c>
      <c r="K625" s="335"/>
      <c r="L625" s="281"/>
      <c r="M625" s="335"/>
      <c r="N625" s="281"/>
      <c r="O625" s="281"/>
      <c r="P625" s="281"/>
      <c r="Q625" s="281"/>
      <c r="R625" s="281"/>
      <c r="S625" s="281"/>
      <c r="T625" s="281"/>
      <c r="U625" s="335"/>
      <c r="V625" s="335"/>
      <c r="W625" s="281"/>
      <c r="X625" s="281"/>
      <c r="Y625" s="672">
        <f>SUM(Z625:AJ625)</f>
        <v>0</v>
      </c>
      <c r="Z625" s="335"/>
      <c r="AA625" s="281"/>
      <c r="AB625" s="281"/>
      <c r="AC625" s="281"/>
      <c r="AD625" s="281"/>
      <c r="AE625" s="281"/>
      <c r="AF625" s="281"/>
      <c r="AG625" s="281"/>
      <c r="AH625" s="281"/>
      <c r="AI625" s="281"/>
      <c r="AJ625" s="284"/>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c r="BV625" s="41"/>
      <c r="BW625" s="41"/>
      <c r="BX625" s="41"/>
      <c r="BY625" s="41"/>
      <c r="BZ625" s="41"/>
      <c r="CA625" s="41"/>
      <c r="CB625" s="41"/>
      <c r="CC625" s="41"/>
      <c r="CD625" s="41"/>
      <c r="CE625" s="41"/>
      <c r="CF625" s="41"/>
      <c r="CG625" s="41"/>
      <c r="CH625" s="41"/>
      <c r="CI625" s="41"/>
      <c r="CJ625" s="41"/>
      <c r="CK625" s="41"/>
      <c r="CL625" s="41"/>
      <c r="CM625" s="41"/>
      <c r="CN625" s="41"/>
      <c r="CO625" s="41"/>
      <c r="CP625" s="41"/>
      <c r="CQ625" s="41"/>
      <c r="CR625" s="41"/>
      <c r="CS625" s="41"/>
      <c r="CT625" s="41"/>
      <c r="CU625" s="41"/>
      <c r="CV625" s="41"/>
      <c r="CW625" s="41"/>
      <c r="CX625" s="41"/>
      <c r="CY625" s="41"/>
      <c r="CZ625" s="41"/>
      <c r="DA625" s="41"/>
      <c r="DB625" s="41"/>
      <c r="DC625" s="41"/>
      <c r="DD625" s="41"/>
      <c r="DE625" s="41"/>
      <c r="DF625" s="41"/>
      <c r="DG625" s="41"/>
      <c r="DH625" s="41"/>
      <c r="DI625" s="41"/>
      <c r="DJ625" s="41"/>
      <c r="DK625" s="41"/>
      <c r="DL625" s="41"/>
      <c r="DM625" s="41"/>
      <c r="DN625" s="41"/>
      <c r="DO625" s="41"/>
      <c r="DP625" s="41"/>
      <c r="DQ625" s="41"/>
      <c r="DR625" s="41"/>
      <c r="DS625" s="41"/>
      <c r="DT625" s="41"/>
      <c r="DU625" s="41"/>
      <c r="DV625" s="41"/>
      <c r="DW625" s="41"/>
      <c r="DX625" s="41"/>
      <c r="DY625" s="41"/>
      <c r="DZ625" s="41"/>
      <c r="EA625" s="41"/>
      <c r="EB625" s="41"/>
      <c r="EC625" s="41"/>
      <c r="ED625" s="41"/>
      <c r="EE625" s="41"/>
      <c r="EF625" s="41"/>
      <c r="EG625" s="41"/>
      <c r="EH625" s="41"/>
      <c r="EI625" s="41"/>
      <c r="EJ625" s="41"/>
      <c r="EK625" s="41"/>
      <c r="EL625" s="41"/>
      <c r="EM625" s="41"/>
      <c r="EN625" s="41"/>
      <c r="EO625" s="41"/>
      <c r="EP625" s="41"/>
      <c r="EQ625" s="41"/>
      <c r="ER625" s="41"/>
      <c r="ES625" s="41"/>
      <c r="ET625" s="41"/>
      <c r="EU625" s="41"/>
      <c r="EV625" s="41"/>
      <c r="EW625" s="41"/>
      <c r="EX625" s="41"/>
      <c r="EY625" s="41"/>
      <c r="EZ625" s="41"/>
      <c r="FA625" s="41"/>
      <c r="FB625" s="41"/>
      <c r="FC625" s="41"/>
      <c r="FD625" s="41"/>
      <c r="FE625" s="41"/>
      <c r="FF625" s="41"/>
      <c r="FG625" s="41"/>
      <c r="FH625" s="41"/>
      <c r="FI625" s="41"/>
      <c r="FJ625" s="41"/>
      <c r="FK625" s="41"/>
      <c r="FL625" s="41"/>
      <c r="FM625" s="41"/>
      <c r="FN625" s="41"/>
      <c r="FO625" s="41"/>
      <c r="FP625" s="41"/>
      <c r="FQ625" s="41"/>
      <c r="FR625" s="41"/>
      <c r="FS625" s="41"/>
      <c r="FT625" s="41"/>
      <c r="FU625" s="41"/>
      <c r="FV625" s="41"/>
    </row>
    <row r="626" spans="1:178" s="42" customFormat="1" ht="24" customHeight="1">
      <c r="A626" s="647" t="s">
        <v>712</v>
      </c>
      <c r="B626" s="648">
        <v>223</v>
      </c>
      <c r="C626" s="648"/>
      <c r="D626" s="649"/>
      <c r="E626" s="650"/>
      <c r="F626" s="644">
        <f t="shared" ref="F626:N626" si="393">SUM(F627:F630)</f>
        <v>0</v>
      </c>
      <c r="G626" s="644">
        <f t="shared" si="393"/>
        <v>0</v>
      </c>
      <c r="H626" s="651">
        <f t="shared" si="393"/>
        <v>0</v>
      </c>
      <c r="I626" s="655">
        <f t="shared" si="393"/>
        <v>0</v>
      </c>
      <c r="J626" s="651">
        <f t="shared" si="393"/>
        <v>0</v>
      </c>
      <c r="K626" s="652">
        <f t="shared" si="393"/>
        <v>0</v>
      </c>
      <c r="L626" s="653">
        <f t="shared" si="393"/>
        <v>0</v>
      </c>
      <c r="M626" s="652">
        <f t="shared" si="393"/>
        <v>0</v>
      </c>
      <c r="N626" s="653">
        <f t="shared" si="393"/>
        <v>0</v>
      </c>
      <c r="O626" s="653">
        <f t="shared" ref="O626:S626" si="394">SUM(O627:O630)</f>
        <v>0</v>
      </c>
      <c r="P626" s="653">
        <f t="shared" si="394"/>
        <v>0</v>
      </c>
      <c r="Q626" s="653">
        <f t="shared" si="394"/>
        <v>0</v>
      </c>
      <c r="R626" s="653">
        <f t="shared" si="394"/>
        <v>0</v>
      </c>
      <c r="S626" s="653">
        <f t="shared" si="394"/>
        <v>0</v>
      </c>
      <c r="T626" s="653">
        <f>SUM(T627:T630)</f>
        <v>0</v>
      </c>
      <c r="U626" s="652">
        <f>SUM(U627:U630)</f>
        <v>0</v>
      </c>
      <c r="V626" s="652">
        <f>SUM(V627:V630)</f>
        <v>0</v>
      </c>
      <c r="W626" s="653">
        <f>SUM(W627:W630)</f>
        <v>0</v>
      </c>
      <c r="X626" s="653">
        <f>SUM(X627:X630)</f>
        <v>0</v>
      </c>
      <c r="Y626" s="651">
        <f t="shared" ref="Y626:AF626" si="395">SUM(Y627:Y630)</f>
        <v>0</v>
      </c>
      <c r="Z626" s="652">
        <f t="shared" si="395"/>
        <v>0</v>
      </c>
      <c r="AA626" s="653">
        <f t="shared" si="395"/>
        <v>0</v>
      </c>
      <c r="AB626" s="653">
        <f t="shared" si="395"/>
        <v>0</v>
      </c>
      <c r="AC626" s="653">
        <f>SUM(AC627:AC630)</f>
        <v>0</v>
      </c>
      <c r="AD626" s="653">
        <f>SUM(AD627:AD630)</f>
        <v>0</v>
      </c>
      <c r="AE626" s="653">
        <f>SUM(AE627:AE630)</f>
        <v>0</v>
      </c>
      <c r="AF626" s="653">
        <f t="shared" si="395"/>
        <v>0</v>
      </c>
      <c r="AG626" s="653">
        <f>SUM(AG627:AG630)</f>
        <v>0</v>
      </c>
      <c r="AH626" s="653">
        <f>SUM(AH627:AH630)</f>
        <v>0</v>
      </c>
      <c r="AI626" s="653">
        <f>SUM(AI627:AI630)</f>
        <v>0</v>
      </c>
      <c r="AJ626" s="654">
        <f>SUM(AJ627:AJ630)</f>
        <v>0</v>
      </c>
      <c r="AK626" s="238"/>
      <c r="AL626" s="238"/>
      <c r="AM626" s="238"/>
      <c r="AN626" s="238"/>
      <c r="AO626" s="238"/>
      <c r="AP626" s="238"/>
      <c r="AQ626" s="238"/>
      <c r="AR626" s="238"/>
      <c r="AS626" s="238"/>
      <c r="AT626" s="238"/>
      <c r="AU626" s="238"/>
      <c r="AV626" s="238"/>
      <c r="AW626" s="238"/>
      <c r="AX626" s="238"/>
      <c r="AY626" s="238"/>
      <c r="AZ626" s="238"/>
      <c r="BA626" s="238"/>
      <c r="BB626" s="238"/>
      <c r="BC626" s="238"/>
      <c r="BD626" s="238"/>
      <c r="BE626" s="238"/>
      <c r="BF626" s="238"/>
      <c r="BG626" s="238"/>
      <c r="BH626" s="238"/>
      <c r="BI626" s="238"/>
      <c r="BJ626" s="238"/>
      <c r="BK626" s="238"/>
      <c r="BL626" s="238"/>
      <c r="BM626" s="238"/>
      <c r="BN626" s="238"/>
      <c r="BO626" s="238"/>
      <c r="BP626" s="238"/>
      <c r="BQ626" s="238"/>
      <c r="BR626" s="238"/>
      <c r="BS626" s="238"/>
      <c r="BT626" s="238"/>
      <c r="BU626" s="238"/>
      <c r="BV626" s="238"/>
      <c r="BW626" s="238"/>
      <c r="BX626" s="238"/>
      <c r="BY626" s="238"/>
      <c r="BZ626" s="238"/>
      <c r="CA626" s="238"/>
      <c r="CB626" s="238"/>
      <c r="CC626" s="238"/>
      <c r="CD626" s="238"/>
      <c r="CE626" s="238"/>
      <c r="CF626" s="238"/>
      <c r="CG626" s="238"/>
      <c r="CH626" s="238"/>
      <c r="CI626" s="238"/>
      <c r="CJ626" s="238"/>
      <c r="CK626" s="238"/>
      <c r="CL626" s="238"/>
      <c r="CM626" s="238"/>
      <c r="CN626" s="238"/>
      <c r="CO626" s="238"/>
      <c r="CP626" s="238"/>
      <c r="CQ626" s="238"/>
      <c r="CR626" s="238"/>
      <c r="CS626" s="238"/>
      <c r="CT626" s="238"/>
      <c r="CU626" s="238"/>
      <c r="CV626" s="238"/>
      <c r="CW626" s="238"/>
      <c r="CX626" s="238"/>
      <c r="CY626" s="238"/>
      <c r="CZ626" s="238"/>
      <c r="DA626" s="238"/>
      <c r="DB626" s="238"/>
      <c r="DC626" s="238"/>
      <c r="DD626" s="238"/>
      <c r="DE626" s="238"/>
      <c r="DF626" s="238"/>
      <c r="DG626" s="238"/>
      <c r="DH626" s="238"/>
      <c r="DI626" s="238"/>
      <c r="DJ626" s="238"/>
      <c r="DK626" s="238"/>
      <c r="DL626" s="238"/>
      <c r="DM626" s="238"/>
      <c r="DN626" s="238"/>
      <c r="DO626" s="238"/>
      <c r="DP626" s="238"/>
      <c r="DQ626" s="238"/>
      <c r="DR626" s="238"/>
      <c r="DS626" s="238"/>
      <c r="DT626" s="238"/>
      <c r="DU626" s="238"/>
      <c r="DV626" s="238"/>
      <c r="DW626" s="238"/>
      <c r="DX626" s="238"/>
      <c r="DY626" s="238"/>
      <c r="DZ626" s="238"/>
      <c r="EA626" s="238"/>
      <c r="EB626" s="238"/>
      <c r="EC626" s="238"/>
      <c r="ED626" s="238"/>
      <c r="EE626" s="238"/>
      <c r="EF626" s="238"/>
      <c r="EG626" s="238"/>
      <c r="EH626" s="238"/>
      <c r="EI626" s="238"/>
      <c r="EJ626" s="238"/>
      <c r="EK626" s="238"/>
      <c r="EL626" s="238"/>
      <c r="EM626" s="238"/>
      <c r="EN626" s="238"/>
      <c r="EO626" s="238"/>
      <c r="EP626" s="238"/>
      <c r="EQ626" s="238"/>
      <c r="ER626" s="238"/>
      <c r="ES626" s="238"/>
      <c r="ET626" s="238"/>
      <c r="EU626" s="238"/>
      <c r="EV626" s="238"/>
      <c r="EW626" s="238"/>
      <c r="EX626" s="238"/>
      <c r="EY626" s="238"/>
      <c r="EZ626" s="238"/>
      <c r="FA626" s="238"/>
      <c r="FB626" s="238"/>
      <c r="FC626" s="238"/>
      <c r="FD626" s="238"/>
      <c r="FE626" s="238"/>
      <c r="FF626" s="238"/>
      <c r="FG626" s="238"/>
      <c r="FH626" s="238"/>
      <c r="FI626" s="238"/>
      <c r="FJ626" s="238"/>
      <c r="FK626" s="238"/>
      <c r="FL626" s="238"/>
      <c r="FM626" s="238"/>
      <c r="FN626" s="238"/>
      <c r="FO626" s="238"/>
      <c r="FP626" s="238"/>
      <c r="FQ626" s="238"/>
      <c r="FR626" s="238"/>
      <c r="FS626" s="238"/>
      <c r="FT626" s="238"/>
      <c r="FU626" s="238"/>
      <c r="FV626" s="238"/>
    </row>
    <row r="627" spans="1:178" s="40" customFormat="1" ht="31.5">
      <c r="A627" s="676" t="s">
        <v>26</v>
      </c>
      <c r="B627" s="277"/>
      <c r="C627" s="294">
        <v>931</v>
      </c>
      <c r="D627" s="295"/>
      <c r="E627" s="566"/>
      <c r="F627" s="278"/>
      <c r="G627" s="278">
        <f>SUM(J627,Y627)</f>
        <v>0</v>
      </c>
      <c r="H627" s="672"/>
      <c r="I627" s="682"/>
      <c r="J627" s="672">
        <f>SUM(K627:X627)</f>
        <v>0</v>
      </c>
      <c r="K627" s="335"/>
      <c r="L627" s="281"/>
      <c r="M627" s="335"/>
      <c r="N627" s="281">
        <v>0</v>
      </c>
      <c r="O627" s="281"/>
      <c r="P627" s="281"/>
      <c r="Q627" s="281"/>
      <c r="R627" s="281"/>
      <c r="S627" s="281"/>
      <c r="T627" s="281"/>
      <c r="U627" s="335"/>
      <c r="V627" s="335"/>
      <c r="W627" s="281"/>
      <c r="X627" s="281"/>
      <c r="Y627" s="672">
        <f>SUM(Z627:AJ627)</f>
        <v>0</v>
      </c>
      <c r="Z627" s="335"/>
      <c r="AA627" s="281"/>
      <c r="AB627" s="281"/>
      <c r="AC627" s="281"/>
      <c r="AD627" s="281"/>
      <c r="AE627" s="281"/>
      <c r="AF627" s="281"/>
      <c r="AG627" s="281"/>
      <c r="AH627" s="281"/>
      <c r="AI627" s="281"/>
      <c r="AJ627" s="284"/>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c r="BV627" s="41"/>
      <c r="BW627" s="41"/>
      <c r="BX627" s="41"/>
      <c r="BY627" s="41"/>
      <c r="BZ627" s="41"/>
      <c r="CA627" s="41"/>
      <c r="CB627" s="41"/>
      <c r="CC627" s="41"/>
      <c r="CD627" s="41"/>
      <c r="CE627" s="41"/>
      <c r="CF627" s="41"/>
      <c r="CG627" s="41"/>
      <c r="CH627" s="41"/>
      <c r="CI627" s="41"/>
      <c r="CJ627" s="41"/>
      <c r="CK627" s="41"/>
      <c r="CL627" s="41"/>
      <c r="CM627" s="41"/>
      <c r="CN627" s="41"/>
      <c r="CO627" s="41"/>
      <c r="CP627" s="41"/>
      <c r="CQ627" s="41"/>
      <c r="CR627" s="41"/>
      <c r="CS627" s="41"/>
      <c r="CT627" s="41"/>
      <c r="CU627" s="41"/>
      <c r="CV627" s="41"/>
      <c r="CW627" s="41"/>
      <c r="CX627" s="41"/>
      <c r="CY627" s="41"/>
      <c r="CZ627" s="41"/>
      <c r="DA627" s="41"/>
      <c r="DB627" s="41"/>
      <c r="DC627" s="41"/>
      <c r="DD627" s="41"/>
      <c r="DE627" s="41"/>
      <c r="DF627" s="41"/>
      <c r="DG627" s="41"/>
      <c r="DH627" s="41"/>
      <c r="DI627" s="41"/>
      <c r="DJ627" s="41"/>
      <c r="DK627" s="41"/>
      <c r="DL627" s="41"/>
      <c r="DM627" s="41"/>
      <c r="DN627" s="41"/>
      <c r="DO627" s="41"/>
      <c r="DP627" s="41"/>
      <c r="DQ627" s="41"/>
      <c r="DR627" s="41"/>
      <c r="DS627" s="41"/>
      <c r="DT627" s="41"/>
      <c r="DU627" s="41"/>
      <c r="DV627" s="41"/>
      <c r="DW627" s="41"/>
      <c r="DX627" s="41"/>
      <c r="DY627" s="41"/>
      <c r="DZ627" s="41"/>
      <c r="EA627" s="41"/>
      <c r="EB627" s="41"/>
      <c r="EC627" s="41"/>
      <c r="ED627" s="41"/>
      <c r="EE627" s="41"/>
      <c r="EF627" s="41"/>
      <c r="EG627" s="41"/>
      <c r="EH627" s="41"/>
      <c r="EI627" s="41"/>
      <c r="EJ627" s="41"/>
      <c r="EK627" s="41"/>
      <c r="EL627" s="41"/>
      <c r="EM627" s="41"/>
      <c r="EN627" s="41"/>
      <c r="EO627" s="41"/>
      <c r="EP627" s="41"/>
      <c r="EQ627" s="41"/>
      <c r="ER627" s="41"/>
      <c r="ES627" s="41"/>
      <c r="ET627" s="41"/>
      <c r="EU627" s="41"/>
      <c r="EV627" s="41"/>
      <c r="EW627" s="41"/>
      <c r="EX627" s="41"/>
      <c r="EY627" s="41"/>
      <c r="EZ627" s="41"/>
      <c r="FA627" s="41"/>
      <c r="FB627" s="41"/>
      <c r="FC627" s="41"/>
      <c r="FD627" s="41"/>
      <c r="FE627" s="41"/>
      <c r="FF627" s="41"/>
      <c r="FG627" s="41"/>
      <c r="FH627" s="41"/>
      <c r="FI627" s="41"/>
      <c r="FJ627" s="41"/>
      <c r="FK627" s="41"/>
      <c r="FL627" s="41"/>
      <c r="FM627" s="41"/>
      <c r="FN627" s="41"/>
      <c r="FO627" s="41"/>
      <c r="FP627" s="41"/>
      <c r="FQ627" s="41"/>
      <c r="FR627" s="41"/>
      <c r="FS627" s="41"/>
      <c r="FT627" s="41"/>
      <c r="FU627" s="41"/>
      <c r="FV627" s="41"/>
    </row>
    <row r="628" spans="1:178" s="40" customFormat="1" ht="19.5" customHeight="1">
      <c r="A628" s="676" t="s">
        <v>24</v>
      </c>
      <c r="B628" s="277"/>
      <c r="C628" s="294">
        <v>932</v>
      </c>
      <c r="D628" s="295"/>
      <c r="E628" s="566"/>
      <c r="F628" s="278"/>
      <c r="G628" s="278">
        <f>SUM(J628,Y628)</f>
        <v>0</v>
      </c>
      <c r="H628" s="672"/>
      <c r="I628" s="682"/>
      <c r="J628" s="672">
        <f>SUM(K628:X628)</f>
        <v>0</v>
      </c>
      <c r="K628" s="335"/>
      <c r="L628" s="281"/>
      <c r="M628" s="335"/>
      <c r="N628" s="281">
        <v>0</v>
      </c>
      <c r="O628" s="281"/>
      <c r="P628" s="281"/>
      <c r="Q628" s="281"/>
      <c r="R628" s="281"/>
      <c r="S628" s="281"/>
      <c r="T628" s="281"/>
      <c r="U628" s="335"/>
      <c r="V628" s="335"/>
      <c r="W628" s="281"/>
      <c r="X628" s="281"/>
      <c r="Y628" s="672">
        <f>SUM(Z628:AJ628)</f>
        <v>0</v>
      </c>
      <c r="Z628" s="335"/>
      <c r="AA628" s="281"/>
      <c r="AB628" s="281"/>
      <c r="AC628" s="281"/>
      <c r="AD628" s="281"/>
      <c r="AE628" s="281"/>
      <c r="AF628" s="281"/>
      <c r="AG628" s="281"/>
      <c r="AH628" s="281"/>
      <c r="AI628" s="281"/>
      <c r="AJ628" s="284"/>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41"/>
      <c r="CQ628" s="41"/>
      <c r="CR628" s="41"/>
      <c r="CS628" s="41"/>
      <c r="CT628" s="41"/>
      <c r="CU628" s="41"/>
      <c r="CV628" s="41"/>
      <c r="CW628" s="41"/>
      <c r="CX628" s="41"/>
      <c r="CY628" s="41"/>
      <c r="CZ628" s="41"/>
      <c r="DA628" s="41"/>
      <c r="DB628" s="41"/>
      <c r="DC628" s="41"/>
      <c r="DD628" s="41"/>
      <c r="DE628" s="41"/>
      <c r="DF628" s="41"/>
      <c r="DG628" s="41"/>
      <c r="DH628" s="41"/>
      <c r="DI628" s="41"/>
      <c r="DJ628" s="41"/>
      <c r="DK628" s="41"/>
      <c r="DL628" s="41"/>
      <c r="DM628" s="41"/>
      <c r="DN628" s="41"/>
      <c r="DO628" s="41"/>
      <c r="DP628" s="41"/>
      <c r="DQ628" s="41"/>
      <c r="DR628" s="41"/>
      <c r="DS628" s="41"/>
      <c r="DT628" s="41"/>
      <c r="DU628" s="41"/>
      <c r="DV628" s="41"/>
      <c r="DW628" s="41"/>
      <c r="DX628" s="41"/>
      <c r="DY628" s="41"/>
      <c r="DZ628" s="41"/>
      <c r="EA628" s="41"/>
      <c r="EB628" s="41"/>
      <c r="EC628" s="41"/>
      <c r="ED628" s="41"/>
      <c r="EE628" s="41"/>
      <c r="EF628" s="41"/>
      <c r="EG628" s="41"/>
      <c r="EH628" s="41"/>
      <c r="EI628" s="41"/>
      <c r="EJ628" s="41"/>
      <c r="EK628" s="41"/>
      <c r="EL628" s="41"/>
      <c r="EM628" s="41"/>
      <c r="EN628" s="41"/>
      <c r="EO628" s="41"/>
      <c r="EP628" s="41"/>
      <c r="EQ628" s="41"/>
      <c r="ER628" s="41"/>
      <c r="ES628" s="41"/>
      <c r="ET628" s="41"/>
      <c r="EU628" s="41"/>
      <c r="EV628" s="41"/>
      <c r="EW628" s="41"/>
      <c r="EX628" s="41"/>
      <c r="EY628" s="41"/>
      <c r="EZ628" s="41"/>
      <c r="FA628" s="41"/>
      <c r="FB628" s="41"/>
      <c r="FC628" s="41"/>
      <c r="FD628" s="41"/>
      <c r="FE628" s="41"/>
      <c r="FF628" s="41"/>
      <c r="FG628" s="41"/>
      <c r="FH628" s="41"/>
      <c r="FI628" s="41"/>
      <c r="FJ628" s="41"/>
      <c r="FK628" s="41"/>
      <c r="FL628" s="41"/>
      <c r="FM628" s="41"/>
      <c r="FN628" s="41"/>
      <c r="FO628" s="41"/>
      <c r="FP628" s="41"/>
      <c r="FQ628" s="41"/>
      <c r="FR628" s="41"/>
      <c r="FS628" s="41"/>
      <c r="FT628" s="41"/>
      <c r="FU628" s="41"/>
      <c r="FV628" s="41"/>
    </row>
    <row r="629" spans="1:178" s="40" customFormat="1" ht="19.5" customHeight="1">
      <c r="A629" s="676" t="s">
        <v>867</v>
      </c>
      <c r="B629" s="277"/>
      <c r="C629" s="294">
        <v>933</v>
      </c>
      <c r="D629" s="295"/>
      <c r="E629" s="566"/>
      <c r="F629" s="278"/>
      <c r="G629" s="278">
        <f>SUM(J629,Y629)</f>
        <v>0</v>
      </c>
      <c r="H629" s="672"/>
      <c r="I629" s="682"/>
      <c r="J629" s="672">
        <f>SUM(K629:X629)</f>
        <v>0</v>
      </c>
      <c r="K629" s="335"/>
      <c r="L629" s="281"/>
      <c r="M629" s="335"/>
      <c r="N629" s="281">
        <v>0</v>
      </c>
      <c r="O629" s="281"/>
      <c r="P629" s="281"/>
      <c r="Q629" s="281"/>
      <c r="R629" s="281"/>
      <c r="S629" s="281"/>
      <c r="T629" s="281"/>
      <c r="U629" s="335"/>
      <c r="V629" s="335"/>
      <c r="W629" s="281"/>
      <c r="X629" s="281"/>
      <c r="Y629" s="672">
        <f>SUM(Z629:AJ629)</f>
        <v>0</v>
      </c>
      <c r="Z629" s="335"/>
      <c r="AA629" s="281"/>
      <c r="AB629" s="281"/>
      <c r="AC629" s="281"/>
      <c r="AD629" s="281"/>
      <c r="AE629" s="281"/>
      <c r="AF629" s="281"/>
      <c r="AG629" s="281"/>
      <c r="AH629" s="281"/>
      <c r="AI629" s="281"/>
      <c r="AJ629" s="284"/>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41"/>
      <c r="CQ629" s="41"/>
      <c r="CR629" s="41"/>
      <c r="CS629" s="41"/>
      <c r="CT629" s="41"/>
      <c r="CU629" s="41"/>
      <c r="CV629" s="41"/>
      <c r="CW629" s="41"/>
      <c r="CX629" s="41"/>
      <c r="CY629" s="41"/>
      <c r="CZ629" s="41"/>
      <c r="DA629" s="41"/>
      <c r="DB629" s="41"/>
      <c r="DC629" s="41"/>
      <c r="DD629" s="41"/>
      <c r="DE629" s="41"/>
      <c r="DF629" s="41"/>
      <c r="DG629" s="41"/>
      <c r="DH629" s="41"/>
      <c r="DI629" s="41"/>
      <c r="DJ629" s="41"/>
      <c r="DK629" s="41"/>
      <c r="DL629" s="41"/>
      <c r="DM629" s="41"/>
      <c r="DN629" s="41"/>
      <c r="DO629" s="41"/>
      <c r="DP629" s="41"/>
      <c r="DQ629" s="41"/>
      <c r="DR629" s="41"/>
      <c r="DS629" s="41"/>
      <c r="DT629" s="41"/>
      <c r="DU629" s="41"/>
      <c r="DV629" s="41"/>
      <c r="DW629" s="41"/>
      <c r="DX629" s="41"/>
      <c r="DY629" s="41"/>
      <c r="DZ629" s="41"/>
      <c r="EA629" s="41"/>
      <c r="EB629" s="41"/>
      <c r="EC629" s="41"/>
      <c r="ED629" s="41"/>
      <c r="EE629" s="41"/>
      <c r="EF629" s="41"/>
      <c r="EG629" s="41"/>
      <c r="EH629" s="41"/>
      <c r="EI629" s="41"/>
      <c r="EJ629" s="41"/>
      <c r="EK629" s="41"/>
      <c r="EL629" s="41"/>
      <c r="EM629" s="41"/>
      <c r="EN629" s="41"/>
      <c r="EO629" s="41"/>
      <c r="EP629" s="41"/>
      <c r="EQ629" s="41"/>
      <c r="ER629" s="41"/>
      <c r="ES629" s="41"/>
      <c r="ET629" s="41"/>
      <c r="EU629" s="41"/>
      <c r="EV629" s="41"/>
      <c r="EW629" s="41"/>
      <c r="EX629" s="41"/>
      <c r="EY629" s="41"/>
      <c r="EZ629" s="41"/>
      <c r="FA629" s="41"/>
      <c r="FB629" s="41"/>
      <c r="FC629" s="41"/>
      <c r="FD629" s="41"/>
      <c r="FE629" s="41"/>
      <c r="FF629" s="41"/>
      <c r="FG629" s="41"/>
      <c r="FH629" s="41"/>
      <c r="FI629" s="41"/>
      <c r="FJ629" s="41"/>
      <c r="FK629" s="41"/>
      <c r="FL629" s="41"/>
      <c r="FM629" s="41"/>
      <c r="FN629" s="41"/>
      <c r="FO629" s="41"/>
      <c r="FP629" s="41"/>
      <c r="FQ629" s="41"/>
      <c r="FR629" s="41"/>
      <c r="FS629" s="41"/>
      <c r="FT629" s="41"/>
      <c r="FU629" s="41"/>
      <c r="FV629" s="41"/>
    </row>
    <row r="630" spans="1:178" s="40" customFormat="1" ht="19.5" customHeight="1">
      <c r="A630" s="676" t="s">
        <v>868</v>
      </c>
      <c r="B630" s="277"/>
      <c r="C630" s="294">
        <v>933</v>
      </c>
      <c r="D630" s="295"/>
      <c r="E630" s="566"/>
      <c r="F630" s="278"/>
      <c r="G630" s="278">
        <f>SUM(J630,Y630)</f>
        <v>0</v>
      </c>
      <c r="H630" s="672"/>
      <c r="I630" s="682"/>
      <c r="J630" s="672">
        <f>SUM(K630:X630)</f>
        <v>0</v>
      </c>
      <c r="K630" s="335"/>
      <c r="L630" s="281"/>
      <c r="M630" s="335"/>
      <c r="N630" s="281">
        <v>0</v>
      </c>
      <c r="O630" s="281"/>
      <c r="P630" s="281"/>
      <c r="Q630" s="281"/>
      <c r="R630" s="281"/>
      <c r="S630" s="281"/>
      <c r="T630" s="281"/>
      <c r="U630" s="335"/>
      <c r="V630" s="335"/>
      <c r="W630" s="281"/>
      <c r="X630" s="281"/>
      <c r="Y630" s="672">
        <f>SUM(Z630:AJ630)</f>
        <v>0</v>
      </c>
      <c r="Z630" s="335"/>
      <c r="AA630" s="281"/>
      <c r="AB630" s="281"/>
      <c r="AC630" s="281"/>
      <c r="AD630" s="281"/>
      <c r="AE630" s="281"/>
      <c r="AF630" s="281"/>
      <c r="AG630" s="281"/>
      <c r="AH630" s="281"/>
      <c r="AI630" s="281"/>
      <c r="AJ630" s="284"/>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1"/>
      <c r="DD630" s="41"/>
      <c r="DE630" s="41"/>
      <c r="DF630" s="41"/>
      <c r="DG630" s="41"/>
      <c r="DH630" s="41"/>
      <c r="DI630" s="41"/>
      <c r="DJ630" s="41"/>
      <c r="DK630" s="41"/>
      <c r="DL630" s="41"/>
      <c r="DM630" s="41"/>
      <c r="DN630" s="41"/>
      <c r="DO630" s="41"/>
      <c r="DP630" s="41"/>
      <c r="DQ630" s="41"/>
      <c r="DR630" s="41"/>
      <c r="DS630" s="41"/>
      <c r="DT630" s="41"/>
      <c r="DU630" s="41"/>
      <c r="DV630" s="41"/>
      <c r="DW630" s="41"/>
      <c r="DX630" s="41"/>
      <c r="DY630" s="41"/>
      <c r="DZ630" s="41"/>
      <c r="EA630" s="41"/>
      <c r="EB630" s="41"/>
      <c r="EC630" s="41"/>
      <c r="ED630" s="41"/>
      <c r="EE630" s="41"/>
      <c r="EF630" s="41"/>
      <c r="EG630" s="41"/>
      <c r="EH630" s="41"/>
      <c r="EI630" s="41"/>
      <c r="EJ630" s="41"/>
      <c r="EK630" s="41"/>
      <c r="EL630" s="41"/>
      <c r="EM630" s="41"/>
      <c r="EN630" s="41"/>
      <c r="EO630" s="41"/>
      <c r="EP630" s="41"/>
      <c r="EQ630" s="41"/>
      <c r="ER630" s="41"/>
      <c r="ES630" s="41"/>
      <c r="ET630" s="41"/>
      <c r="EU630" s="41"/>
      <c r="EV630" s="41"/>
      <c r="EW630" s="41"/>
      <c r="EX630" s="41"/>
      <c r="EY630" s="41"/>
      <c r="EZ630" s="41"/>
      <c r="FA630" s="41"/>
      <c r="FB630" s="41"/>
      <c r="FC630" s="41"/>
      <c r="FD630" s="41"/>
      <c r="FE630" s="41"/>
      <c r="FF630" s="41"/>
      <c r="FG630" s="41"/>
      <c r="FH630" s="41"/>
      <c r="FI630" s="41"/>
      <c r="FJ630" s="41"/>
      <c r="FK630" s="41"/>
      <c r="FL630" s="41"/>
      <c r="FM630" s="41"/>
      <c r="FN630" s="41"/>
      <c r="FO630" s="41"/>
      <c r="FP630" s="41"/>
      <c r="FQ630" s="41"/>
      <c r="FR630" s="41"/>
      <c r="FS630" s="41"/>
      <c r="FT630" s="41"/>
      <c r="FU630" s="41"/>
      <c r="FV630" s="41"/>
    </row>
    <row r="631" spans="1:178" s="42" customFormat="1" ht="33.75" customHeight="1">
      <c r="A631" s="656" t="s">
        <v>710</v>
      </c>
      <c r="B631" s="648">
        <v>224</v>
      </c>
      <c r="C631" s="648"/>
      <c r="D631" s="649"/>
      <c r="E631" s="650"/>
      <c r="F631" s="644">
        <f t="shared" ref="F631:X631" si="396">SUM(F632)</f>
        <v>0</v>
      </c>
      <c r="G631" s="644">
        <f t="shared" si="396"/>
        <v>0</v>
      </c>
      <c r="H631" s="651">
        <f t="shared" si="396"/>
        <v>0</v>
      </c>
      <c r="I631" s="655">
        <f t="shared" si="396"/>
        <v>0</v>
      </c>
      <c r="J631" s="651">
        <f t="shared" si="396"/>
        <v>0</v>
      </c>
      <c r="K631" s="652">
        <f t="shared" si="396"/>
        <v>0</v>
      </c>
      <c r="L631" s="653">
        <f t="shared" si="396"/>
        <v>0</v>
      </c>
      <c r="M631" s="652">
        <f t="shared" si="396"/>
        <v>0</v>
      </c>
      <c r="N631" s="653">
        <f t="shared" si="396"/>
        <v>0</v>
      </c>
      <c r="O631" s="653">
        <f t="shared" si="396"/>
        <v>0</v>
      </c>
      <c r="P631" s="653">
        <f t="shared" si="396"/>
        <v>0</v>
      </c>
      <c r="Q631" s="653">
        <f t="shared" si="396"/>
        <v>0</v>
      </c>
      <c r="R631" s="653">
        <f t="shared" si="396"/>
        <v>0</v>
      </c>
      <c r="S631" s="653">
        <f t="shared" si="396"/>
        <v>0</v>
      </c>
      <c r="T631" s="653">
        <f t="shared" si="396"/>
        <v>0</v>
      </c>
      <c r="U631" s="652">
        <f t="shared" si="396"/>
        <v>0</v>
      </c>
      <c r="V631" s="652">
        <f t="shared" si="396"/>
        <v>0</v>
      </c>
      <c r="W631" s="653">
        <f t="shared" si="396"/>
        <v>0</v>
      </c>
      <c r="X631" s="653">
        <f t="shared" si="396"/>
        <v>0</v>
      </c>
      <c r="Y631" s="651">
        <f t="shared" ref="Y631:AJ631" si="397">SUM(Y632)</f>
        <v>0</v>
      </c>
      <c r="Z631" s="652">
        <f t="shared" si="397"/>
        <v>0</v>
      </c>
      <c r="AA631" s="653">
        <f t="shared" si="397"/>
        <v>0</v>
      </c>
      <c r="AB631" s="653">
        <f t="shared" si="397"/>
        <v>0</v>
      </c>
      <c r="AC631" s="653">
        <f t="shared" si="397"/>
        <v>0</v>
      </c>
      <c r="AD631" s="653">
        <f t="shared" si="397"/>
        <v>0</v>
      </c>
      <c r="AE631" s="653">
        <f t="shared" si="397"/>
        <v>0</v>
      </c>
      <c r="AF631" s="653">
        <f t="shared" si="397"/>
        <v>0</v>
      </c>
      <c r="AG631" s="653">
        <f t="shared" si="397"/>
        <v>0</v>
      </c>
      <c r="AH631" s="653">
        <f t="shared" si="397"/>
        <v>0</v>
      </c>
      <c r="AI631" s="653">
        <f t="shared" si="397"/>
        <v>0</v>
      </c>
      <c r="AJ631" s="654">
        <f t="shared" si="397"/>
        <v>0</v>
      </c>
      <c r="AK631" s="238"/>
      <c r="AL631" s="238"/>
      <c r="AM631" s="238"/>
      <c r="AN631" s="238"/>
      <c r="AO631" s="238"/>
      <c r="AP631" s="238"/>
      <c r="AQ631" s="238"/>
      <c r="AR631" s="238"/>
      <c r="AS631" s="238"/>
      <c r="AT631" s="238"/>
      <c r="AU631" s="238"/>
      <c r="AV631" s="238"/>
      <c r="AW631" s="238"/>
      <c r="AX631" s="238"/>
      <c r="AY631" s="238"/>
      <c r="AZ631" s="238"/>
      <c r="BA631" s="238"/>
      <c r="BB631" s="238"/>
      <c r="BC631" s="238"/>
      <c r="BD631" s="238"/>
      <c r="BE631" s="238"/>
      <c r="BF631" s="238"/>
      <c r="BG631" s="238"/>
      <c r="BH631" s="238"/>
      <c r="BI631" s="238"/>
      <c r="BJ631" s="238"/>
      <c r="BK631" s="238"/>
      <c r="BL631" s="238"/>
      <c r="BM631" s="238"/>
      <c r="BN631" s="238"/>
      <c r="BO631" s="238"/>
      <c r="BP631" s="238"/>
      <c r="BQ631" s="238"/>
      <c r="BR631" s="238"/>
      <c r="BS631" s="238"/>
      <c r="BT631" s="238"/>
      <c r="BU631" s="238"/>
      <c r="BV631" s="238"/>
      <c r="BW631" s="238"/>
      <c r="BX631" s="238"/>
      <c r="BY631" s="238"/>
      <c r="BZ631" s="238"/>
      <c r="CA631" s="238"/>
      <c r="CB631" s="238"/>
      <c r="CC631" s="238"/>
      <c r="CD631" s="238"/>
      <c r="CE631" s="238"/>
      <c r="CF631" s="238"/>
      <c r="CG631" s="238"/>
      <c r="CH631" s="238"/>
      <c r="CI631" s="238"/>
      <c r="CJ631" s="238"/>
      <c r="CK631" s="238"/>
      <c r="CL631" s="238"/>
      <c r="CM631" s="238"/>
      <c r="CN631" s="238"/>
      <c r="CO631" s="238"/>
      <c r="CP631" s="238"/>
      <c r="CQ631" s="238"/>
      <c r="CR631" s="238"/>
      <c r="CS631" s="238"/>
      <c r="CT631" s="238"/>
      <c r="CU631" s="238"/>
      <c r="CV631" s="238"/>
      <c r="CW631" s="238"/>
      <c r="CX631" s="238"/>
      <c r="CY631" s="238"/>
      <c r="CZ631" s="238"/>
      <c r="DA631" s="238"/>
      <c r="DB631" s="238"/>
      <c r="DC631" s="238"/>
      <c r="DD631" s="238"/>
      <c r="DE631" s="238"/>
      <c r="DF631" s="238"/>
      <c r="DG631" s="238"/>
      <c r="DH631" s="238"/>
      <c r="DI631" s="238"/>
      <c r="DJ631" s="238"/>
      <c r="DK631" s="238"/>
      <c r="DL631" s="238"/>
      <c r="DM631" s="238"/>
      <c r="DN631" s="238"/>
      <c r="DO631" s="238"/>
      <c r="DP631" s="238"/>
      <c r="DQ631" s="238"/>
      <c r="DR631" s="238"/>
      <c r="DS631" s="238"/>
      <c r="DT631" s="238"/>
      <c r="DU631" s="238"/>
      <c r="DV631" s="238"/>
      <c r="DW631" s="238"/>
      <c r="DX631" s="238"/>
      <c r="DY631" s="238"/>
      <c r="DZ631" s="238"/>
      <c r="EA631" s="238"/>
      <c r="EB631" s="238"/>
      <c r="EC631" s="238"/>
      <c r="ED631" s="238"/>
      <c r="EE631" s="238"/>
      <c r="EF631" s="238"/>
      <c r="EG631" s="238"/>
      <c r="EH631" s="238"/>
      <c r="EI631" s="238"/>
      <c r="EJ631" s="238"/>
      <c r="EK631" s="238"/>
      <c r="EL631" s="238"/>
      <c r="EM631" s="238"/>
      <c r="EN631" s="238"/>
      <c r="EO631" s="238"/>
      <c r="EP631" s="238"/>
      <c r="EQ631" s="238"/>
      <c r="ER631" s="238"/>
      <c r="ES631" s="238"/>
      <c r="ET631" s="238"/>
      <c r="EU631" s="238"/>
      <c r="EV631" s="238"/>
      <c r="EW631" s="238"/>
      <c r="EX631" s="238"/>
      <c r="EY631" s="238"/>
      <c r="EZ631" s="238"/>
      <c r="FA631" s="238"/>
      <c r="FB631" s="238"/>
      <c r="FC631" s="238"/>
      <c r="FD631" s="238"/>
      <c r="FE631" s="238"/>
      <c r="FF631" s="238"/>
      <c r="FG631" s="238"/>
      <c r="FH631" s="238"/>
      <c r="FI631" s="238"/>
      <c r="FJ631" s="238"/>
      <c r="FK631" s="238"/>
      <c r="FL631" s="238"/>
      <c r="FM631" s="238"/>
      <c r="FN631" s="238"/>
      <c r="FO631" s="238"/>
      <c r="FP631" s="238"/>
      <c r="FQ631" s="238"/>
      <c r="FR631" s="238"/>
      <c r="FS631" s="238"/>
      <c r="FT631" s="238"/>
      <c r="FU631" s="238"/>
      <c r="FV631" s="238"/>
    </row>
    <row r="632" spans="1:178" s="40" customFormat="1" ht="24.75" customHeight="1">
      <c r="A632" s="676" t="s">
        <v>82</v>
      </c>
      <c r="B632" s="277"/>
      <c r="C632" s="294">
        <v>926</v>
      </c>
      <c r="D632" s="295"/>
      <c r="E632" s="566"/>
      <c r="F632" s="278"/>
      <c r="G632" s="278">
        <f>SUM(J632,Y632)</f>
        <v>0</v>
      </c>
      <c r="H632" s="672"/>
      <c r="I632" s="682"/>
      <c r="J632" s="672">
        <f>SUM(K632:X632)</f>
        <v>0</v>
      </c>
      <c r="K632" s="335"/>
      <c r="L632" s="281"/>
      <c r="M632" s="335"/>
      <c r="N632" s="281"/>
      <c r="O632" s="281"/>
      <c r="P632" s="281"/>
      <c r="Q632" s="281"/>
      <c r="R632" s="281"/>
      <c r="S632" s="281"/>
      <c r="T632" s="281"/>
      <c r="U632" s="335"/>
      <c r="V632" s="335"/>
      <c r="W632" s="281"/>
      <c r="X632" s="281"/>
      <c r="Y632" s="672">
        <f>SUM(Z632:AJ632)</f>
        <v>0</v>
      </c>
      <c r="Z632" s="335"/>
      <c r="AA632" s="281"/>
      <c r="AB632" s="281"/>
      <c r="AC632" s="281"/>
      <c r="AD632" s="281"/>
      <c r="AE632" s="281"/>
      <c r="AF632" s="281"/>
      <c r="AG632" s="281"/>
      <c r="AH632" s="281"/>
      <c r="AI632" s="281"/>
      <c r="AJ632" s="284"/>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c r="EX632" s="41"/>
      <c r="EY632" s="41"/>
      <c r="EZ632" s="41"/>
      <c r="FA632" s="41"/>
      <c r="FB632" s="41"/>
      <c r="FC632" s="41"/>
      <c r="FD632" s="41"/>
      <c r="FE632" s="41"/>
      <c r="FF632" s="41"/>
      <c r="FG632" s="41"/>
      <c r="FH632" s="41"/>
      <c r="FI632" s="41"/>
      <c r="FJ632" s="41"/>
      <c r="FK632" s="41"/>
      <c r="FL632" s="41"/>
      <c r="FM632" s="41"/>
      <c r="FN632" s="41"/>
      <c r="FO632" s="41"/>
      <c r="FP632" s="41"/>
      <c r="FQ632" s="41"/>
      <c r="FR632" s="41"/>
      <c r="FS632" s="41"/>
      <c r="FT632" s="41"/>
      <c r="FU632" s="41"/>
      <c r="FV632" s="41"/>
    </row>
    <row r="633" spans="1:178" s="42" customFormat="1" ht="33" customHeight="1">
      <c r="A633" s="656" t="s">
        <v>713</v>
      </c>
      <c r="B633" s="648">
        <v>225</v>
      </c>
      <c r="C633" s="648"/>
      <c r="D633" s="649"/>
      <c r="E633" s="650"/>
      <c r="F633" s="644">
        <f>SUM(F634:F638)</f>
        <v>0</v>
      </c>
      <c r="G633" s="644">
        <f>SUM(G634:G638)</f>
        <v>891400</v>
      </c>
      <c r="H633" s="651">
        <f>SUM(H634:H638)</f>
        <v>0</v>
      </c>
      <c r="I633" s="655">
        <f>SUM(I634:I638)</f>
        <v>0</v>
      </c>
      <c r="J633" s="651">
        <f>SUM(J634:J638)</f>
        <v>891400</v>
      </c>
      <c r="K633" s="652">
        <f t="shared" ref="K633:S633" si="398">SUM(K634:K638)</f>
        <v>0</v>
      </c>
      <c r="L633" s="653">
        <f t="shared" ref="L633:N633" si="399">SUM(L634:L638)</f>
        <v>0</v>
      </c>
      <c r="M633" s="652">
        <f t="shared" si="399"/>
        <v>891400</v>
      </c>
      <c r="N633" s="653">
        <f t="shared" si="399"/>
        <v>0</v>
      </c>
      <c r="O633" s="653">
        <f t="shared" si="398"/>
        <v>0</v>
      </c>
      <c r="P633" s="653">
        <f t="shared" si="398"/>
        <v>0</v>
      </c>
      <c r="Q633" s="653">
        <f t="shared" si="398"/>
        <v>0</v>
      </c>
      <c r="R633" s="653">
        <f t="shared" si="398"/>
        <v>0</v>
      </c>
      <c r="S633" s="653">
        <f t="shared" si="398"/>
        <v>0</v>
      </c>
      <c r="T633" s="653">
        <f>SUM(T634:T638)</f>
        <v>0</v>
      </c>
      <c r="U633" s="652">
        <f>SUM(U634:U638)</f>
        <v>0</v>
      </c>
      <c r="V633" s="652">
        <f>SUM(V634:V638)</f>
        <v>0</v>
      </c>
      <c r="W633" s="653">
        <f>SUM(W634:W638)</f>
        <v>0</v>
      </c>
      <c r="X633" s="653">
        <f>SUM(X634:X638)</f>
        <v>0</v>
      </c>
      <c r="Y633" s="651">
        <f t="shared" ref="Y633:AF633" si="400">SUM(Y634:Y638)</f>
        <v>0</v>
      </c>
      <c r="Z633" s="652">
        <f t="shared" si="400"/>
        <v>0</v>
      </c>
      <c r="AA633" s="653">
        <f t="shared" si="400"/>
        <v>0</v>
      </c>
      <c r="AB633" s="653">
        <f t="shared" si="400"/>
        <v>0</v>
      </c>
      <c r="AC633" s="653">
        <f>SUM(AC634:AC638)</f>
        <v>0</v>
      </c>
      <c r="AD633" s="653">
        <f>SUM(AD634:AD638)</f>
        <v>0</v>
      </c>
      <c r="AE633" s="653">
        <f>SUM(AE634:AE638)</f>
        <v>0</v>
      </c>
      <c r="AF633" s="653">
        <f t="shared" si="400"/>
        <v>0</v>
      </c>
      <c r="AG633" s="653">
        <f>SUM(AG634:AG638)</f>
        <v>0</v>
      </c>
      <c r="AH633" s="653">
        <f>SUM(AH634:AH638)</f>
        <v>0</v>
      </c>
      <c r="AI633" s="653">
        <f>SUM(AI634:AI638)</f>
        <v>0</v>
      </c>
      <c r="AJ633" s="654">
        <f>SUM(AJ634:AJ638)</f>
        <v>0</v>
      </c>
      <c r="AK633" s="238"/>
      <c r="AL633" s="238"/>
      <c r="AM633" s="238"/>
      <c r="AN633" s="238"/>
      <c r="AO633" s="238"/>
      <c r="AP633" s="238"/>
      <c r="AQ633" s="238"/>
      <c r="AR633" s="238"/>
      <c r="AS633" s="238"/>
      <c r="AT633" s="238"/>
      <c r="AU633" s="238"/>
      <c r="AV633" s="238"/>
      <c r="AW633" s="238"/>
      <c r="AX633" s="238"/>
      <c r="AY633" s="238"/>
      <c r="AZ633" s="238"/>
      <c r="BA633" s="238"/>
      <c r="BB633" s="238"/>
      <c r="BC633" s="238"/>
      <c r="BD633" s="238"/>
      <c r="BE633" s="238"/>
      <c r="BF633" s="238"/>
      <c r="BG633" s="238"/>
      <c r="BH633" s="238"/>
      <c r="BI633" s="238"/>
      <c r="BJ633" s="238"/>
      <c r="BK633" s="238"/>
      <c r="BL633" s="238"/>
      <c r="BM633" s="238"/>
      <c r="BN633" s="238"/>
      <c r="BO633" s="238"/>
      <c r="BP633" s="238"/>
      <c r="BQ633" s="238"/>
      <c r="BR633" s="238"/>
      <c r="BS633" s="238"/>
      <c r="BT633" s="238"/>
      <c r="BU633" s="238"/>
      <c r="BV633" s="238"/>
      <c r="BW633" s="238"/>
      <c r="BX633" s="238"/>
      <c r="BY633" s="238"/>
      <c r="BZ633" s="238"/>
      <c r="CA633" s="238"/>
      <c r="CB633" s="238"/>
      <c r="CC633" s="238"/>
      <c r="CD633" s="238"/>
      <c r="CE633" s="238"/>
      <c r="CF633" s="238"/>
      <c r="CG633" s="238"/>
      <c r="CH633" s="238"/>
      <c r="CI633" s="238"/>
      <c r="CJ633" s="238"/>
      <c r="CK633" s="238"/>
      <c r="CL633" s="238"/>
      <c r="CM633" s="238"/>
      <c r="CN633" s="238"/>
      <c r="CO633" s="238"/>
      <c r="CP633" s="238"/>
      <c r="CQ633" s="238"/>
      <c r="CR633" s="238"/>
      <c r="CS633" s="238"/>
      <c r="CT633" s="238"/>
      <c r="CU633" s="238"/>
      <c r="CV633" s="238"/>
      <c r="CW633" s="238"/>
      <c r="CX633" s="238"/>
      <c r="CY633" s="238"/>
      <c r="CZ633" s="238"/>
      <c r="DA633" s="238"/>
      <c r="DB633" s="238"/>
      <c r="DC633" s="238"/>
      <c r="DD633" s="238"/>
      <c r="DE633" s="238"/>
      <c r="DF633" s="238"/>
      <c r="DG633" s="238"/>
      <c r="DH633" s="238"/>
      <c r="DI633" s="238"/>
      <c r="DJ633" s="238"/>
      <c r="DK633" s="238"/>
      <c r="DL633" s="238"/>
      <c r="DM633" s="238"/>
      <c r="DN633" s="238"/>
      <c r="DO633" s="238"/>
      <c r="DP633" s="238"/>
      <c r="DQ633" s="238"/>
      <c r="DR633" s="238"/>
      <c r="DS633" s="238"/>
      <c r="DT633" s="238"/>
      <c r="DU633" s="238"/>
      <c r="DV633" s="238"/>
      <c r="DW633" s="238"/>
      <c r="DX633" s="238"/>
      <c r="DY633" s="238"/>
      <c r="DZ633" s="238"/>
      <c r="EA633" s="238"/>
      <c r="EB633" s="238"/>
      <c r="EC633" s="238"/>
      <c r="ED633" s="238"/>
      <c r="EE633" s="238"/>
      <c r="EF633" s="238"/>
      <c r="EG633" s="238"/>
      <c r="EH633" s="238"/>
      <c r="EI633" s="238"/>
      <c r="EJ633" s="238"/>
      <c r="EK633" s="238"/>
      <c r="EL633" s="238"/>
      <c r="EM633" s="238"/>
      <c r="EN633" s="238"/>
      <c r="EO633" s="238"/>
      <c r="EP633" s="238"/>
      <c r="EQ633" s="238"/>
      <c r="ER633" s="238"/>
      <c r="ES633" s="238"/>
      <c r="ET633" s="238"/>
      <c r="EU633" s="238"/>
      <c r="EV633" s="238"/>
      <c r="EW633" s="238"/>
      <c r="EX633" s="238"/>
      <c r="EY633" s="238"/>
      <c r="EZ633" s="238"/>
      <c r="FA633" s="238"/>
      <c r="FB633" s="238"/>
      <c r="FC633" s="238"/>
      <c r="FD633" s="238"/>
      <c r="FE633" s="238"/>
      <c r="FF633" s="238"/>
      <c r="FG633" s="238"/>
      <c r="FH633" s="238"/>
      <c r="FI633" s="238"/>
      <c r="FJ633" s="238"/>
      <c r="FK633" s="238"/>
      <c r="FL633" s="238"/>
      <c r="FM633" s="238"/>
      <c r="FN633" s="238"/>
      <c r="FO633" s="238"/>
      <c r="FP633" s="238"/>
      <c r="FQ633" s="238"/>
      <c r="FR633" s="238"/>
      <c r="FS633" s="238"/>
      <c r="FT633" s="238"/>
      <c r="FU633" s="238"/>
      <c r="FV633" s="238"/>
    </row>
    <row r="634" spans="1:178" s="40" customFormat="1" ht="32.25" customHeight="1">
      <c r="A634" s="676" t="s">
        <v>12</v>
      </c>
      <c r="B634" s="277"/>
      <c r="C634" s="294">
        <v>941</v>
      </c>
      <c r="D634" s="295"/>
      <c r="E634" s="566"/>
      <c r="F634" s="278"/>
      <c r="G634" s="278">
        <f>SUM(J634,Y634)</f>
        <v>0</v>
      </c>
      <c r="H634" s="672"/>
      <c r="I634" s="682"/>
      <c r="J634" s="672">
        <f>SUM(K634:X634)</f>
        <v>0</v>
      </c>
      <c r="K634" s="335"/>
      <c r="L634" s="281">
        <f>Энергосбережение!C5</f>
        <v>0</v>
      </c>
      <c r="M634" s="335"/>
      <c r="N634" s="281"/>
      <c r="O634" s="281"/>
      <c r="P634" s="281"/>
      <c r="Q634" s="281"/>
      <c r="R634" s="281"/>
      <c r="S634" s="281"/>
      <c r="T634" s="281"/>
      <c r="U634" s="335"/>
      <c r="V634" s="335"/>
      <c r="W634" s="281"/>
      <c r="X634" s="281"/>
      <c r="Y634" s="672">
        <f>SUM(Z634:AJ634)</f>
        <v>0</v>
      </c>
      <c r="Z634" s="335"/>
      <c r="AA634" s="281"/>
      <c r="AB634" s="281"/>
      <c r="AC634" s="281"/>
      <c r="AD634" s="281"/>
      <c r="AE634" s="281"/>
      <c r="AF634" s="281"/>
      <c r="AG634" s="281"/>
      <c r="AH634" s="281"/>
      <c r="AI634" s="281"/>
      <c r="AJ634" s="284"/>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c r="EX634" s="41"/>
      <c r="EY634" s="41"/>
      <c r="EZ634" s="41"/>
      <c r="FA634" s="41"/>
      <c r="FB634" s="41"/>
      <c r="FC634" s="41"/>
      <c r="FD634" s="41"/>
      <c r="FE634" s="41"/>
      <c r="FF634" s="41"/>
      <c r="FG634" s="41"/>
      <c r="FH634" s="41"/>
      <c r="FI634" s="41"/>
      <c r="FJ634" s="41"/>
      <c r="FK634" s="41"/>
      <c r="FL634" s="41"/>
      <c r="FM634" s="41"/>
      <c r="FN634" s="41"/>
      <c r="FO634" s="41"/>
      <c r="FP634" s="41"/>
      <c r="FQ634" s="41"/>
      <c r="FR634" s="41"/>
      <c r="FS634" s="41"/>
      <c r="FT634" s="41"/>
      <c r="FU634" s="41"/>
      <c r="FV634" s="41"/>
    </row>
    <row r="635" spans="1:178" s="40" customFormat="1" ht="21" customHeight="1">
      <c r="A635" s="676" t="s">
        <v>7</v>
      </c>
      <c r="B635" s="277"/>
      <c r="C635" s="294">
        <v>942</v>
      </c>
      <c r="D635" s="295"/>
      <c r="E635" s="566"/>
      <c r="F635" s="278"/>
      <c r="G635" s="278">
        <f>SUM(J635,Y635)</f>
        <v>0</v>
      </c>
      <c r="H635" s="672"/>
      <c r="I635" s="682"/>
      <c r="J635" s="672">
        <f>SUM(K635:X635)</f>
        <v>0</v>
      </c>
      <c r="K635" s="335"/>
      <c r="L635" s="281"/>
      <c r="M635" s="335"/>
      <c r="N635" s="281"/>
      <c r="O635" s="281"/>
      <c r="P635" s="281"/>
      <c r="Q635" s="281"/>
      <c r="R635" s="281"/>
      <c r="S635" s="281"/>
      <c r="T635" s="281"/>
      <c r="U635" s="335"/>
      <c r="V635" s="335"/>
      <c r="W635" s="281"/>
      <c r="X635" s="281"/>
      <c r="Y635" s="672">
        <f>SUM(Z635:AJ635)</f>
        <v>0</v>
      </c>
      <c r="Z635" s="335"/>
      <c r="AA635" s="281"/>
      <c r="AB635" s="281"/>
      <c r="AC635" s="281"/>
      <c r="AD635" s="281"/>
      <c r="AE635" s="281"/>
      <c r="AF635" s="281"/>
      <c r="AG635" s="281"/>
      <c r="AH635" s="281"/>
      <c r="AI635" s="281"/>
      <c r="AJ635" s="284"/>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c r="EX635" s="41"/>
      <c r="EY635" s="41"/>
      <c r="EZ635" s="41"/>
      <c r="FA635" s="41"/>
      <c r="FB635" s="41"/>
      <c r="FC635" s="41"/>
      <c r="FD635" s="41"/>
      <c r="FE635" s="41"/>
      <c r="FF635" s="41"/>
      <c r="FG635" s="41"/>
      <c r="FH635" s="41"/>
      <c r="FI635" s="41"/>
      <c r="FJ635" s="41"/>
      <c r="FK635" s="41"/>
      <c r="FL635" s="41"/>
      <c r="FM635" s="41"/>
      <c r="FN635" s="41"/>
      <c r="FO635" s="41"/>
      <c r="FP635" s="41"/>
      <c r="FQ635" s="41"/>
      <c r="FR635" s="41"/>
      <c r="FS635" s="41"/>
      <c r="FT635" s="41"/>
      <c r="FU635" s="41"/>
      <c r="FV635" s="41"/>
    </row>
    <row r="636" spans="1:178" s="40" customFormat="1" ht="21" customHeight="1">
      <c r="A636" s="676" t="s">
        <v>87</v>
      </c>
      <c r="B636" s="277"/>
      <c r="C636" s="294">
        <v>943</v>
      </c>
      <c r="D636" s="295"/>
      <c r="E636" s="566"/>
      <c r="F636" s="278"/>
      <c r="G636" s="278">
        <f>SUM(J636,Y636)</f>
        <v>0</v>
      </c>
      <c r="H636" s="672"/>
      <c r="I636" s="682"/>
      <c r="J636" s="672">
        <f>SUM(K636:X636)</f>
        <v>0</v>
      </c>
      <c r="K636" s="335"/>
      <c r="L636" s="281"/>
      <c r="M636" s="335"/>
      <c r="N636" s="281"/>
      <c r="O636" s="281"/>
      <c r="P636" s="281"/>
      <c r="Q636" s="281"/>
      <c r="R636" s="281"/>
      <c r="S636" s="281"/>
      <c r="T636" s="281"/>
      <c r="U636" s="335"/>
      <c r="V636" s="335"/>
      <c r="W636" s="281"/>
      <c r="X636" s="281"/>
      <c r="Y636" s="672">
        <f>SUM(Z636:AJ636)</f>
        <v>0</v>
      </c>
      <c r="Z636" s="335"/>
      <c r="AA636" s="281"/>
      <c r="AB636" s="281"/>
      <c r="AC636" s="281"/>
      <c r="AD636" s="281"/>
      <c r="AE636" s="281"/>
      <c r="AF636" s="281"/>
      <c r="AG636" s="281"/>
      <c r="AH636" s="281"/>
      <c r="AI636" s="281"/>
      <c r="AJ636" s="284"/>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41"/>
      <c r="CQ636" s="41"/>
      <c r="CR636" s="41"/>
      <c r="CS636" s="41"/>
      <c r="CT636" s="41"/>
      <c r="CU636" s="41"/>
      <c r="CV636" s="41"/>
      <c r="CW636" s="41"/>
      <c r="CX636" s="41"/>
      <c r="CY636" s="41"/>
      <c r="CZ636" s="41"/>
      <c r="DA636" s="41"/>
      <c r="DB636" s="41"/>
      <c r="DC636" s="41"/>
      <c r="DD636" s="41"/>
      <c r="DE636" s="41"/>
      <c r="DF636" s="41"/>
      <c r="DG636" s="41"/>
      <c r="DH636" s="41"/>
      <c r="DI636" s="41"/>
      <c r="DJ636" s="41"/>
      <c r="DK636" s="41"/>
      <c r="DL636" s="41"/>
      <c r="DM636" s="41"/>
      <c r="DN636" s="41"/>
      <c r="DO636" s="41"/>
      <c r="DP636" s="41"/>
      <c r="DQ636" s="41"/>
      <c r="DR636" s="41"/>
      <c r="DS636" s="41"/>
      <c r="DT636" s="41"/>
      <c r="DU636" s="41"/>
      <c r="DV636" s="41"/>
      <c r="DW636" s="41"/>
      <c r="DX636" s="41"/>
      <c r="DY636" s="41"/>
      <c r="DZ636" s="41"/>
      <c r="EA636" s="41"/>
      <c r="EB636" s="41"/>
      <c r="EC636" s="41"/>
      <c r="ED636" s="41"/>
      <c r="EE636" s="41"/>
      <c r="EF636" s="41"/>
      <c r="EG636" s="41"/>
      <c r="EH636" s="41"/>
      <c r="EI636" s="41"/>
      <c r="EJ636" s="41"/>
      <c r="EK636" s="41"/>
      <c r="EL636" s="41"/>
      <c r="EM636" s="41"/>
      <c r="EN636" s="41"/>
      <c r="EO636" s="41"/>
      <c r="EP636" s="41"/>
      <c r="EQ636" s="41"/>
      <c r="ER636" s="41"/>
      <c r="ES636" s="41"/>
      <c r="ET636" s="41"/>
      <c r="EU636" s="41"/>
      <c r="EV636" s="41"/>
      <c r="EW636" s="41"/>
      <c r="EX636" s="41"/>
      <c r="EY636" s="41"/>
      <c r="EZ636" s="41"/>
      <c r="FA636" s="41"/>
      <c r="FB636" s="41"/>
      <c r="FC636" s="41"/>
      <c r="FD636" s="41"/>
      <c r="FE636" s="41"/>
      <c r="FF636" s="41"/>
      <c r="FG636" s="41"/>
      <c r="FH636" s="41"/>
      <c r="FI636" s="41"/>
      <c r="FJ636" s="41"/>
      <c r="FK636" s="41"/>
      <c r="FL636" s="41"/>
      <c r="FM636" s="41"/>
      <c r="FN636" s="41"/>
      <c r="FO636" s="41"/>
      <c r="FP636" s="41"/>
      <c r="FQ636" s="41"/>
      <c r="FR636" s="41"/>
      <c r="FS636" s="41"/>
      <c r="FT636" s="41"/>
      <c r="FU636" s="41"/>
      <c r="FV636" s="41"/>
    </row>
    <row r="637" spans="1:178" s="40" customFormat="1" ht="21" customHeight="1">
      <c r="A637" s="676" t="s">
        <v>88</v>
      </c>
      <c r="B637" s="277"/>
      <c r="C637" s="294">
        <v>944</v>
      </c>
      <c r="D637" s="295"/>
      <c r="E637" s="566"/>
      <c r="F637" s="278"/>
      <c r="G637" s="278">
        <f>SUM(J637,Y637)</f>
        <v>0</v>
      </c>
      <c r="H637" s="672"/>
      <c r="I637" s="682"/>
      <c r="J637" s="672">
        <f>SUM(K637:X637)</f>
        <v>0</v>
      </c>
      <c r="K637" s="335"/>
      <c r="L637" s="281"/>
      <c r="M637" s="335"/>
      <c r="N637" s="281"/>
      <c r="O637" s="281"/>
      <c r="P637" s="281"/>
      <c r="Q637" s="281"/>
      <c r="R637" s="281"/>
      <c r="S637" s="281"/>
      <c r="T637" s="281"/>
      <c r="U637" s="335"/>
      <c r="V637" s="335"/>
      <c r="W637" s="281"/>
      <c r="X637" s="281"/>
      <c r="Y637" s="672">
        <f>SUM(Z637:AJ637)</f>
        <v>0</v>
      </c>
      <c r="Z637" s="335"/>
      <c r="AA637" s="281"/>
      <c r="AB637" s="281"/>
      <c r="AC637" s="281"/>
      <c r="AD637" s="281"/>
      <c r="AE637" s="281"/>
      <c r="AF637" s="281"/>
      <c r="AG637" s="281"/>
      <c r="AH637" s="281"/>
      <c r="AI637" s="281"/>
      <c r="AJ637" s="284"/>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c r="CT637" s="41"/>
      <c r="CU637" s="41"/>
      <c r="CV637" s="41"/>
      <c r="CW637" s="41"/>
      <c r="CX637" s="41"/>
      <c r="CY637" s="41"/>
      <c r="CZ637" s="41"/>
      <c r="DA637" s="41"/>
      <c r="DB637" s="41"/>
      <c r="DC637" s="41"/>
      <c r="DD637" s="41"/>
      <c r="DE637" s="41"/>
      <c r="DF637" s="41"/>
      <c r="DG637" s="41"/>
      <c r="DH637" s="41"/>
      <c r="DI637" s="41"/>
      <c r="DJ637" s="41"/>
      <c r="DK637" s="41"/>
      <c r="DL637" s="41"/>
      <c r="DM637" s="41"/>
      <c r="DN637" s="41"/>
      <c r="DO637" s="41"/>
      <c r="DP637" s="41"/>
      <c r="DQ637" s="41"/>
      <c r="DR637" s="41"/>
      <c r="DS637" s="41"/>
      <c r="DT637" s="41"/>
      <c r="DU637" s="41"/>
      <c r="DV637" s="41"/>
      <c r="DW637" s="41"/>
      <c r="DX637" s="41"/>
      <c r="DY637" s="41"/>
      <c r="DZ637" s="41"/>
      <c r="EA637" s="41"/>
      <c r="EB637" s="41"/>
      <c r="EC637" s="41"/>
      <c r="ED637" s="41"/>
      <c r="EE637" s="41"/>
      <c r="EF637" s="41"/>
      <c r="EG637" s="41"/>
      <c r="EH637" s="41"/>
      <c r="EI637" s="41"/>
      <c r="EJ637" s="41"/>
      <c r="EK637" s="41"/>
      <c r="EL637" s="41"/>
      <c r="EM637" s="41"/>
      <c r="EN637" s="41"/>
      <c r="EO637" s="41"/>
      <c r="EP637" s="41"/>
      <c r="EQ637" s="41"/>
      <c r="ER637" s="41"/>
      <c r="ES637" s="41"/>
      <c r="ET637" s="41"/>
      <c r="EU637" s="41"/>
      <c r="EV637" s="41"/>
      <c r="EW637" s="41"/>
      <c r="EX637" s="41"/>
      <c r="EY637" s="41"/>
      <c r="EZ637" s="41"/>
      <c r="FA637" s="41"/>
      <c r="FB637" s="41"/>
      <c r="FC637" s="41"/>
      <c r="FD637" s="41"/>
      <c r="FE637" s="41"/>
      <c r="FF637" s="41"/>
      <c r="FG637" s="41"/>
      <c r="FH637" s="41"/>
      <c r="FI637" s="41"/>
      <c r="FJ637" s="41"/>
      <c r="FK637" s="41"/>
      <c r="FL637" s="41"/>
      <c r="FM637" s="41"/>
      <c r="FN637" s="41"/>
      <c r="FO637" s="41"/>
      <c r="FP637" s="41"/>
      <c r="FQ637" s="41"/>
      <c r="FR637" s="41"/>
      <c r="FS637" s="41"/>
      <c r="FT637" s="41"/>
      <c r="FU637" s="41"/>
      <c r="FV637" s="41"/>
    </row>
    <row r="638" spans="1:178" s="40" customFormat="1" ht="21" customHeight="1">
      <c r="A638" s="676" t="s">
        <v>16</v>
      </c>
      <c r="B638" s="277"/>
      <c r="C638" s="294">
        <v>947</v>
      </c>
      <c r="D638" s="295"/>
      <c r="E638" s="566"/>
      <c r="F638" s="278"/>
      <c r="G638" s="278">
        <f>SUM(J638,Y638)</f>
        <v>891400</v>
      </c>
      <c r="H638" s="672"/>
      <c r="I638" s="682"/>
      <c r="J638" s="672">
        <f>SUM(K638:X638)</f>
        <v>891400</v>
      </c>
      <c r="K638" s="335"/>
      <c r="L638" s="281"/>
      <c r="M638" s="335">
        <f>Энергосбережение!I5</f>
        <v>891400</v>
      </c>
      <c r="N638" s="281"/>
      <c r="O638" s="281"/>
      <c r="P638" s="281"/>
      <c r="Q638" s="281"/>
      <c r="R638" s="281"/>
      <c r="S638" s="281"/>
      <c r="T638" s="281"/>
      <c r="U638" s="335"/>
      <c r="V638" s="335"/>
      <c r="W638" s="281"/>
      <c r="X638" s="281"/>
      <c r="Y638" s="672">
        <f>SUM(Z638:AJ638)</f>
        <v>0</v>
      </c>
      <c r="Z638" s="335"/>
      <c r="AA638" s="281"/>
      <c r="AB638" s="281"/>
      <c r="AC638" s="281"/>
      <c r="AD638" s="281"/>
      <c r="AE638" s="281"/>
      <c r="AF638" s="281"/>
      <c r="AG638" s="281"/>
      <c r="AH638" s="281"/>
      <c r="AI638" s="281"/>
      <c r="AJ638" s="284"/>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c r="BV638" s="41"/>
      <c r="BW638" s="41"/>
      <c r="BX638" s="41"/>
      <c r="BY638" s="41"/>
      <c r="BZ638" s="41"/>
      <c r="CA638" s="41"/>
      <c r="CB638" s="41"/>
      <c r="CC638" s="41"/>
      <c r="CD638" s="41"/>
      <c r="CE638" s="41"/>
      <c r="CF638" s="41"/>
      <c r="CG638" s="41"/>
      <c r="CH638" s="41"/>
      <c r="CI638" s="41"/>
      <c r="CJ638" s="41"/>
      <c r="CK638" s="41"/>
      <c r="CL638" s="41"/>
      <c r="CM638" s="41"/>
      <c r="CN638" s="41"/>
      <c r="CO638" s="41"/>
      <c r="CP638" s="41"/>
      <c r="CQ638" s="41"/>
      <c r="CR638" s="41"/>
      <c r="CS638" s="41"/>
      <c r="CT638" s="41"/>
      <c r="CU638" s="41"/>
      <c r="CV638" s="41"/>
      <c r="CW638" s="41"/>
      <c r="CX638" s="41"/>
      <c r="CY638" s="41"/>
      <c r="CZ638" s="41"/>
      <c r="DA638" s="41"/>
      <c r="DB638" s="41"/>
      <c r="DC638" s="41"/>
      <c r="DD638" s="41"/>
      <c r="DE638" s="41"/>
      <c r="DF638" s="41"/>
      <c r="DG638" s="41"/>
      <c r="DH638" s="41"/>
      <c r="DI638" s="41"/>
      <c r="DJ638" s="41"/>
      <c r="DK638" s="41"/>
      <c r="DL638" s="41"/>
      <c r="DM638" s="41"/>
      <c r="DN638" s="41"/>
      <c r="DO638" s="41"/>
      <c r="DP638" s="41"/>
      <c r="DQ638" s="41"/>
      <c r="DR638" s="41"/>
      <c r="DS638" s="41"/>
      <c r="DT638" s="41"/>
      <c r="DU638" s="41"/>
      <c r="DV638" s="41"/>
      <c r="DW638" s="41"/>
      <c r="DX638" s="41"/>
      <c r="DY638" s="41"/>
      <c r="DZ638" s="41"/>
      <c r="EA638" s="41"/>
      <c r="EB638" s="41"/>
      <c r="EC638" s="41"/>
      <c r="ED638" s="41"/>
      <c r="EE638" s="41"/>
      <c r="EF638" s="41"/>
      <c r="EG638" s="41"/>
      <c r="EH638" s="41"/>
      <c r="EI638" s="41"/>
      <c r="EJ638" s="41"/>
      <c r="EK638" s="41"/>
      <c r="EL638" s="41"/>
      <c r="EM638" s="41"/>
      <c r="EN638" s="41"/>
      <c r="EO638" s="41"/>
      <c r="EP638" s="41"/>
      <c r="EQ638" s="41"/>
      <c r="ER638" s="41"/>
      <c r="ES638" s="41"/>
      <c r="ET638" s="41"/>
      <c r="EU638" s="41"/>
      <c r="EV638" s="41"/>
      <c r="EW638" s="41"/>
      <c r="EX638" s="41"/>
      <c r="EY638" s="41"/>
      <c r="EZ638" s="41"/>
      <c r="FA638" s="41"/>
      <c r="FB638" s="41"/>
      <c r="FC638" s="41"/>
      <c r="FD638" s="41"/>
      <c r="FE638" s="41"/>
      <c r="FF638" s="41"/>
      <c r="FG638" s="41"/>
      <c r="FH638" s="41"/>
      <c r="FI638" s="41"/>
      <c r="FJ638" s="41"/>
      <c r="FK638" s="41"/>
      <c r="FL638" s="41"/>
      <c r="FM638" s="41"/>
      <c r="FN638" s="41"/>
      <c r="FO638" s="41"/>
      <c r="FP638" s="41"/>
      <c r="FQ638" s="41"/>
      <c r="FR638" s="41"/>
      <c r="FS638" s="41"/>
      <c r="FT638" s="41"/>
      <c r="FU638" s="41"/>
      <c r="FV638" s="41"/>
    </row>
    <row r="639" spans="1:178" s="42" customFormat="1" ht="21.75" customHeight="1">
      <c r="A639" s="647" t="s">
        <v>720</v>
      </c>
      <c r="B639" s="648">
        <v>226</v>
      </c>
      <c r="C639" s="648"/>
      <c r="D639" s="649"/>
      <c r="E639" s="650"/>
      <c r="F639" s="644">
        <f t="shared" ref="F639:N639" si="401">SUM(F640:F648)</f>
        <v>0</v>
      </c>
      <c r="G639" s="644">
        <f t="shared" si="401"/>
        <v>0</v>
      </c>
      <c r="H639" s="651">
        <f t="shared" si="401"/>
        <v>0</v>
      </c>
      <c r="I639" s="655">
        <f t="shared" si="401"/>
        <v>0</v>
      </c>
      <c r="J639" s="651">
        <f t="shared" si="401"/>
        <v>0</v>
      </c>
      <c r="K639" s="652">
        <f t="shared" si="401"/>
        <v>0</v>
      </c>
      <c r="L639" s="653">
        <f t="shared" si="401"/>
        <v>0</v>
      </c>
      <c r="M639" s="652">
        <f t="shared" si="401"/>
        <v>0</v>
      </c>
      <c r="N639" s="653">
        <f t="shared" si="401"/>
        <v>0</v>
      </c>
      <c r="O639" s="653">
        <f t="shared" ref="O639:S639" si="402">SUM(O640:O648)</f>
        <v>0</v>
      </c>
      <c r="P639" s="653">
        <f t="shared" si="402"/>
        <v>0</v>
      </c>
      <c r="Q639" s="653">
        <f t="shared" si="402"/>
        <v>0</v>
      </c>
      <c r="R639" s="653">
        <f t="shared" si="402"/>
        <v>0</v>
      </c>
      <c r="S639" s="653">
        <f t="shared" si="402"/>
        <v>0</v>
      </c>
      <c r="T639" s="653">
        <f>SUM(T640:T648)</f>
        <v>0</v>
      </c>
      <c r="U639" s="652">
        <f>SUM(U640:U648)</f>
        <v>0</v>
      </c>
      <c r="V639" s="652">
        <f>SUM(V640:V648)</f>
        <v>0</v>
      </c>
      <c r="W639" s="653">
        <f>SUM(W640:W648)</f>
        <v>0</v>
      </c>
      <c r="X639" s="653">
        <f>SUM(X640:X648)</f>
        <v>0</v>
      </c>
      <c r="Y639" s="651">
        <f t="shared" ref="Y639:AF639" si="403">SUM(Y640:Y648)</f>
        <v>0</v>
      </c>
      <c r="Z639" s="652">
        <f t="shared" si="403"/>
        <v>0</v>
      </c>
      <c r="AA639" s="653">
        <f t="shared" si="403"/>
        <v>0</v>
      </c>
      <c r="AB639" s="653">
        <f t="shared" si="403"/>
        <v>0</v>
      </c>
      <c r="AC639" s="653">
        <f>SUM(AC640:AC648)</f>
        <v>0</v>
      </c>
      <c r="AD639" s="653">
        <f>SUM(AD640:AD648)</f>
        <v>0</v>
      </c>
      <c r="AE639" s="653">
        <f>SUM(AE640:AE648)</f>
        <v>0</v>
      </c>
      <c r="AF639" s="653">
        <f t="shared" si="403"/>
        <v>0</v>
      </c>
      <c r="AG639" s="653">
        <f>SUM(AG640:AG648)</f>
        <v>0</v>
      </c>
      <c r="AH639" s="653">
        <f>SUM(AH640:AH648)</f>
        <v>0</v>
      </c>
      <c r="AI639" s="653">
        <f>SUM(AI640:AI648)</f>
        <v>0</v>
      </c>
      <c r="AJ639" s="654">
        <f>SUM(AJ640:AJ648)</f>
        <v>0</v>
      </c>
      <c r="AK639" s="238"/>
      <c r="AL639" s="238"/>
      <c r="AM639" s="238"/>
      <c r="AN639" s="238"/>
      <c r="AO639" s="238"/>
      <c r="AP639" s="238"/>
      <c r="AQ639" s="238"/>
      <c r="AR639" s="238"/>
      <c r="AS639" s="238"/>
      <c r="AT639" s="238"/>
      <c r="AU639" s="238"/>
      <c r="AV639" s="238"/>
      <c r="AW639" s="238"/>
      <c r="AX639" s="238"/>
      <c r="AY639" s="238"/>
      <c r="AZ639" s="238"/>
      <c r="BA639" s="238"/>
      <c r="BB639" s="238"/>
      <c r="BC639" s="238"/>
      <c r="BD639" s="238"/>
      <c r="BE639" s="238"/>
      <c r="BF639" s="238"/>
      <c r="BG639" s="238"/>
      <c r="BH639" s="238"/>
      <c r="BI639" s="238"/>
      <c r="BJ639" s="238"/>
      <c r="BK639" s="238"/>
      <c r="BL639" s="238"/>
      <c r="BM639" s="238"/>
      <c r="BN639" s="238"/>
      <c r="BO639" s="238"/>
      <c r="BP639" s="238"/>
      <c r="BQ639" s="238"/>
      <c r="BR639" s="238"/>
      <c r="BS639" s="238"/>
      <c r="BT639" s="238"/>
      <c r="BU639" s="238"/>
      <c r="BV639" s="238"/>
      <c r="BW639" s="238"/>
      <c r="BX639" s="238"/>
      <c r="BY639" s="238"/>
      <c r="BZ639" s="238"/>
      <c r="CA639" s="238"/>
      <c r="CB639" s="238"/>
      <c r="CC639" s="238"/>
      <c r="CD639" s="238"/>
      <c r="CE639" s="238"/>
      <c r="CF639" s="238"/>
      <c r="CG639" s="238"/>
      <c r="CH639" s="238"/>
      <c r="CI639" s="238"/>
      <c r="CJ639" s="238"/>
      <c r="CK639" s="238"/>
      <c r="CL639" s="238"/>
      <c r="CM639" s="238"/>
      <c r="CN639" s="238"/>
      <c r="CO639" s="238"/>
      <c r="CP639" s="238"/>
      <c r="CQ639" s="238"/>
      <c r="CR639" s="238"/>
      <c r="CS639" s="238"/>
      <c r="CT639" s="238"/>
      <c r="CU639" s="238"/>
      <c r="CV639" s="238"/>
      <c r="CW639" s="238"/>
      <c r="CX639" s="238"/>
      <c r="CY639" s="238"/>
      <c r="CZ639" s="238"/>
      <c r="DA639" s="238"/>
      <c r="DB639" s="238"/>
      <c r="DC639" s="238"/>
      <c r="DD639" s="238"/>
      <c r="DE639" s="238"/>
      <c r="DF639" s="238"/>
      <c r="DG639" s="238"/>
      <c r="DH639" s="238"/>
      <c r="DI639" s="238"/>
      <c r="DJ639" s="238"/>
      <c r="DK639" s="238"/>
      <c r="DL639" s="238"/>
      <c r="DM639" s="238"/>
      <c r="DN639" s="238"/>
      <c r="DO639" s="238"/>
      <c r="DP639" s="238"/>
      <c r="DQ639" s="238"/>
      <c r="DR639" s="238"/>
      <c r="DS639" s="238"/>
      <c r="DT639" s="238"/>
      <c r="DU639" s="238"/>
      <c r="DV639" s="238"/>
      <c r="DW639" s="238"/>
      <c r="DX639" s="238"/>
      <c r="DY639" s="238"/>
      <c r="DZ639" s="238"/>
      <c r="EA639" s="238"/>
      <c r="EB639" s="238"/>
      <c r="EC639" s="238"/>
      <c r="ED639" s="238"/>
      <c r="EE639" s="238"/>
      <c r="EF639" s="238"/>
      <c r="EG639" s="238"/>
      <c r="EH639" s="238"/>
      <c r="EI639" s="238"/>
      <c r="EJ639" s="238"/>
      <c r="EK639" s="238"/>
      <c r="EL639" s="238"/>
      <c r="EM639" s="238"/>
      <c r="EN639" s="238"/>
      <c r="EO639" s="238"/>
      <c r="EP639" s="238"/>
      <c r="EQ639" s="238"/>
      <c r="ER639" s="238"/>
      <c r="ES639" s="238"/>
      <c r="ET639" s="238"/>
      <c r="EU639" s="238"/>
      <c r="EV639" s="238"/>
      <c r="EW639" s="238"/>
      <c r="EX639" s="238"/>
      <c r="EY639" s="238"/>
      <c r="EZ639" s="238"/>
      <c r="FA639" s="238"/>
      <c r="FB639" s="238"/>
      <c r="FC639" s="238"/>
      <c r="FD639" s="238"/>
      <c r="FE639" s="238"/>
      <c r="FF639" s="238"/>
      <c r="FG639" s="238"/>
      <c r="FH639" s="238"/>
      <c r="FI639" s="238"/>
      <c r="FJ639" s="238"/>
      <c r="FK639" s="238"/>
      <c r="FL639" s="238"/>
      <c r="FM639" s="238"/>
      <c r="FN639" s="238"/>
      <c r="FO639" s="238"/>
      <c r="FP639" s="238"/>
      <c r="FQ639" s="238"/>
      <c r="FR639" s="238"/>
      <c r="FS639" s="238"/>
      <c r="FT639" s="238"/>
      <c r="FU639" s="238"/>
      <c r="FV639" s="238"/>
    </row>
    <row r="640" spans="1:178" s="40" customFormat="1" ht="48.75" customHeight="1">
      <c r="A640" s="676" t="s">
        <v>10</v>
      </c>
      <c r="B640" s="277"/>
      <c r="C640" s="294">
        <v>951</v>
      </c>
      <c r="D640" s="295"/>
      <c r="E640" s="566"/>
      <c r="F640" s="278"/>
      <c r="G640" s="278">
        <f t="shared" ref="G640:G648" si="404">SUM(J640,Y640)</f>
        <v>0</v>
      </c>
      <c r="H640" s="672"/>
      <c r="I640" s="682"/>
      <c r="J640" s="672">
        <f t="shared" ref="J640:J648" si="405">SUM(K640:X640)</f>
        <v>0</v>
      </c>
      <c r="K640" s="335"/>
      <c r="L640" s="281"/>
      <c r="M640" s="335"/>
      <c r="N640" s="281"/>
      <c r="O640" s="281"/>
      <c r="P640" s="281"/>
      <c r="Q640" s="281"/>
      <c r="R640" s="281"/>
      <c r="S640" s="281"/>
      <c r="T640" s="281"/>
      <c r="U640" s="335"/>
      <c r="V640" s="335"/>
      <c r="W640" s="281"/>
      <c r="X640" s="281"/>
      <c r="Y640" s="672">
        <f t="shared" ref="Y640:Y648" si="406">SUM(Z640:AJ640)</f>
        <v>0</v>
      </c>
      <c r="Z640" s="335"/>
      <c r="AA640" s="281"/>
      <c r="AB640" s="281"/>
      <c r="AC640" s="281"/>
      <c r="AD640" s="281"/>
      <c r="AE640" s="281"/>
      <c r="AF640" s="281"/>
      <c r="AG640" s="281"/>
      <c r="AH640" s="281"/>
      <c r="AI640" s="281"/>
      <c r="AJ640" s="284"/>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c r="CT640" s="41"/>
      <c r="CU640" s="41"/>
      <c r="CV640" s="41"/>
      <c r="CW640" s="41"/>
      <c r="CX640" s="41"/>
      <c r="CY640" s="41"/>
      <c r="CZ640" s="41"/>
      <c r="DA640" s="41"/>
      <c r="DB640" s="41"/>
      <c r="DC640" s="41"/>
      <c r="DD640" s="41"/>
      <c r="DE640" s="41"/>
      <c r="DF640" s="41"/>
      <c r="DG640" s="41"/>
      <c r="DH640" s="41"/>
      <c r="DI640" s="41"/>
      <c r="DJ640" s="41"/>
      <c r="DK640" s="41"/>
      <c r="DL640" s="41"/>
      <c r="DM640" s="41"/>
      <c r="DN640" s="41"/>
      <c r="DO640" s="41"/>
      <c r="DP640" s="41"/>
      <c r="DQ640" s="41"/>
      <c r="DR640" s="41"/>
      <c r="DS640" s="41"/>
      <c r="DT640" s="41"/>
      <c r="DU640" s="41"/>
      <c r="DV640" s="41"/>
      <c r="DW640" s="41"/>
      <c r="DX640" s="41"/>
      <c r="DY640" s="41"/>
      <c r="DZ640" s="41"/>
      <c r="EA640" s="41"/>
      <c r="EB640" s="41"/>
      <c r="EC640" s="41"/>
      <c r="ED640" s="41"/>
      <c r="EE640" s="41"/>
      <c r="EF640" s="41"/>
      <c r="EG640" s="41"/>
      <c r="EH640" s="41"/>
      <c r="EI640" s="41"/>
      <c r="EJ640" s="41"/>
      <c r="EK640" s="41"/>
      <c r="EL640" s="41"/>
      <c r="EM640" s="41"/>
      <c r="EN640" s="41"/>
      <c r="EO640" s="41"/>
      <c r="EP640" s="41"/>
      <c r="EQ640" s="41"/>
      <c r="ER640" s="41"/>
      <c r="ES640" s="41"/>
      <c r="ET640" s="41"/>
      <c r="EU640" s="41"/>
      <c r="EV640" s="41"/>
      <c r="EW640" s="41"/>
      <c r="EX640" s="41"/>
      <c r="EY640" s="41"/>
      <c r="EZ640" s="41"/>
      <c r="FA640" s="41"/>
      <c r="FB640" s="41"/>
      <c r="FC640" s="41"/>
      <c r="FD640" s="41"/>
      <c r="FE640" s="41"/>
      <c r="FF640" s="41"/>
      <c r="FG640" s="41"/>
      <c r="FH640" s="41"/>
      <c r="FI640" s="41"/>
      <c r="FJ640" s="41"/>
      <c r="FK640" s="41"/>
      <c r="FL640" s="41"/>
      <c r="FM640" s="41"/>
      <c r="FN640" s="41"/>
      <c r="FO640" s="41"/>
      <c r="FP640" s="41"/>
      <c r="FQ640" s="41"/>
      <c r="FR640" s="41"/>
      <c r="FS640" s="41"/>
      <c r="FT640" s="41"/>
      <c r="FU640" s="41"/>
      <c r="FV640" s="41"/>
    </row>
    <row r="641" spans="1:178" s="40" customFormat="1" ht="48.75" customHeight="1">
      <c r="A641" s="676" t="s">
        <v>34</v>
      </c>
      <c r="B641" s="277"/>
      <c r="C641" s="294">
        <v>953</v>
      </c>
      <c r="D641" s="295"/>
      <c r="E641" s="566"/>
      <c r="F641" s="278"/>
      <c r="G641" s="278">
        <f t="shared" si="404"/>
        <v>0</v>
      </c>
      <c r="H641" s="672"/>
      <c r="I641" s="682"/>
      <c r="J641" s="672">
        <f t="shared" si="405"/>
        <v>0</v>
      </c>
      <c r="K641" s="335"/>
      <c r="L641" s="281"/>
      <c r="M641" s="335"/>
      <c r="N641" s="281"/>
      <c r="O641" s="281"/>
      <c r="P641" s="281"/>
      <c r="Q641" s="281"/>
      <c r="R641" s="281"/>
      <c r="S641" s="281"/>
      <c r="T641" s="281"/>
      <c r="U641" s="335"/>
      <c r="V641" s="335"/>
      <c r="W641" s="281"/>
      <c r="X641" s="281"/>
      <c r="Y641" s="672">
        <f t="shared" si="406"/>
        <v>0</v>
      </c>
      <c r="Z641" s="335"/>
      <c r="AA641" s="281"/>
      <c r="AB641" s="281"/>
      <c r="AC641" s="281"/>
      <c r="AD641" s="281"/>
      <c r="AE641" s="281"/>
      <c r="AF641" s="281"/>
      <c r="AG641" s="281"/>
      <c r="AH641" s="281"/>
      <c r="AI641" s="281"/>
      <c r="AJ641" s="284"/>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c r="CT641" s="41"/>
      <c r="CU641" s="41"/>
      <c r="CV641" s="41"/>
      <c r="CW641" s="41"/>
      <c r="CX641" s="41"/>
      <c r="CY641" s="41"/>
      <c r="CZ641" s="41"/>
      <c r="DA641" s="41"/>
      <c r="DB641" s="41"/>
      <c r="DC641" s="41"/>
      <c r="DD641" s="41"/>
      <c r="DE641" s="41"/>
      <c r="DF641" s="41"/>
      <c r="DG641" s="41"/>
      <c r="DH641" s="41"/>
      <c r="DI641" s="41"/>
      <c r="DJ641" s="41"/>
      <c r="DK641" s="41"/>
      <c r="DL641" s="41"/>
      <c r="DM641" s="41"/>
      <c r="DN641" s="41"/>
      <c r="DO641" s="41"/>
      <c r="DP641" s="41"/>
      <c r="DQ641" s="41"/>
      <c r="DR641" s="41"/>
      <c r="DS641" s="41"/>
      <c r="DT641" s="41"/>
      <c r="DU641" s="41"/>
      <c r="DV641" s="41"/>
      <c r="DW641" s="41"/>
      <c r="DX641" s="41"/>
      <c r="DY641" s="41"/>
      <c r="DZ641" s="41"/>
      <c r="EA641" s="41"/>
      <c r="EB641" s="41"/>
      <c r="EC641" s="41"/>
      <c r="ED641" s="41"/>
      <c r="EE641" s="41"/>
      <c r="EF641" s="41"/>
      <c r="EG641" s="41"/>
      <c r="EH641" s="41"/>
      <c r="EI641" s="41"/>
      <c r="EJ641" s="41"/>
      <c r="EK641" s="41"/>
      <c r="EL641" s="41"/>
      <c r="EM641" s="41"/>
      <c r="EN641" s="41"/>
      <c r="EO641" s="41"/>
      <c r="EP641" s="41"/>
      <c r="EQ641" s="41"/>
      <c r="ER641" s="41"/>
      <c r="ES641" s="41"/>
      <c r="ET641" s="41"/>
      <c r="EU641" s="41"/>
      <c r="EV641" s="41"/>
      <c r="EW641" s="41"/>
      <c r="EX641" s="41"/>
      <c r="EY641" s="41"/>
      <c r="EZ641" s="41"/>
      <c r="FA641" s="41"/>
      <c r="FB641" s="41"/>
      <c r="FC641" s="41"/>
      <c r="FD641" s="41"/>
      <c r="FE641" s="41"/>
      <c r="FF641" s="41"/>
      <c r="FG641" s="41"/>
      <c r="FH641" s="41"/>
      <c r="FI641" s="41"/>
      <c r="FJ641" s="41"/>
      <c r="FK641" s="41"/>
      <c r="FL641" s="41"/>
      <c r="FM641" s="41"/>
      <c r="FN641" s="41"/>
      <c r="FO641" s="41"/>
      <c r="FP641" s="41"/>
      <c r="FQ641" s="41"/>
      <c r="FR641" s="41"/>
      <c r="FS641" s="41"/>
      <c r="FT641" s="41"/>
      <c r="FU641" s="41"/>
      <c r="FV641" s="41"/>
    </row>
    <row r="642" spans="1:178" s="40" customFormat="1" ht="22.5" customHeight="1">
      <c r="A642" s="676" t="s">
        <v>14</v>
      </c>
      <c r="B642" s="277"/>
      <c r="C642" s="294">
        <v>954</v>
      </c>
      <c r="D642" s="295"/>
      <c r="E642" s="566"/>
      <c r="F642" s="278"/>
      <c r="G642" s="278">
        <f t="shared" si="404"/>
        <v>0</v>
      </c>
      <c r="H642" s="672"/>
      <c r="I642" s="682"/>
      <c r="J642" s="672">
        <f t="shared" si="405"/>
        <v>0</v>
      </c>
      <c r="K642" s="335"/>
      <c r="L642" s="281"/>
      <c r="M642" s="335"/>
      <c r="N642" s="281">
        <v>0</v>
      </c>
      <c r="O642" s="281"/>
      <c r="P642" s="281"/>
      <c r="Q642" s="281"/>
      <c r="R642" s="281"/>
      <c r="S642" s="281"/>
      <c r="T642" s="281"/>
      <c r="U642" s="335"/>
      <c r="V642" s="335"/>
      <c r="W642" s="281"/>
      <c r="X642" s="281"/>
      <c r="Y642" s="672">
        <f t="shared" si="406"/>
        <v>0</v>
      </c>
      <c r="Z642" s="335"/>
      <c r="AA642" s="281"/>
      <c r="AB642" s="281"/>
      <c r="AC642" s="281"/>
      <c r="AD642" s="281"/>
      <c r="AE642" s="281"/>
      <c r="AF642" s="281"/>
      <c r="AG642" s="281"/>
      <c r="AH642" s="281"/>
      <c r="AI642" s="281"/>
      <c r="AJ642" s="284"/>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c r="EX642" s="41"/>
      <c r="EY642" s="41"/>
      <c r="EZ642" s="41"/>
      <c r="FA642" s="41"/>
      <c r="FB642" s="41"/>
      <c r="FC642" s="41"/>
      <c r="FD642" s="41"/>
      <c r="FE642" s="41"/>
      <c r="FF642" s="41"/>
      <c r="FG642" s="41"/>
      <c r="FH642" s="41"/>
      <c r="FI642" s="41"/>
      <c r="FJ642" s="41"/>
      <c r="FK642" s="41"/>
      <c r="FL642" s="41"/>
      <c r="FM642" s="41"/>
      <c r="FN642" s="41"/>
      <c r="FO642" s="41"/>
      <c r="FP642" s="41"/>
      <c r="FQ642" s="41"/>
      <c r="FR642" s="41"/>
      <c r="FS642" s="41"/>
      <c r="FT642" s="41"/>
      <c r="FU642" s="41"/>
      <c r="FV642" s="41"/>
    </row>
    <row r="643" spans="1:178" s="40" customFormat="1" ht="30.75" customHeight="1">
      <c r="A643" s="676" t="s">
        <v>95</v>
      </c>
      <c r="B643" s="277"/>
      <c r="C643" s="294">
        <v>955</v>
      </c>
      <c r="D643" s="295"/>
      <c r="E643" s="566"/>
      <c r="F643" s="278"/>
      <c r="G643" s="278">
        <f t="shared" si="404"/>
        <v>0</v>
      </c>
      <c r="H643" s="672"/>
      <c r="I643" s="682"/>
      <c r="J643" s="672">
        <f t="shared" si="405"/>
        <v>0</v>
      </c>
      <c r="K643" s="335"/>
      <c r="L643" s="281"/>
      <c r="M643" s="335"/>
      <c r="N643" s="281"/>
      <c r="O643" s="281"/>
      <c r="P643" s="281"/>
      <c r="Q643" s="281"/>
      <c r="R643" s="281"/>
      <c r="S643" s="281"/>
      <c r="T643" s="281"/>
      <c r="U643" s="335"/>
      <c r="V643" s="335"/>
      <c r="W643" s="281"/>
      <c r="X643" s="281"/>
      <c r="Y643" s="672">
        <f t="shared" si="406"/>
        <v>0</v>
      </c>
      <c r="Z643" s="335"/>
      <c r="AA643" s="281"/>
      <c r="AB643" s="281"/>
      <c r="AC643" s="281"/>
      <c r="AD643" s="281"/>
      <c r="AE643" s="281"/>
      <c r="AF643" s="281"/>
      <c r="AG643" s="281"/>
      <c r="AH643" s="281"/>
      <c r="AI643" s="281"/>
      <c r="AJ643" s="284"/>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c r="EX643" s="41"/>
      <c r="EY643" s="41"/>
      <c r="EZ643" s="41"/>
      <c r="FA643" s="41"/>
      <c r="FB643" s="41"/>
      <c r="FC643" s="41"/>
      <c r="FD643" s="41"/>
      <c r="FE643" s="41"/>
      <c r="FF643" s="41"/>
      <c r="FG643" s="41"/>
      <c r="FH643" s="41"/>
      <c r="FI643" s="41"/>
      <c r="FJ643" s="41"/>
      <c r="FK643" s="41"/>
      <c r="FL643" s="41"/>
      <c r="FM643" s="41"/>
      <c r="FN643" s="41"/>
      <c r="FO643" s="41"/>
      <c r="FP643" s="41"/>
      <c r="FQ643" s="41"/>
      <c r="FR643" s="41"/>
      <c r="FS643" s="41"/>
      <c r="FT643" s="41"/>
      <c r="FU643" s="41"/>
      <c r="FV643" s="41"/>
    </row>
    <row r="644" spans="1:178" s="40" customFormat="1" ht="32.25" customHeight="1">
      <c r="A644" s="676" t="s">
        <v>48</v>
      </c>
      <c r="B644" s="277"/>
      <c r="C644" s="294">
        <v>956</v>
      </c>
      <c r="D644" s="295"/>
      <c r="E644" s="566"/>
      <c r="F644" s="278"/>
      <c r="G644" s="278">
        <f t="shared" si="404"/>
        <v>0</v>
      </c>
      <c r="H644" s="672"/>
      <c r="I644" s="682"/>
      <c r="J644" s="672">
        <f t="shared" si="405"/>
        <v>0</v>
      </c>
      <c r="K644" s="335"/>
      <c r="L644" s="281"/>
      <c r="M644" s="335"/>
      <c r="N644" s="281"/>
      <c r="O644" s="281"/>
      <c r="P644" s="281"/>
      <c r="Q644" s="281"/>
      <c r="R644" s="281"/>
      <c r="S644" s="281"/>
      <c r="T644" s="281"/>
      <c r="U644" s="335"/>
      <c r="V644" s="335"/>
      <c r="W644" s="281"/>
      <c r="X644" s="281"/>
      <c r="Y644" s="672">
        <f t="shared" si="406"/>
        <v>0</v>
      </c>
      <c r="Z644" s="335"/>
      <c r="AA644" s="281"/>
      <c r="AB644" s="281"/>
      <c r="AC644" s="281"/>
      <c r="AD644" s="281"/>
      <c r="AE644" s="281"/>
      <c r="AF644" s="281"/>
      <c r="AG644" s="281"/>
      <c r="AH644" s="281"/>
      <c r="AI644" s="281"/>
      <c r="AJ644" s="284"/>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c r="EX644" s="41"/>
      <c r="EY644" s="41"/>
      <c r="EZ644" s="41"/>
      <c r="FA644" s="41"/>
      <c r="FB644" s="41"/>
      <c r="FC644" s="41"/>
      <c r="FD644" s="41"/>
      <c r="FE644" s="41"/>
      <c r="FF644" s="41"/>
      <c r="FG644" s="41"/>
      <c r="FH644" s="41"/>
      <c r="FI644" s="41"/>
      <c r="FJ644" s="41"/>
      <c r="FK644" s="41"/>
      <c r="FL644" s="41"/>
      <c r="FM644" s="41"/>
      <c r="FN644" s="41"/>
      <c r="FO644" s="41"/>
      <c r="FP644" s="41"/>
      <c r="FQ644" s="41"/>
      <c r="FR644" s="41"/>
      <c r="FS644" s="41"/>
      <c r="FT644" s="41"/>
      <c r="FU644" s="41"/>
      <c r="FV644" s="41"/>
    </row>
    <row r="645" spans="1:178" s="40" customFormat="1" ht="80.25" customHeight="1">
      <c r="A645" s="676" t="s">
        <v>96</v>
      </c>
      <c r="B645" s="277"/>
      <c r="C645" s="294">
        <v>957</v>
      </c>
      <c r="D645" s="295"/>
      <c r="E645" s="566"/>
      <c r="F645" s="278"/>
      <c r="G645" s="278">
        <f t="shared" si="404"/>
        <v>0</v>
      </c>
      <c r="H645" s="672"/>
      <c r="I645" s="682"/>
      <c r="J645" s="672">
        <f t="shared" si="405"/>
        <v>0</v>
      </c>
      <c r="K645" s="335"/>
      <c r="L645" s="281"/>
      <c r="M645" s="335"/>
      <c r="N645" s="281"/>
      <c r="O645" s="281"/>
      <c r="P645" s="281"/>
      <c r="Q645" s="281"/>
      <c r="R645" s="281"/>
      <c r="S645" s="281"/>
      <c r="T645" s="281"/>
      <c r="U645" s="335"/>
      <c r="V645" s="335"/>
      <c r="W645" s="281"/>
      <c r="X645" s="281"/>
      <c r="Y645" s="672">
        <f t="shared" si="406"/>
        <v>0</v>
      </c>
      <c r="Z645" s="335"/>
      <c r="AA645" s="281"/>
      <c r="AB645" s="281"/>
      <c r="AC645" s="281"/>
      <c r="AD645" s="281"/>
      <c r="AE645" s="281"/>
      <c r="AF645" s="281"/>
      <c r="AG645" s="281"/>
      <c r="AH645" s="281"/>
      <c r="AI645" s="281"/>
      <c r="AJ645" s="284"/>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c r="EX645" s="41"/>
      <c r="EY645" s="41"/>
      <c r="EZ645" s="41"/>
      <c r="FA645" s="41"/>
      <c r="FB645" s="41"/>
      <c r="FC645" s="41"/>
      <c r="FD645" s="41"/>
      <c r="FE645" s="41"/>
      <c r="FF645" s="41"/>
      <c r="FG645" s="41"/>
      <c r="FH645" s="41"/>
      <c r="FI645" s="41"/>
      <c r="FJ645" s="41"/>
      <c r="FK645" s="41"/>
      <c r="FL645" s="41"/>
      <c r="FM645" s="41"/>
      <c r="FN645" s="41"/>
      <c r="FO645" s="41"/>
      <c r="FP645" s="41"/>
      <c r="FQ645" s="41"/>
      <c r="FR645" s="41"/>
      <c r="FS645" s="41"/>
      <c r="FT645" s="41"/>
      <c r="FU645" s="41"/>
      <c r="FV645" s="41"/>
    </row>
    <row r="646" spans="1:178" s="40" customFormat="1" ht="48.75" customHeight="1">
      <c r="A646" s="676" t="s">
        <v>97</v>
      </c>
      <c r="B646" s="277"/>
      <c r="C646" s="294">
        <v>958</v>
      </c>
      <c r="D646" s="295"/>
      <c r="E646" s="566"/>
      <c r="F646" s="278"/>
      <c r="G646" s="278">
        <f t="shared" si="404"/>
        <v>0</v>
      </c>
      <c r="H646" s="672"/>
      <c r="I646" s="682"/>
      <c r="J646" s="672">
        <f t="shared" si="405"/>
        <v>0</v>
      </c>
      <c r="K646" s="335"/>
      <c r="L646" s="281"/>
      <c r="M646" s="335"/>
      <c r="N646" s="281"/>
      <c r="O646" s="281"/>
      <c r="P646" s="281"/>
      <c r="Q646" s="281"/>
      <c r="R646" s="281"/>
      <c r="S646" s="281"/>
      <c r="T646" s="281"/>
      <c r="U646" s="335"/>
      <c r="V646" s="335"/>
      <c r="W646" s="281"/>
      <c r="X646" s="281"/>
      <c r="Y646" s="672">
        <f t="shared" si="406"/>
        <v>0</v>
      </c>
      <c r="Z646" s="335"/>
      <c r="AA646" s="281"/>
      <c r="AB646" s="281"/>
      <c r="AC646" s="281"/>
      <c r="AD646" s="281"/>
      <c r="AE646" s="281"/>
      <c r="AF646" s="281"/>
      <c r="AG646" s="281"/>
      <c r="AH646" s="281"/>
      <c r="AI646" s="281"/>
      <c r="AJ646" s="284"/>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1"/>
      <c r="DD646" s="41"/>
      <c r="DE646" s="41"/>
      <c r="DF646" s="41"/>
      <c r="DG646" s="41"/>
      <c r="DH646" s="41"/>
      <c r="DI646" s="41"/>
      <c r="DJ646" s="41"/>
      <c r="DK646" s="41"/>
      <c r="DL646" s="41"/>
      <c r="DM646" s="41"/>
      <c r="DN646" s="41"/>
      <c r="DO646" s="41"/>
      <c r="DP646" s="41"/>
      <c r="DQ646" s="41"/>
      <c r="DR646" s="41"/>
      <c r="DS646" s="41"/>
      <c r="DT646" s="41"/>
      <c r="DU646" s="41"/>
      <c r="DV646" s="41"/>
      <c r="DW646" s="41"/>
      <c r="DX646" s="41"/>
      <c r="DY646" s="41"/>
      <c r="DZ646" s="41"/>
      <c r="EA646" s="41"/>
      <c r="EB646" s="41"/>
      <c r="EC646" s="41"/>
      <c r="ED646" s="41"/>
      <c r="EE646" s="41"/>
      <c r="EF646" s="41"/>
      <c r="EG646" s="41"/>
      <c r="EH646" s="41"/>
      <c r="EI646" s="41"/>
      <c r="EJ646" s="41"/>
      <c r="EK646" s="41"/>
      <c r="EL646" s="41"/>
      <c r="EM646" s="41"/>
      <c r="EN646" s="41"/>
      <c r="EO646" s="41"/>
      <c r="EP646" s="41"/>
      <c r="EQ646" s="41"/>
      <c r="ER646" s="41"/>
      <c r="ES646" s="41"/>
      <c r="ET646" s="41"/>
      <c r="EU646" s="41"/>
      <c r="EV646" s="41"/>
      <c r="EW646" s="41"/>
      <c r="EX646" s="41"/>
      <c r="EY646" s="41"/>
      <c r="EZ646" s="41"/>
      <c r="FA646" s="41"/>
      <c r="FB646" s="41"/>
      <c r="FC646" s="41"/>
      <c r="FD646" s="41"/>
      <c r="FE646" s="41"/>
      <c r="FF646" s="41"/>
      <c r="FG646" s="41"/>
      <c r="FH646" s="41"/>
      <c r="FI646" s="41"/>
      <c r="FJ646" s="41"/>
      <c r="FK646" s="41"/>
      <c r="FL646" s="41"/>
      <c r="FM646" s="41"/>
      <c r="FN646" s="41"/>
      <c r="FO646" s="41"/>
      <c r="FP646" s="41"/>
      <c r="FQ646" s="41"/>
      <c r="FR646" s="41"/>
      <c r="FS646" s="41"/>
      <c r="FT646" s="41"/>
      <c r="FU646" s="41"/>
      <c r="FV646" s="41"/>
    </row>
    <row r="647" spans="1:178" s="40" customFormat="1" ht="99" customHeight="1">
      <c r="A647" s="676" t="s">
        <v>28</v>
      </c>
      <c r="B647" s="277"/>
      <c r="C647" s="294">
        <v>995</v>
      </c>
      <c r="D647" s="295"/>
      <c r="E647" s="566"/>
      <c r="F647" s="278"/>
      <c r="G647" s="278">
        <f t="shared" si="404"/>
        <v>0</v>
      </c>
      <c r="H647" s="672"/>
      <c r="I647" s="682"/>
      <c r="J647" s="672">
        <f t="shared" si="405"/>
        <v>0</v>
      </c>
      <c r="K647" s="335"/>
      <c r="L647" s="281"/>
      <c r="M647" s="335"/>
      <c r="N647" s="281"/>
      <c r="O647" s="281"/>
      <c r="P647" s="281"/>
      <c r="Q647" s="281"/>
      <c r="R647" s="281"/>
      <c r="S647" s="281"/>
      <c r="T647" s="281"/>
      <c r="U647" s="335"/>
      <c r="V647" s="335"/>
      <c r="W647" s="281"/>
      <c r="X647" s="281"/>
      <c r="Y647" s="672">
        <f t="shared" si="406"/>
        <v>0</v>
      </c>
      <c r="Z647" s="335"/>
      <c r="AA647" s="281"/>
      <c r="AB647" s="281"/>
      <c r="AC647" s="281"/>
      <c r="AD647" s="281"/>
      <c r="AE647" s="281"/>
      <c r="AF647" s="281"/>
      <c r="AG647" s="281"/>
      <c r="AH647" s="281"/>
      <c r="AI647" s="281"/>
      <c r="AJ647" s="284"/>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1"/>
      <c r="DD647" s="41"/>
      <c r="DE647" s="41"/>
      <c r="DF647" s="41"/>
      <c r="DG647" s="41"/>
      <c r="DH647" s="41"/>
      <c r="DI647" s="41"/>
      <c r="DJ647" s="41"/>
      <c r="DK647" s="41"/>
      <c r="DL647" s="41"/>
      <c r="DM647" s="41"/>
      <c r="DN647" s="41"/>
      <c r="DO647" s="41"/>
      <c r="DP647" s="41"/>
      <c r="DQ647" s="41"/>
      <c r="DR647" s="41"/>
      <c r="DS647" s="41"/>
      <c r="DT647" s="41"/>
      <c r="DU647" s="41"/>
      <c r="DV647" s="41"/>
      <c r="DW647" s="41"/>
      <c r="DX647" s="41"/>
      <c r="DY647" s="41"/>
      <c r="DZ647" s="41"/>
      <c r="EA647" s="41"/>
      <c r="EB647" s="41"/>
      <c r="EC647" s="41"/>
      <c r="ED647" s="41"/>
      <c r="EE647" s="41"/>
      <c r="EF647" s="41"/>
      <c r="EG647" s="41"/>
      <c r="EH647" s="41"/>
      <c r="EI647" s="41"/>
      <c r="EJ647" s="41"/>
      <c r="EK647" s="41"/>
      <c r="EL647" s="41"/>
      <c r="EM647" s="41"/>
      <c r="EN647" s="41"/>
      <c r="EO647" s="41"/>
      <c r="EP647" s="41"/>
      <c r="EQ647" s="41"/>
      <c r="ER647" s="41"/>
      <c r="ES647" s="41"/>
      <c r="ET647" s="41"/>
      <c r="EU647" s="41"/>
      <c r="EV647" s="41"/>
      <c r="EW647" s="41"/>
      <c r="EX647" s="41"/>
      <c r="EY647" s="41"/>
      <c r="EZ647" s="41"/>
      <c r="FA647" s="41"/>
      <c r="FB647" s="41"/>
      <c r="FC647" s="41"/>
      <c r="FD647" s="41"/>
      <c r="FE647" s="41"/>
      <c r="FF647" s="41"/>
      <c r="FG647" s="41"/>
      <c r="FH647" s="41"/>
      <c r="FI647" s="41"/>
      <c r="FJ647" s="41"/>
      <c r="FK647" s="41"/>
      <c r="FL647" s="41"/>
      <c r="FM647" s="41"/>
      <c r="FN647" s="41"/>
      <c r="FO647" s="41"/>
      <c r="FP647" s="41"/>
      <c r="FQ647" s="41"/>
      <c r="FR647" s="41"/>
      <c r="FS647" s="41"/>
      <c r="FT647" s="41"/>
      <c r="FU647" s="41"/>
      <c r="FV647" s="41"/>
    </row>
    <row r="648" spans="1:178" s="40" customFormat="1" ht="23.25" customHeight="1">
      <c r="A648" s="676" t="s">
        <v>98</v>
      </c>
      <c r="B648" s="277"/>
      <c r="C648" s="294">
        <v>996</v>
      </c>
      <c r="D648" s="295"/>
      <c r="E648" s="566"/>
      <c r="F648" s="278"/>
      <c r="G648" s="278">
        <f t="shared" si="404"/>
        <v>0</v>
      </c>
      <c r="H648" s="672"/>
      <c r="I648" s="682"/>
      <c r="J648" s="672">
        <f t="shared" si="405"/>
        <v>0</v>
      </c>
      <c r="K648" s="335"/>
      <c r="L648" s="281"/>
      <c r="M648" s="335"/>
      <c r="N648" s="281"/>
      <c r="O648" s="281"/>
      <c r="P648" s="281"/>
      <c r="Q648" s="281"/>
      <c r="R648" s="281"/>
      <c r="S648" s="281"/>
      <c r="T648" s="281"/>
      <c r="U648" s="335"/>
      <c r="V648" s="335"/>
      <c r="W648" s="281"/>
      <c r="X648" s="281"/>
      <c r="Y648" s="672">
        <f t="shared" si="406"/>
        <v>0</v>
      </c>
      <c r="Z648" s="335"/>
      <c r="AA648" s="281"/>
      <c r="AB648" s="281"/>
      <c r="AC648" s="281"/>
      <c r="AD648" s="281"/>
      <c r="AE648" s="281"/>
      <c r="AF648" s="281"/>
      <c r="AG648" s="281"/>
      <c r="AH648" s="281"/>
      <c r="AI648" s="281"/>
      <c r="AJ648" s="284"/>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1"/>
      <c r="DD648" s="41"/>
      <c r="DE648" s="41"/>
      <c r="DF648" s="41"/>
      <c r="DG648" s="41"/>
      <c r="DH648" s="41"/>
      <c r="DI648" s="41"/>
      <c r="DJ648" s="41"/>
      <c r="DK648" s="41"/>
      <c r="DL648" s="41"/>
      <c r="DM648" s="41"/>
      <c r="DN648" s="41"/>
      <c r="DO648" s="41"/>
      <c r="DP648" s="41"/>
      <c r="DQ648" s="41"/>
      <c r="DR648" s="41"/>
      <c r="DS648" s="41"/>
      <c r="DT648" s="41"/>
      <c r="DU648" s="41"/>
      <c r="DV648" s="41"/>
      <c r="DW648" s="41"/>
      <c r="DX648" s="41"/>
      <c r="DY648" s="41"/>
      <c r="DZ648" s="41"/>
      <c r="EA648" s="41"/>
      <c r="EB648" s="41"/>
      <c r="EC648" s="41"/>
      <c r="ED648" s="41"/>
      <c r="EE648" s="41"/>
      <c r="EF648" s="41"/>
      <c r="EG648" s="41"/>
      <c r="EH648" s="41"/>
      <c r="EI648" s="41"/>
      <c r="EJ648" s="41"/>
      <c r="EK648" s="41"/>
      <c r="EL648" s="41"/>
      <c r="EM648" s="41"/>
      <c r="EN648" s="41"/>
      <c r="EO648" s="41"/>
      <c r="EP648" s="41"/>
      <c r="EQ648" s="41"/>
      <c r="ER648" s="41"/>
      <c r="ES648" s="41"/>
      <c r="ET648" s="41"/>
      <c r="EU648" s="41"/>
      <c r="EV648" s="41"/>
      <c r="EW648" s="41"/>
      <c r="EX648" s="41"/>
      <c r="EY648" s="41"/>
      <c r="EZ648" s="41"/>
      <c r="FA648" s="41"/>
      <c r="FB648" s="41"/>
      <c r="FC648" s="41"/>
      <c r="FD648" s="41"/>
      <c r="FE648" s="41"/>
      <c r="FF648" s="41"/>
      <c r="FG648" s="41"/>
      <c r="FH648" s="41"/>
      <c r="FI648" s="41"/>
      <c r="FJ648" s="41"/>
      <c r="FK648" s="41"/>
      <c r="FL648" s="41"/>
      <c r="FM648" s="41"/>
      <c r="FN648" s="41"/>
      <c r="FO648" s="41"/>
      <c r="FP648" s="41"/>
      <c r="FQ648" s="41"/>
      <c r="FR648" s="41"/>
      <c r="FS648" s="41"/>
      <c r="FT648" s="41"/>
      <c r="FU648" s="41"/>
      <c r="FV648" s="41"/>
    </row>
    <row r="649" spans="1:178" s="42" customFormat="1" ht="21.75" customHeight="1">
      <c r="A649" s="647" t="s">
        <v>99</v>
      </c>
      <c r="B649" s="648">
        <v>260</v>
      </c>
      <c r="C649" s="648"/>
      <c r="D649" s="657"/>
      <c r="E649" s="658"/>
      <c r="F649" s="644">
        <f t="shared" ref="F649:X649" si="407">F650</f>
        <v>0</v>
      </c>
      <c r="G649" s="644">
        <f t="shared" si="407"/>
        <v>0</v>
      </c>
      <c r="H649" s="651">
        <f t="shared" si="407"/>
        <v>0</v>
      </c>
      <c r="I649" s="655">
        <f t="shared" si="407"/>
        <v>0</v>
      </c>
      <c r="J649" s="651">
        <f t="shared" si="407"/>
        <v>0</v>
      </c>
      <c r="K649" s="652">
        <f t="shared" si="407"/>
        <v>0</v>
      </c>
      <c r="L649" s="653">
        <f t="shared" si="407"/>
        <v>0</v>
      </c>
      <c r="M649" s="652">
        <f t="shared" si="407"/>
        <v>0</v>
      </c>
      <c r="N649" s="653">
        <f t="shared" si="407"/>
        <v>0</v>
      </c>
      <c r="O649" s="653">
        <f t="shared" si="407"/>
        <v>0</v>
      </c>
      <c r="P649" s="653">
        <f t="shared" si="407"/>
        <v>0</v>
      </c>
      <c r="Q649" s="653">
        <f t="shared" si="407"/>
        <v>0</v>
      </c>
      <c r="R649" s="653">
        <f t="shared" si="407"/>
        <v>0</v>
      </c>
      <c r="S649" s="653">
        <f t="shared" si="407"/>
        <v>0</v>
      </c>
      <c r="T649" s="653">
        <f t="shared" si="407"/>
        <v>0</v>
      </c>
      <c r="U649" s="652">
        <f t="shared" si="407"/>
        <v>0</v>
      </c>
      <c r="V649" s="652">
        <f t="shared" si="407"/>
        <v>0</v>
      </c>
      <c r="W649" s="653">
        <f t="shared" si="407"/>
        <v>0</v>
      </c>
      <c r="X649" s="653">
        <f t="shared" si="407"/>
        <v>0</v>
      </c>
      <c r="Y649" s="651">
        <f t="shared" ref="Y649:AJ649" si="408">Y650</f>
        <v>0</v>
      </c>
      <c r="Z649" s="652">
        <f t="shared" si="408"/>
        <v>0</v>
      </c>
      <c r="AA649" s="653">
        <f t="shared" si="408"/>
        <v>0</v>
      </c>
      <c r="AB649" s="653">
        <f t="shared" si="408"/>
        <v>0</v>
      </c>
      <c r="AC649" s="653">
        <f t="shared" si="408"/>
        <v>0</v>
      </c>
      <c r="AD649" s="653">
        <f t="shared" si="408"/>
        <v>0</v>
      </c>
      <c r="AE649" s="653">
        <f t="shared" si="408"/>
        <v>0</v>
      </c>
      <c r="AF649" s="653">
        <f t="shared" si="408"/>
        <v>0</v>
      </c>
      <c r="AG649" s="653">
        <f t="shared" si="408"/>
        <v>0</v>
      </c>
      <c r="AH649" s="653">
        <f t="shared" si="408"/>
        <v>0</v>
      </c>
      <c r="AI649" s="653">
        <f t="shared" si="408"/>
        <v>0</v>
      </c>
      <c r="AJ649" s="654">
        <f t="shared" si="408"/>
        <v>0</v>
      </c>
      <c r="AK649" s="238"/>
      <c r="AL649" s="238"/>
      <c r="AM649" s="238"/>
      <c r="AN649" s="238"/>
      <c r="AO649" s="238"/>
      <c r="AP649" s="238"/>
      <c r="AQ649" s="238"/>
      <c r="AR649" s="238"/>
      <c r="AS649" s="238"/>
      <c r="AT649" s="238"/>
      <c r="AU649" s="238"/>
      <c r="AV649" s="238"/>
      <c r="AW649" s="238"/>
      <c r="AX649" s="238"/>
      <c r="AY649" s="238"/>
      <c r="AZ649" s="238"/>
      <c r="BA649" s="238"/>
      <c r="BB649" s="238"/>
      <c r="BC649" s="238"/>
      <c r="BD649" s="238"/>
      <c r="BE649" s="238"/>
      <c r="BF649" s="238"/>
      <c r="BG649" s="238"/>
      <c r="BH649" s="238"/>
      <c r="BI649" s="238"/>
      <c r="BJ649" s="238"/>
      <c r="BK649" s="238"/>
      <c r="BL649" s="238"/>
      <c r="BM649" s="238"/>
      <c r="BN649" s="238"/>
      <c r="BO649" s="238"/>
      <c r="BP649" s="238"/>
      <c r="BQ649" s="238"/>
      <c r="BR649" s="238"/>
      <c r="BS649" s="238"/>
      <c r="BT649" s="238"/>
      <c r="BU649" s="238"/>
      <c r="BV649" s="238"/>
      <c r="BW649" s="238"/>
      <c r="BX649" s="238"/>
      <c r="BY649" s="238"/>
      <c r="BZ649" s="238"/>
      <c r="CA649" s="238"/>
      <c r="CB649" s="238"/>
      <c r="CC649" s="238"/>
      <c r="CD649" s="238"/>
      <c r="CE649" s="238"/>
      <c r="CF649" s="238"/>
      <c r="CG649" s="238"/>
      <c r="CH649" s="238"/>
      <c r="CI649" s="238"/>
      <c r="CJ649" s="238"/>
      <c r="CK649" s="238"/>
      <c r="CL649" s="238"/>
      <c r="CM649" s="238"/>
      <c r="CN649" s="238"/>
      <c r="CO649" s="238"/>
      <c r="CP649" s="238"/>
      <c r="CQ649" s="238"/>
      <c r="CR649" s="238"/>
      <c r="CS649" s="238"/>
      <c r="CT649" s="238"/>
      <c r="CU649" s="238"/>
      <c r="CV649" s="238"/>
      <c r="CW649" s="238"/>
      <c r="CX649" s="238"/>
      <c r="CY649" s="238"/>
      <c r="CZ649" s="238"/>
      <c r="DA649" s="238"/>
      <c r="DB649" s="238"/>
      <c r="DC649" s="238"/>
      <c r="DD649" s="238"/>
      <c r="DE649" s="238"/>
      <c r="DF649" s="238"/>
      <c r="DG649" s="238"/>
      <c r="DH649" s="238"/>
      <c r="DI649" s="238"/>
      <c r="DJ649" s="238"/>
      <c r="DK649" s="238"/>
      <c r="DL649" s="238"/>
      <c r="DM649" s="238"/>
      <c r="DN649" s="238"/>
      <c r="DO649" s="238"/>
      <c r="DP649" s="238"/>
      <c r="DQ649" s="238"/>
      <c r="DR649" s="238"/>
      <c r="DS649" s="238"/>
      <c r="DT649" s="238"/>
      <c r="DU649" s="238"/>
      <c r="DV649" s="238"/>
      <c r="DW649" s="238"/>
      <c r="DX649" s="238"/>
      <c r="DY649" s="238"/>
      <c r="DZ649" s="238"/>
      <c r="EA649" s="238"/>
      <c r="EB649" s="238"/>
      <c r="EC649" s="238"/>
      <c r="ED649" s="238"/>
      <c r="EE649" s="238"/>
      <c r="EF649" s="238"/>
      <c r="EG649" s="238"/>
      <c r="EH649" s="238"/>
      <c r="EI649" s="238"/>
      <c r="EJ649" s="238"/>
      <c r="EK649" s="238"/>
      <c r="EL649" s="238"/>
      <c r="EM649" s="238"/>
      <c r="EN649" s="238"/>
      <c r="EO649" s="238"/>
      <c r="EP649" s="238"/>
      <c r="EQ649" s="238"/>
      <c r="ER649" s="238"/>
      <c r="ES649" s="238"/>
      <c r="ET649" s="238"/>
      <c r="EU649" s="238"/>
      <c r="EV649" s="238"/>
      <c r="EW649" s="238"/>
      <c r="EX649" s="238"/>
      <c r="EY649" s="238"/>
      <c r="EZ649" s="238"/>
      <c r="FA649" s="238"/>
      <c r="FB649" s="238"/>
      <c r="FC649" s="238"/>
      <c r="FD649" s="238"/>
      <c r="FE649" s="238"/>
      <c r="FF649" s="238"/>
      <c r="FG649" s="238"/>
      <c r="FH649" s="238"/>
      <c r="FI649" s="238"/>
      <c r="FJ649" s="238"/>
      <c r="FK649" s="238"/>
      <c r="FL649" s="238"/>
      <c r="FM649" s="238"/>
      <c r="FN649" s="238"/>
      <c r="FO649" s="238"/>
      <c r="FP649" s="238"/>
      <c r="FQ649" s="238"/>
      <c r="FR649" s="238"/>
      <c r="FS649" s="238"/>
      <c r="FT649" s="238"/>
      <c r="FU649" s="238"/>
      <c r="FV649" s="238"/>
    </row>
    <row r="650" spans="1:178" s="42" customFormat="1" ht="33.75" customHeight="1">
      <c r="A650" s="656" t="s">
        <v>715</v>
      </c>
      <c r="B650" s="648">
        <v>262</v>
      </c>
      <c r="C650" s="648"/>
      <c r="D650" s="657"/>
      <c r="E650" s="658"/>
      <c r="F650" s="644">
        <f t="shared" ref="F650:X650" si="409">SUM(F651)</f>
        <v>0</v>
      </c>
      <c r="G650" s="644">
        <f t="shared" si="409"/>
        <v>0</v>
      </c>
      <c r="H650" s="651">
        <f t="shared" si="409"/>
        <v>0</v>
      </c>
      <c r="I650" s="655">
        <f t="shared" si="409"/>
        <v>0</v>
      </c>
      <c r="J650" s="651">
        <f t="shared" si="409"/>
        <v>0</v>
      </c>
      <c r="K650" s="652">
        <f t="shared" si="409"/>
        <v>0</v>
      </c>
      <c r="L650" s="653">
        <f t="shared" si="409"/>
        <v>0</v>
      </c>
      <c r="M650" s="652">
        <f t="shared" si="409"/>
        <v>0</v>
      </c>
      <c r="N650" s="653">
        <f t="shared" si="409"/>
        <v>0</v>
      </c>
      <c r="O650" s="653">
        <f t="shared" si="409"/>
        <v>0</v>
      </c>
      <c r="P650" s="653">
        <f t="shared" si="409"/>
        <v>0</v>
      </c>
      <c r="Q650" s="653">
        <f t="shared" si="409"/>
        <v>0</v>
      </c>
      <c r="R650" s="653">
        <f t="shared" si="409"/>
        <v>0</v>
      </c>
      <c r="S650" s="653">
        <f t="shared" si="409"/>
        <v>0</v>
      </c>
      <c r="T650" s="653">
        <f t="shared" si="409"/>
        <v>0</v>
      </c>
      <c r="U650" s="652">
        <f t="shared" si="409"/>
        <v>0</v>
      </c>
      <c r="V650" s="652">
        <f t="shared" si="409"/>
        <v>0</v>
      </c>
      <c r="W650" s="653">
        <f t="shared" si="409"/>
        <v>0</v>
      </c>
      <c r="X650" s="653">
        <f t="shared" si="409"/>
        <v>0</v>
      </c>
      <c r="Y650" s="651">
        <f t="shared" ref="Y650:AJ650" si="410">SUM(Y651)</f>
        <v>0</v>
      </c>
      <c r="Z650" s="652">
        <f t="shared" si="410"/>
        <v>0</v>
      </c>
      <c r="AA650" s="653">
        <f t="shared" si="410"/>
        <v>0</v>
      </c>
      <c r="AB650" s="653">
        <f t="shared" si="410"/>
        <v>0</v>
      </c>
      <c r="AC650" s="653">
        <f t="shared" si="410"/>
        <v>0</v>
      </c>
      <c r="AD650" s="653">
        <f t="shared" si="410"/>
        <v>0</v>
      </c>
      <c r="AE650" s="653">
        <f t="shared" si="410"/>
        <v>0</v>
      </c>
      <c r="AF650" s="653">
        <f t="shared" si="410"/>
        <v>0</v>
      </c>
      <c r="AG650" s="653">
        <f t="shared" si="410"/>
        <v>0</v>
      </c>
      <c r="AH650" s="653">
        <f t="shared" si="410"/>
        <v>0</v>
      </c>
      <c r="AI650" s="653">
        <f t="shared" si="410"/>
        <v>0</v>
      </c>
      <c r="AJ650" s="654">
        <f t="shared" si="410"/>
        <v>0</v>
      </c>
      <c r="AK650" s="238"/>
      <c r="AL650" s="238"/>
      <c r="AM650" s="238"/>
      <c r="AN650" s="238"/>
      <c r="AO650" s="238"/>
      <c r="AP650" s="238"/>
      <c r="AQ650" s="238"/>
      <c r="AR650" s="238"/>
      <c r="AS650" s="238"/>
      <c r="AT650" s="238"/>
      <c r="AU650" s="238"/>
      <c r="AV650" s="238"/>
      <c r="AW650" s="238"/>
      <c r="AX650" s="238"/>
      <c r="AY650" s="238"/>
      <c r="AZ650" s="238"/>
      <c r="BA650" s="238"/>
      <c r="BB650" s="238"/>
      <c r="BC650" s="238"/>
      <c r="BD650" s="238"/>
      <c r="BE650" s="238"/>
      <c r="BF650" s="238"/>
      <c r="BG650" s="238"/>
      <c r="BH650" s="238"/>
      <c r="BI650" s="238"/>
      <c r="BJ650" s="238"/>
      <c r="BK650" s="238"/>
      <c r="BL650" s="238"/>
      <c r="BM650" s="238"/>
      <c r="BN650" s="238"/>
      <c r="BO650" s="238"/>
      <c r="BP650" s="238"/>
      <c r="BQ650" s="238"/>
      <c r="BR650" s="238"/>
      <c r="BS650" s="238"/>
      <c r="BT650" s="238"/>
      <c r="BU650" s="238"/>
      <c r="BV650" s="238"/>
      <c r="BW650" s="238"/>
      <c r="BX650" s="238"/>
      <c r="BY650" s="238"/>
      <c r="BZ650" s="238"/>
      <c r="CA650" s="238"/>
      <c r="CB650" s="238"/>
      <c r="CC650" s="238"/>
      <c r="CD650" s="238"/>
      <c r="CE650" s="238"/>
      <c r="CF650" s="238"/>
      <c r="CG650" s="238"/>
      <c r="CH650" s="238"/>
      <c r="CI650" s="238"/>
      <c r="CJ650" s="238"/>
      <c r="CK650" s="238"/>
      <c r="CL650" s="238"/>
      <c r="CM650" s="238"/>
      <c r="CN650" s="238"/>
      <c r="CO650" s="238"/>
      <c r="CP650" s="238"/>
      <c r="CQ650" s="238"/>
      <c r="CR650" s="238"/>
      <c r="CS650" s="238"/>
      <c r="CT650" s="238"/>
      <c r="CU650" s="238"/>
      <c r="CV650" s="238"/>
      <c r="CW650" s="238"/>
      <c r="CX650" s="238"/>
      <c r="CY650" s="238"/>
      <c r="CZ650" s="238"/>
      <c r="DA650" s="238"/>
      <c r="DB650" s="238"/>
      <c r="DC650" s="238"/>
      <c r="DD650" s="238"/>
      <c r="DE650" s="238"/>
      <c r="DF650" s="238"/>
      <c r="DG650" s="238"/>
      <c r="DH650" s="238"/>
      <c r="DI650" s="238"/>
      <c r="DJ650" s="238"/>
      <c r="DK650" s="238"/>
      <c r="DL650" s="238"/>
      <c r="DM650" s="238"/>
      <c r="DN650" s="238"/>
      <c r="DO650" s="238"/>
      <c r="DP650" s="238"/>
      <c r="DQ650" s="238"/>
      <c r="DR650" s="238"/>
      <c r="DS650" s="238"/>
      <c r="DT650" s="238"/>
      <c r="DU650" s="238"/>
      <c r="DV650" s="238"/>
      <c r="DW650" s="238"/>
      <c r="DX650" s="238"/>
      <c r="DY650" s="238"/>
      <c r="DZ650" s="238"/>
      <c r="EA650" s="238"/>
      <c r="EB650" s="238"/>
      <c r="EC650" s="238"/>
      <c r="ED650" s="238"/>
      <c r="EE650" s="238"/>
      <c r="EF650" s="238"/>
      <c r="EG650" s="238"/>
      <c r="EH650" s="238"/>
      <c r="EI650" s="238"/>
      <c r="EJ650" s="238"/>
      <c r="EK650" s="238"/>
      <c r="EL650" s="238"/>
      <c r="EM650" s="238"/>
      <c r="EN650" s="238"/>
      <c r="EO650" s="238"/>
      <c r="EP650" s="238"/>
      <c r="EQ650" s="238"/>
      <c r="ER650" s="238"/>
      <c r="ES650" s="238"/>
      <c r="ET650" s="238"/>
      <c r="EU650" s="238"/>
      <c r="EV650" s="238"/>
      <c r="EW650" s="238"/>
      <c r="EX650" s="238"/>
      <c r="EY650" s="238"/>
      <c r="EZ650" s="238"/>
      <c r="FA650" s="238"/>
      <c r="FB650" s="238"/>
      <c r="FC650" s="238"/>
      <c r="FD650" s="238"/>
      <c r="FE650" s="238"/>
      <c r="FF650" s="238"/>
      <c r="FG650" s="238"/>
      <c r="FH650" s="238"/>
      <c r="FI650" s="238"/>
      <c r="FJ650" s="238"/>
      <c r="FK650" s="238"/>
      <c r="FL650" s="238"/>
      <c r="FM650" s="238"/>
      <c r="FN650" s="238"/>
      <c r="FO650" s="238"/>
      <c r="FP650" s="238"/>
      <c r="FQ650" s="238"/>
      <c r="FR650" s="238"/>
      <c r="FS650" s="238"/>
      <c r="FT650" s="238"/>
      <c r="FU650" s="238"/>
      <c r="FV650" s="238"/>
    </row>
    <row r="651" spans="1:178" s="40" customFormat="1" ht="26.25" customHeight="1">
      <c r="A651" s="676" t="s">
        <v>716</v>
      </c>
      <c r="B651" s="277"/>
      <c r="C651" s="294">
        <v>993</v>
      </c>
      <c r="D651" s="291"/>
      <c r="E651" s="567"/>
      <c r="F651" s="278"/>
      <c r="G651" s="278">
        <f>SUM(J651,Y651)</f>
        <v>0</v>
      </c>
      <c r="H651" s="672"/>
      <c r="I651" s="682"/>
      <c r="J651" s="672">
        <f>SUM(K651:X651)</f>
        <v>0</v>
      </c>
      <c r="K651" s="335"/>
      <c r="L651" s="281"/>
      <c r="M651" s="335"/>
      <c r="N651" s="281"/>
      <c r="O651" s="281"/>
      <c r="P651" s="281"/>
      <c r="Q651" s="281"/>
      <c r="R651" s="281"/>
      <c r="S651" s="281"/>
      <c r="T651" s="281"/>
      <c r="U651" s="335"/>
      <c r="V651" s="335"/>
      <c r="W651" s="281"/>
      <c r="X651" s="281"/>
      <c r="Y651" s="672">
        <f>SUM(Z651:AJ651)</f>
        <v>0</v>
      </c>
      <c r="Z651" s="335"/>
      <c r="AA651" s="281"/>
      <c r="AB651" s="281"/>
      <c r="AC651" s="281"/>
      <c r="AD651" s="281"/>
      <c r="AE651" s="281"/>
      <c r="AF651" s="281"/>
      <c r="AG651" s="281"/>
      <c r="AH651" s="281"/>
      <c r="AI651" s="281"/>
      <c r="AJ651" s="284"/>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1"/>
      <c r="DD651" s="41"/>
      <c r="DE651" s="41"/>
      <c r="DF651" s="41"/>
      <c r="DG651" s="41"/>
      <c r="DH651" s="41"/>
      <c r="DI651" s="41"/>
      <c r="DJ651" s="41"/>
      <c r="DK651" s="41"/>
      <c r="DL651" s="41"/>
      <c r="DM651" s="41"/>
      <c r="DN651" s="41"/>
      <c r="DO651" s="41"/>
      <c r="DP651" s="41"/>
      <c r="DQ651" s="41"/>
      <c r="DR651" s="41"/>
      <c r="DS651" s="41"/>
      <c r="DT651" s="41"/>
      <c r="DU651" s="41"/>
      <c r="DV651" s="41"/>
      <c r="DW651" s="41"/>
      <c r="DX651" s="41"/>
      <c r="DY651" s="41"/>
      <c r="DZ651" s="41"/>
      <c r="EA651" s="41"/>
      <c r="EB651" s="41"/>
      <c r="EC651" s="41"/>
      <c r="ED651" s="41"/>
      <c r="EE651" s="41"/>
      <c r="EF651" s="41"/>
      <c r="EG651" s="41"/>
      <c r="EH651" s="41"/>
      <c r="EI651" s="41"/>
      <c r="EJ651" s="41"/>
      <c r="EK651" s="41"/>
      <c r="EL651" s="41"/>
      <c r="EM651" s="41"/>
      <c r="EN651" s="41"/>
      <c r="EO651" s="41"/>
      <c r="EP651" s="41"/>
      <c r="EQ651" s="41"/>
      <c r="ER651" s="41"/>
      <c r="ES651" s="41"/>
      <c r="ET651" s="41"/>
      <c r="EU651" s="41"/>
      <c r="EV651" s="41"/>
      <c r="EW651" s="41"/>
      <c r="EX651" s="41"/>
      <c r="EY651" s="41"/>
      <c r="EZ651" s="41"/>
      <c r="FA651" s="41"/>
      <c r="FB651" s="41"/>
      <c r="FC651" s="41"/>
      <c r="FD651" s="41"/>
      <c r="FE651" s="41"/>
      <c r="FF651" s="41"/>
      <c r="FG651" s="41"/>
      <c r="FH651" s="41"/>
      <c r="FI651" s="41"/>
      <c r="FJ651" s="41"/>
      <c r="FK651" s="41"/>
      <c r="FL651" s="41"/>
      <c r="FM651" s="41"/>
      <c r="FN651" s="41"/>
      <c r="FO651" s="41"/>
      <c r="FP651" s="41"/>
      <c r="FQ651" s="41"/>
      <c r="FR651" s="41"/>
      <c r="FS651" s="41"/>
      <c r="FT651" s="41"/>
      <c r="FU651" s="41"/>
      <c r="FV651" s="41"/>
    </row>
    <row r="652" spans="1:178" s="42" customFormat="1" ht="23.25" customHeight="1">
      <c r="A652" s="647" t="s">
        <v>714</v>
      </c>
      <c r="B652" s="648">
        <v>290</v>
      </c>
      <c r="C652" s="648"/>
      <c r="D652" s="649"/>
      <c r="E652" s="650"/>
      <c r="F652" s="644">
        <f>SUM(F653:F654)</f>
        <v>0</v>
      </c>
      <c r="G652" s="644">
        <f>SUM(G653:G654)</f>
        <v>0</v>
      </c>
      <c r="H652" s="651">
        <f>SUM(H653:H654)</f>
        <v>0</v>
      </c>
      <c r="I652" s="655">
        <f>SUM(I653:I654)</f>
        <v>0</v>
      </c>
      <c r="J652" s="651">
        <f>SUM(J653:J654)</f>
        <v>0</v>
      </c>
      <c r="K652" s="652">
        <f t="shared" ref="K652:S652" si="411">SUM(K653:K654)</f>
        <v>0</v>
      </c>
      <c r="L652" s="653">
        <f t="shared" ref="L652:N652" si="412">SUM(L653:L654)</f>
        <v>0</v>
      </c>
      <c r="M652" s="652">
        <f t="shared" si="412"/>
        <v>0</v>
      </c>
      <c r="N652" s="653">
        <f t="shared" si="412"/>
        <v>0</v>
      </c>
      <c r="O652" s="653">
        <f t="shared" si="411"/>
        <v>0</v>
      </c>
      <c r="P652" s="653">
        <f t="shared" si="411"/>
        <v>0</v>
      </c>
      <c r="Q652" s="653">
        <f t="shared" si="411"/>
        <v>0</v>
      </c>
      <c r="R652" s="653">
        <f t="shared" si="411"/>
        <v>0</v>
      </c>
      <c r="S652" s="653">
        <f t="shared" si="411"/>
        <v>0</v>
      </c>
      <c r="T652" s="653">
        <f>SUM(T653:T654)</f>
        <v>0</v>
      </c>
      <c r="U652" s="652">
        <f>SUM(U653:U654)</f>
        <v>0</v>
      </c>
      <c r="V652" s="652">
        <f>SUM(V653:V654)</f>
        <v>0</v>
      </c>
      <c r="W652" s="653">
        <f>SUM(W653:W654)</f>
        <v>0</v>
      </c>
      <c r="X652" s="653">
        <f>SUM(X653:X654)</f>
        <v>0</v>
      </c>
      <c r="Y652" s="651">
        <f t="shared" ref="Y652:AF652" si="413">SUM(Y653:Y654)</f>
        <v>0</v>
      </c>
      <c r="Z652" s="652">
        <f t="shared" si="413"/>
        <v>0</v>
      </c>
      <c r="AA652" s="653">
        <f t="shared" si="413"/>
        <v>0</v>
      </c>
      <c r="AB652" s="653">
        <f t="shared" si="413"/>
        <v>0</v>
      </c>
      <c r="AC652" s="653">
        <f>SUM(AC653:AC654)</f>
        <v>0</v>
      </c>
      <c r="AD652" s="653">
        <f>SUM(AD653:AD654)</f>
        <v>0</v>
      </c>
      <c r="AE652" s="653">
        <f>SUM(AE653:AE654)</f>
        <v>0</v>
      </c>
      <c r="AF652" s="653">
        <f t="shared" si="413"/>
        <v>0</v>
      </c>
      <c r="AG652" s="653">
        <f>SUM(AG653:AG654)</f>
        <v>0</v>
      </c>
      <c r="AH652" s="653">
        <f>SUM(AH653:AH654)</f>
        <v>0</v>
      </c>
      <c r="AI652" s="653">
        <f>SUM(AI653:AI654)</f>
        <v>0</v>
      </c>
      <c r="AJ652" s="654">
        <f>SUM(AJ653:AJ654)</f>
        <v>0</v>
      </c>
      <c r="AK652" s="238"/>
      <c r="AL652" s="238"/>
      <c r="AM652" s="238"/>
      <c r="AN652" s="238"/>
      <c r="AO652" s="238"/>
      <c r="AP652" s="238"/>
      <c r="AQ652" s="238"/>
      <c r="AR652" s="238"/>
      <c r="AS652" s="238"/>
      <c r="AT652" s="238"/>
      <c r="AU652" s="238"/>
      <c r="AV652" s="238"/>
      <c r="AW652" s="238"/>
      <c r="AX652" s="238"/>
      <c r="AY652" s="238"/>
      <c r="AZ652" s="238"/>
      <c r="BA652" s="238"/>
      <c r="BB652" s="238"/>
      <c r="BC652" s="238"/>
      <c r="BD652" s="238"/>
      <c r="BE652" s="238"/>
      <c r="BF652" s="238"/>
      <c r="BG652" s="238"/>
      <c r="BH652" s="238"/>
      <c r="BI652" s="238"/>
      <c r="BJ652" s="238"/>
      <c r="BK652" s="238"/>
      <c r="BL652" s="238"/>
      <c r="BM652" s="238"/>
      <c r="BN652" s="238"/>
      <c r="BO652" s="238"/>
      <c r="BP652" s="238"/>
      <c r="BQ652" s="238"/>
      <c r="BR652" s="238"/>
      <c r="BS652" s="238"/>
      <c r="BT652" s="238"/>
      <c r="BU652" s="238"/>
      <c r="BV652" s="238"/>
      <c r="BW652" s="238"/>
      <c r="BX652" s="238"/>
      <c r="BY652" s="238"/>
      <c r="BZ652" s="238"/>
      <c r="CA652" s="238"/>
      <c r="CB652" s="238"/>
      <c r="CC652" s="238"/>
      <c r="CD652" s="238"/>
      <c r="CE652" s="238"/>
      <c r="CF652" s="238"/>
      <c r="CG652" s="238"/>
      <c r="CH652" s="238"/>
      <c r="CI652" s="238"/>
      <c r="CJ652" s="238"/>
      <c r="CK652" s="238"/>
      <c r="CL652" s="238"/>
      <c r="CM652" s="238"/>
      <c r="CN652" s="238"/>
      <c r="CO652" s="238"/>
      <c r="CP652" s="238"/>
      <c r="CQ652" s="238"/>
      <c r="CR652" s="238"/>
      <c r="CS652" s="238"/>
      <c r="CT652" s="238"/>
      <c r="CU652" s="238"/>
      <c r="CV652" s="238"/>
      <c r="CW652" s="238"/>
      <c r="CX652" s="238"/>
      <c r="CY652" s="238"/>
      <c r="CZ652" s="238"/>
      <c r="DA652" s="238"/>
      <c r="DB652" s="238"/>
      <c r="DC652" s="238"/>
      <c r="DD652" s="238"/>
      <c r="DE652" s="238"/>
      <c r="DF652" s="238"/>
      <c r="DG652" s="238"/>
      <c r="DH652" s="238"/>
      <c r="DI652" s="238"/>
      <c r="DJ652" s="238"/>
      <c r="DK652" s="238"/>
      <c r="DL652" s="238"/>
      <c r="DM652" s="238"/>
      <c r="DN652" s="238"/>
      <c r="DO652" s="238"/>
      <c r="DP652" s="238"/>
      <c r="DQ652" s="238"/>
      <c r="DR652" s="238"/>
      <c r="DS652" s="238"/>
      <c r="DT652" s="238"/>
      <c r="DU652" s="238"/>
      <c r="DV652" s="238"/>
      <c r="DW652" s="238"/>
      <c r="DX652" s="238"/>
      <c r="DY652" s="238"/>
      <c r="DZ652" s="238"/>
      <c r="EA652" s="238"/>
      <c r="EB652" s="238"/>
      <c r="EC652" s="238"/>
      <c r="ED652" s="238"/>
      <c r="EE652" s="238"/>
      <c r="EF652" s="238"/>
      <c r="EG652" s="238"/>
      <c r="EH652" s="238"/>
      <c r="EI652" s="238"/>
      <c r="EJ652" s="238"/>
      <c r="EK652" s="238"/>
      <c r="EL652" s="238"/>
      <c r="EM652" s="238"/>
      <c r="EN652" s="238"/>
      <c r="EO652" s="238"/>
      <c r="EP652" s="238"/>
      <c r="EQ652" s="238"/>
      <c r="ER652" s="238"/>
      <c r="ES652" s="238"/>
      <c r="ET652" s="238"/>
      <c r="EU652" s="238"/>
      <c r="EV652" s="238"/>
      <c r="EW652" s="238"/>
      <c r="EX652" s="238"/>
      <c r="EY652" s="238"/>
      <c r="EZ652" s="238"/>
      <c r="FA652" s="238"/>
      <c r="FB652" s="238"/>
      <c r="FC652" s="238"/>
      <c r="FD652" s="238"/>
      <c r="FE652" s="238"/>
      <c r="FF652" s="238"/>
      <c r="FG652" s="238"/>
      <c r="FH652" s="238"/>
      <c r="FI652" s="238"/>
      <c r="FJ652" s="238"/>
      <c r="FK652" s="238"/>
      <c r="FL652" s="238"/>
      <c r="FM652" s="238"/>
      <c r="FN652" s="238"/>
      <c r="FO652" s="238"/>
      <c r="FP652" s="238"/>
      <c r="FQ652" s="238"/>
      <c r="FR652" s="238"/>
      <c r="FS652" s="238"/>
      <c r="FT652" s="238"/>
      <c r="FU652" s="238"/>
      <c r="FV652" s="238"/>
    </row>
    <row r="653" spans="1:178" s="40" customFormat="1" ht="22.5" customHeight="1">
      <c r="A653" s="676" t="s">
        <v>50</v>
      </c>
      <c r="B653" s="277"/>
      <c r="C653" s="294">
        <v>962</v>
      </c>
      <c r="D653" s="295"/>
      <c r="E653" s="566"/>
      <c r="F653" s="278"/>
      <c r="G653" s="278">
        <f>SUM(J653,Y653)</f>
        <v>0</v>
      </c>
      <c r="H653" s="672"/>
      <c r="I653" s="682"/>
      <c r="J653" s="672">
        <f>SUM(K653:X653)</f>
        <v>0</v>
      </c>
      <c r="K653" s="335"/>
      <c r="L653" s="281"/>
      <c r="M653" s="335"/>
      <c r="N653" s="281">
        <v>0</v>
      </c>
      <c r="O653" s="281"/>
      <c r="P653" s="281"/>
      <c r="Q653" s="281"/>
      <c r="R653" s="281"/>
      <c r="S653" s="281"/>
      <c r="T653" s="281"/>
      <c r="U653" s="335"/>
      <c r="V653" s="335"/>
      <c r="W653" s="281"/>
      <c r="X653" s="281"/>
      <c r="Y653" s="672">
        <f>SUM(Z653:AJ653)</f>
        <v>0</v>
      </c>
      <c r="Z653" s="335"/>
      <c r="AA653" s="281"/>
      <c r="AB653" s="281"/>
      <c r="AC653" s="281"/>
      <c r="AD653" s="281"/>
      <c r="AE653" s="281"/>
      <c r="AF653" s="281"/>
      <c r="AG653" s="281"/>
      <c r="AH653" s="281"/>
      <c r="AI653" s="281"/>
      <c r="AJ653" s="284"/>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1"/>
      <c r="DD653" s="41"/>
      <c r="DE653" s="41"/>
      <c r="DF653" s="41"/>
      <c r="DG653" s="41"/>
      <c r="DH653" s="41"/>
      <c r="DI653" s="41"/>
      <c r="DJ653" s="41"/>
      <c r="DK653" s="41"/>
      <c r="DL653" s="41"/>
      <c r="DM653" s="41"/>
      <c r="DN653" s="41"/>
      <c r="DO653" s="41"/>
      <c r="DP653" s="41"/>
      <c r="DQ653" s="41"/>
      <c r="DR653" s="41"/>
      <c r="DS653" s="41"/>
      <c r="DT653" s="41"/>
      <c r="DU653" s="41"/>
      <c r="DV653" s="41"/>
      <c r="DW653" s="41"/>
      <c r="DX653" s="41"/>
      <c r="DY653" s="41"/>
      <c r="DZ653" s="41"/>
      <c r="EA653" s="41"/>
      <c r="EB653" s="41"/>
      <c r="EC653" s="41"/>
      <c r="ED653" s="41"/>
      <c r="EE653" s="41"/>
      <c r="EF653" s="41"/>
      <c r="EG653" s="41"/>
      <c r="EH653" s="41"/>
      <c r="EI653" s="41"/>
      <c r="EJ653" s="41"/>
      <c r="EK653" s="41"/>
      <c r="EL653" s="41"/>
      <c r="EM653" s="41"/>
      <c r="EN653" s="41"/>
      <c r="EO653" s="41"/>
      <c r="EP653" s="41"/>
      <c r="EQ653" s="41"/>
      <c r="ER653" s="41"/>
      <c r="ES653" s="41"/>
      <c r="ET653" s="41"/>
      <c r="EU653" s="41"/>
      <c r="EV653" s="41"/>
      <c r="EW653" s="41"/>
      <c r="EX653" s="41"/>
      <c r="EY653" s="41"/>
      <c r="EZ653" s="41"/>
      <c r="FA653" s="41"/>
      <c r="FB653" s="41"/>
      <c r="FC653" s="41"/>
      <c r="FD653" s="41"/>
      <c r="FE653" s="41"/>
      <c r="FF653" s="41"/>
      <c r="FG653" s="41"/>
      <c r="FH653" s="41"/>
      <c r="FI653" s="41"/>
      <c r="FJ653" s="41"/>
      <c r="FK653" s="41"/>
      <c r="FL653" s="41"/>
      <c r="FM653" s="41"/>
      <c r="FN653" s="41"/>
      <c r="FO653" s="41"/>
      <c r="FP653" s="41"/>
      <c r="FQ653" s="41"/>
      <c r="FR653" s="41"/>
      <c r="FS653" s="41"/>
      <c r="FT653" s="41"/>
      <c r="FU653" s="41"/>
      <c r="FV653" s="41"/>
    </row>
    <row r="654" spans="1:178" s="40" customFormat="1" ht="32.25" customHeight="1">
      <c r="A654" s="676" t="s">
        <v>30</v>
      </c>
      <c r="B654" s="277"/>
      <c r="C654" s="294">
        <v>963</v>
      </c>
      <c r="D654" s="295"/>
      <c r="E654" s="566"/>
      <c r="F654" s="278"/>
      <c r="G654" s="278">
        <f>SUM(J654,Y654)</f>
        <v>0</v>
      </c>
      <c r="H654" s="672"/>
      <c r="I654" s="682"/>
      <c r="J654" s="672">
        <f>SUM(K654:X654)</f>
        <v>0</v>
      </c>
      <c r="K654" s="335"/>
      <c r="L654" s="281"/>
      <c r="M654" s="335"/>
      <c r="N654" s="281"/>
      <c r="O654" s="281"/>
      <c r="P654" s="281"/>
      <c r="Q654" s="281"/>
      <c r="R654" s="281"/>
      <c r="S654" s="281"/>
      <c r="T654" s="281"/>
      <c r="U654" s="335"/>
      <c r="V654" s="335"/>
      <c r="W654" s="281"/>
      <c r="X654" s="281"/>
      <c r="Y654" s="672">
        <f>SUM(Z654:AJ654)</f>
        <v>0</v>
      </c>
      <c r="Z654" s="335"/>
      <c r="AA654" s="281"/>
      <c r="AB654" s="281"/>
      <c r="AC654" s="281"/>
      <c r="AD654" s="281"/>
      <c r="AE654" s="281"/>
      <c r="AF654" s="281"/>
      <c r="AG654" s="281"/>
      <c r="AH654" s="281"/>
      <c r="AI654" s="281"/>
      <c r="AJ654" s="284"/>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row>
    <row r="655" spans="1:178" s="42" customFormat="1" ht="32.25" customHeight="1">
      <c r="A655" s="656" t="s">
        <v>723</v>
      </c>
      <c r="B655" s="648">
        <v>300</v>
      </c>
      <c r="C655" s="648"/>
      <c r="D655" s="649"/>
      <c r="E655" s="650"/>
      <c r="F655" s="644">
        <f>F656+F658</f>
        <v>0</v>
      </c>
      <c r="G655" s="644">
        <f>G656+G658</f>
        <v>107300</v>
      </c>
      <c r="H655" s="651">
        <f>H656+H658</f>
        <v>0</v>
      </c>
      <c r="I655" s="655">
        <f>I656+I658</f>
        <v>0</v>
      </c>
      <c r="J655" s="651">
        <f>J656+J658</f>
        <v>0</v>
      </c>
      <c r="K655" s="652">
        <f t="shared" ref="K655:S655" si="414">K656+K658</f>
        <v>0</v>
      </c>
      <c r="L655" s="653">
        <f t="shared" ref="L655:N655" si="415">L656+L658</f>
        <v>0</v>
      </c>
      <c r="M655" s="652">
        <f t="shared" si="415"/>
        <v>0</v>
      </c>
      <c r="N655" s="653">
        <f t="shared" si="415"/>
        <v>0</v>
      </c>
      <c r="O655" s="653">
        <f t="shared" si="414"/>
        <v>0</v>
      </c>
      <c r="P655" s="653">
        <f t="shared" si="414"/>
        <v>0</v>
      </c>
      <c r="Q655" s="653">
        <f t="shared" si="414"/>
        <v>0</v>
      </c>
      <c r="R655" s="653">
        <f t="shared" si="414"/>
        <v>0</v>
      </c>
      <c r="S655" s="653">
        <f t="shared" si="414"/>
        <v>0</v>
      </c>
      <c r="T655" s="653">
        <f>T656+T658</f>
        <v>0</v>
      </c>
      <c r="U655" s="652">
        <f>U656+U658</f>
        <v>0</v>
      </c>
      <c r="V655" s="652">
        <f>V656+V658</f>
        <v>0</v>
      </c>
      <c r="W655" s="653">
        <f>W656+W658</f>
        <v>0</v>
      </c>
      <c r="X655" s="653">
        <f>X656+X658</f>
        <v>0</v>
      </c>
      <c r="Y655" s="651">
        <f t="shared" ref="Y655:AF655" si="416">Y656+Y658</f>
        <v>107300</v>
      </c>
      <c r="Z655" s="652">
        <f t="shared" si="416"/>
        <v>107300</v>
      </c>
      <c r="AA655" s="653">
        <f t="shared" si="416"/>
        <v>0</v>
      </c>
      <c r="AB655" s="653">
        <f t="shared" si="416"/>
        <v>0</v>
      </c>
      <c r="AC655" s="653">
        <f>AC656+AC658</f>
        <v>0</v>
      </c>
      <c r="AD655" s="653">
        <f>AD656+AD658</f>
        <v>0</v>
      </c>
      <c r="AE655" s="653">
        <f>AE656+AE658</f>
        <v>0</v>
      </c>
      <c r="AF655" s="653">
        <f t="shared" si="416"/>
        <v>0</v>
      </c>
      <c r="AG655" s="653">
        <f>AG656+AG658</f>
        <v>0</v>
      </c>
      <c r="AH655" s="653">
        <f>AH656+AH658</f>
        <v>0</v>
      </c>
      <c r="AI655" s="653">
        <f>AI656+AI658</f>
        <v>0</v>
      </c>
      <c r="AJ655" s="654">
        <f>AJ656+AJ658</f>
        <v>0</v>
      </c>
      <c r="AK655" s="238"/>
      <c r="AL655" s="238"/>
      <c r="AM655" s="238"/>
      <c r="AN655" s="238"/>
      <c r="AO655" s="238"/>
      <c r="AP655" s="238"/>
      <c r="AQ655" s="238"/>
      <c r="AR655" s="238"/>
      <c r="AS655" s="238"/>
      <c r="AT655" s="238"/>
      <c r="AU655" s="238"/>
      <c r="AV655" s="238"/>
      <c r="AW655" s="238"/>
      <c r="AX655" s="238"/>
      <c r="AY655" s="238"/>
      <c r="AZ655" s="238"/>
      <c r="BA655" s="238"/>
      <c r="BB655" s="238"/>
      <c r="BC655" s="238"/>
      <c r="BD655" s="238"/>
      <c r="BE655" s="238"/>
      <c r="BF655" s="238"/>
      <c r="BG655" s="238"/>
      <c r="BH655" s="238"/>
      <c r="BI655" s="238"/>
      <c r="BJ655" s="238"/>
      <c r="BK655" s="238"/>
      <c r="BL655" s="238"/>
      <c r="BM655" s="238"/>
      <c r="BN655" s="238"/>
      <c r="BO655" s="238"/>
      <c r="BP655" s="238"/>
      <c r="BQ655" s="238"/>
      <c r="BR655" s="238"/>
      <c r="BS655" s="238"/>
      <c r="BT655" s="238"/>
      <c r="BU655" s="238"/>
      <c r="BV655" s="238"/>
      <c r="BW655" s="238"/>
      <c r="BX655" s="238"/>
      <c r="BY655" s="238"/>
      <c r="BZ655" s="238"/>
      <c r="CA655" s="238"/>
      <c r="CB655" s="238"/>
      <c r="CC655" s="238"/>
      <c r="CD655" s="238"/>
      <c r="CE655" s="238"/>
      <c r="CF655" s="238"/>
      <c r="CG655" s="238"/>
      <c r="CH655" s="238"/>
      <c r="CI655" s="238"/>
      <c r="CJ655" s="238"/>
      <c r="CK655" s="238"/>
      <c r="CL655" s="238"/>
      <c r="CM655" s="238"/>
      <c r="CN655" s="238"/>
      <c r="CO655" s="238"/>
      <c r="CP655" s="238"/>
      <c r="CQ655" s="238"/>
      <c r="CR655" s="238"/>
      <c r="CS655" s="238"/>
      <c r="CT655" s="238"/>
      <c r="CU655" s="238"/>
      <c r="CV655" s="238"/>
      <c r="CW655" s="238"/>
      <c r="CX655" s="238"/>
      <c r="CY655" s="238"/>
      <c r="CZ655" s="238"/>
      <c r="DA655" s="238"/>
      <c r="DB655" s="238"/>
      <c r="DC655" s="238"/>
      <c r="DD655" s="238"/>
      <c r="DE655" s="238"/>
      <c r="DF655" s="238"/>
      <c r="DG655" s="238"/>
      <c r="DH655" s="238"/>
      <c r="DI655" s="238"/>
      <c r="DJ655" s="238"/>
      <c r="DK655" s="238"/>
      <c r="DL655" s="238"/>
      <c r="DM655" s="238"/>
      <c r="DN655" s="238"/>
      <c r="DO655" s="238"/>
      <c r="DP655" s="238"/>
      <c r="DQ655" s="238"/>
      <c r="DR655" s="238"/>
      <c r="DS655" s="238"/>
      <c r="DT655" s="238"/>
      <c r="DU655" s="238"/>
      <c r="DV655" s="238"/>
      <c r="DW655" s="238"/>
      <c r="DX655" s="238"/>
      <c r="DY655" s="238"/>
      <c r="DZ655" s="238"/>
      <c r="EA655" s="238"/>
      <c r="EB655" s="238"/>
      <c r="EC655" s="238"/>
      <c r="ED655" s="238"/>
      <c r="EE655" s="238"/>
      <c r="EF655" s="238"/>
      <c r="EG655" s="238"/>
      <c r="EH655" s="238"/>
      <c r="EI655" s="238"/>
      <c r="EJ655" s="238"/>
      <c r="EK655" s="238"/>
      <c r="EL655" s="238"/>
      <c r="EM655" s="238"/>
      <c r="EN655" s="238"/>
      <c r="EO655" s="238"/>
      <c r="EP655" s="238"/>
      <c r="EQ655" s="238"/>
      <c r="ER655" s="238"/>
      <c r="ES655" s="238"/>
      <c r="ET655" s="238"/>
      <c r="EU655" s="238"/>
      <c r="EV655" s="238"/>
      <c r="EW655" s="238"/>
      <c r="EX655" s="238"/>
      <c r="EY655" s="238"/>
      <c r="EZ655" s="238"/>
      <c r="FA655" s="238"/>
      <c r="FB655" s="238"/>
      <c r="FC655" s="238"/>
      <c r="FD655" s="238"/>
      <c r="FE655" s="238"/>
      <c r="FF655" s="238"/>
      <c r="FG655" s="238"/>
      <c r="FH655" s="238"/>
      <c r="FI655" s="238"/>
      <c r="FJ655" s="238"/>
      <c r="FK655" s="238"/>
      <c r="FL655" s="238"/>
      <c r="FM655" s="238"/>
      <c r="FN655" s="238"/>
      <c r="FO655" s="238"/>
      <c r="FP655" s="238"/>
      <c r="FQ655" s="238"/>
      <c r="FR655" s="238"/>
      <c r="FS655" s="238"/>
      <c r="FT655" s="238"/>
      <c r="FU655" s="238"/>
      <c r="FV655" s="238"/>
    </row>
    <row r="656" spans="1:178" s="42" customFormat="1" ht="34.5" customHeight="1">
      <c r="A656" s="656" t="s">
        <v>739</v>
      </c>
      <c r="B656" s="648">
        <v>310</v>
      </c>
      <c r="C656" s="648"/>
      <c r="D656" s="649"/>
      <c r="E656" s="650"/>
      <c r="F656" s="644">
        <f>SUM(F657)</f>
        <v>0</v>
      </c>
      <c r="G656" s="644">
        <f t="shared" ref="G656:X656" si="417">SUM(G657)</f>
        <v>0</v>
      </c>
      <c r="H656" s="651">
        <f t="shared" si="417"/>
        <v>0</v>
      </c>
      <c r="I656" s="655">
        <f t="shared" si="417"/>
        <v>0</v>
      </c>
      <c r="J656" s="651">
        <f t="shared" si="417"/>
        <v>0</v>
      </c>
      <c r="K656" s="652">
        <f t="shared" si="417"/>
        <v>0</v>
      </c>
      <c r="L656" s="653">
        <f t="shared" si="417"/>
        <v>0</v>
      </c>
      <c r="M656" s="652">
        <f t="shared" si="417"/>
        <v>0</v>
      </c>
      <c r="N656" s="653">
        <f t="shared" si="417"/>
        <v>0</v>
      </c>
      <c r="O656" s="653">
        <f t="shared" si="417"/>
        <v>0</v>
      </c>
      <c r="P656" s="653">
        <f t="shared" si="417"/>
        <v>0</v>
      </c>
      <c r="Q656" s="653">
        <f t="shared" si="417"/>
        <v>0</v>
      </c>
      <c r="R656" s="653">
        <f t="shared" si="417"/>
        <v>0</v>
      </c>
      <c r="S656" s="653">
        <f t="shared" si="417"/>
        <v>0</v>
      </c>
      <c r="T656" s="653">
        <f t="shared" si="417"/>
        <v>0</v>
      </c>
      <c r="U656" s="652">
        <f t="shared" si="417"/>
        <v>0</v>
      </c>
      <c r="V656" s="652">
        <f t="shared" si="417"/>
        <v>0</v>
      </c>
      <c r="W656" s="653">
        <f t="shared" si="417"/>
        <v>0</v>
      </c>
      <c r="X656" s="653">
        <f t="shared" si="417"/>
        <v>0</v>
      </c>
      <c r="Y656" s="651">
        <f t="shared" ref="Y656:AJ656" si="418">SUM(Y657)</f>
        <v>0</v>
      </c>
      <c r="Z656" s="652">
        <f t="shared" si="418"/>
        <v>0</v>
      </c>
      <c r="AA656" s="653">
        <f t="shared" si="418"/>
        <v>0</v>
      </c>
      <c r="AB656" s="653">
        <f t="shared" si="418"/>
        <v>0</v>
      </c>
      <c r="AC656" s="653">
        <f t="shared" si="418"/>
        <v>0</v>
      </c>
      <c r="AD656" s="653">
        <f t="shared" si="418"/>
        <v>0</v>
      </c>
      <c r="AE656" s="653">
        <f t="shared" si="418"/>
        <v>0</v>
      </c>
      <c r="AF656" s="653">
        <f t="shared" si="418"/>
        <v>0</v>
      </c>
      <c r="AG656" s="653">
        <f t="shared" si="418"/>
        <v>0</v>
      </c>
      <c r="AH656" s="653">
        <f t="shared" si="418"/>
        <v>0</v>
      </c>
      <c r="AI656" s="653">
        <f t="shared" si="418"/>
        <v>0</v>
      </c>
      <c r="AJ656" s="654">
        <f t="shared" si="418"/>
        <v>0</v>
      </c>
      <c r="AK656" s="238"/>
      <c r="AL656" s="238"/>
      <c r="AM656" s="238"/>
      <c r="AN656" s="238"/>
      <c r="AO656" s="238"/>
      <c r="AP656" s="238"/>
      <c r="AQ656" s="238"/>
      <c r="AR656" s="238"/>
      <c r="AS656" s="238"/>
      <c r="AT656" s="238"/>
      <c r="AU656" s="238"/>
      <c r="AV656" s="238"/>
      <c r="AW656" s="238"/>
      <c r="AX656" s="238"/>
      <c r="AY656" s="238"/>
      <c r="AZ656" s="238"/>
      <c r="BA656" s="238"/>
      <c r="BB656" s="238"/>
      <c r="BC656" s="238"/>
      <c r="BD656" s="238"/>
      <c r="BE656" s="238"/>
      <c r="BF656" s="238"/>
      <c r="BG656" s="238"/>
      <c r="BH656" s="238"/>
      <c r="BI656" s="238"/>
      <c r="BJ656" s="238"/>
      <c r="BK656" s="238"/>
      <c r="BL656" s="238"/>
      <c r="BM656" s="238"/>
      <c r="BN656" s="238"/>
      <c r="BO656" s="238"/>
      <c r="BP656" s="238"/>
      <c r="BQ656" s="238"/>
      <c r="BR656" s="238"/>
      <c r="BS656" s="238"/>
      <c r="BT656" s="238"/>
      <c r="BU656" s="238"/>
      <c r="BV656" s="238"/>
      <c r="BW656" s="238"/>
      <c r="BX656" s="238"/>
      <c r="BY656" s="238"/>
      <c r="BZ656" s="238"/>
      <c r="CA656" s="238"/>
      <c r="CB656" s="238"/>
      <c r="CC656" s="238"/>
      <c r="CD656" s="238"/>
      <c r="CE656" s="238"/>
      <c r="CF656" s="238"/>
      <c r="CG656" s="238"/>
      <c r="CH656" s="238"/>
      <c r="CI656" s="238"/>
      <c r="CJ656" s="238"/>
      <c r="CK656" s="238"/>
      <c r="CL656" s="238"/>
      <c r="CM656" s="238"/>
      <c r="CN656" s="238"/>
      <c r="CO656" s="238"/>
      <c r="CP656" s="238"/>
      <c r="CQ656" s="238"/>
      <c r="CR656" s="238"/>
      <c r="CS656" s="238"/>
      <c r="CT656" s="238"/>
      <c r="CU656" s="238"/>
      <c r="CV656" s="238"/>
      <c r="CW656" s="238"/>
      <c r="CX656" s="238"/>
      <c r="CY656" s="238"/>
      <c r="CZ656" s="238"/>
      <c r="DA656" s="238"/>
      <c r="DB656" s="238"/>
      <c r="DC656" s="238"/>
      <c r="DD656" s="238"/>
      <c r="DE656" s="238"/>
      <c r="DF656" s="238"/>
      <c r="DG656" s="238"/>
      <c r="DH656" s="238"/>
      <c r="DI656" s="238"/>
      <c r="DJ656" s="238"/>
      <c r="DK656" s="238"/>
      <c r="DL656" s="238"/>
      <c r="DM656" s="238"/>
      <c r="DN656" s="238"/>
      <c r="DO656" s="238"/>
      <c r="DP656" s="238"/>
      <c r="DQ656" s="238"/>
      <c r="DR656" s="238"/>
      <c r="DS656" s="238"/>
      <c r="DT656" s="238"/>
      <c r="DU656" s="238"/>
      <c r="DV656" s="238"/>
      <c r="DW656" s="238"/>
      <c r="DX656" s="238"/>
      <c r="DY656" s="238"/>
      <c r="DZ656" s="238"/>
      <c r="EA656" s="238"/>
      <c r="EB656" s="238"/>
      <c r="EC656" s="238"/>
      <c r="ED656" s="238"/>
      <c r="EE656" s="238"/>
      <c r="EF656" s="238"/>
      <c r="EG656" s="238"/>
      <c r="EH656" s="238"/>
      <c r="EI656" s="238"/>
      <c r="EJ656" s="238"/>
      <c r="EK656" s="238"/>
      <c r="EL656" s="238"/>
      <c r="EM656" s="238"/>
      <c r="EN656" s="238"/>
      <c r="EO656" s="238"/>
      <c r="EP656" s="238"/>
      <c r="EQ656" s="238"/>
      <c r="ER656" s="238"/>
      <c r="ES656" s="238"/>
      <c r="ET656" s="238"/>
      <c r="EU656" s="238"/>
      <c r="EV656" s="238"/>
      <c r="EW656" s="238"/>
      <c r="EX656" s="238"/>
      <c r="EY656" s="238"/>
      <c r="EZ656" s="238"/>
      <c r="FA656" s="238"/>
      <c r="FB656" s="238"/>
      <c r="FC656" s="238"/>
      <c r="FD656" s="238"/>
      <c r="FE656" s="238"/>
      <c r="FF656" s="238"/>
      <c r="FG656" s="238"/>
      <c r="FH656" s="238"/>
      <c r="FI656" s="238"/>
      <c r="FJ656" s="238"/>
      <c r="FK656" s="238"/>
      <c r="FL656" s="238"/>
      <c r="FM656" s="238"/>
      <c r="FN656" s="238"/>
      <c r="FO656" s="238"/>
      <c r="FP656" s="238"/>
      <c r="FQ656" s="238"/>
      <c r="FR656" s="238"/>
      <c r="FS656" s="238"/>
      <c r="FT656" s="238"/>
      <c r="FU656" s="238"/>
      <c r="FV656" s="238"/>
    </row>
    <row r="657" spans="1:178" s="40" customFormat="1" ht="24" customHeight="1">
      <c r="A657" s="676" t="s">
        <v>20</v>
      </c>
      <c r="B657" s="277"/>
      <c r="C657" s="294">
        <v>971</v>
      </c>
      <c r="D657" s="295"/>
      <c r="E657" s="566"/>
      <c r="F657" s="278"/>
      <c r="G657" s="278">
        <f>SUM(J657,Y657)</f>
        <v>0</v>
      </c>
      <c r="H657" s="672"/>
      <c r="I657" s="682"/>
      <c r="J657" s="672">
        <f>SUM(K657:X657)</f>
        <v>0</v>
      </c>
      <c r="K657" s="335"/>
      <c r="L657" s="281"/>
      <c r="M657" s="335"/>
      <c r="N657" s="281"/>
      <c r="O657" s="281"/>
      <c r="P657" s="281"/>
      <c r="Q657" s="281"/>
      <c r="R657" s="281"/>
      <c r="S657" s="281"/>
      <c r="T657" s="281"/>
      <c r="U657" s="335"/>
      <c r="V657" s="335"/>
      <c r="W657" s="281"/>
      <c r="X657" s="281"/>
      <c r="Y657" s="672">
        <f>SUM(Z657:AF657)</f>
        <v>0</v>
      </c>
      <c r="Z657" s="335"/>
      <c r="AA657" s="281"/>
      <c r="AB657" s="281"/>
      <c r="AC657" s="281"/>
      <c r="AD657" s="281"/>
      <c r="AE657" s="281"/>
      <c r="AF657" s="281"/>
      <c r="AG657" s="281"/>
      <c r="AH657" s="281"/>
      <c r="AI657" s="281"/>
      <c r="AJ657" s="284"/>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row>
    <row r="658" spans="1:178" s="42" customFormat="1" ht="32.25" customHeight="1">
      <c r="A658" s="656" t="s">
        <v>724</v>
      </c>
      <c r="B658" s="648">
        <v>340</v>
      </c>
      <c r="C658" s="648"/>
      <c r="D658" s="649"/>
      <c r="E658" s="650"/>
      <c r="F658" s="644">
        <f>SUM(F659:F662)</f>
        <v>0</v>
      </c>
      <c r="G658" s="644">
        <f>SUM(G659:G662)</f>
        <v>107300</v>
      </c>
      <c r="H658" s="651">
        <f>SUM(H659:H662)</f>
        <v>0</v>
      </c>
      <c r="I658" s="655">
        <f>SUM(I659:I662)</f>
        <v>0</v>
      </c>
      <c r="J658" s="651">
        <f>SUM(J659:J662)</f>
        <v>0</v>
      </c>
      <c r="K658" s="652">
        <f t="shared" ref="K658:S658" si="419">SUM(K659:K662)</f>
        <v>0</v>
      </c>
      <c r="L658" s="653">
        <f t="shared" ref="L658:N658" si="420">SUM(L659:L662)</f>
        <v>0</v>
      </c>
      <c r="M658" s="652">
        <f t="shared" si="420"/>
        <v>0</v>
      </c>
      <c r="N658" s="653">
        <f t="shared" si="420"/>
        <v>0</v>
      </c>
      <c r="O658" s="653">
        <f t="shared" si="419"/>
        <v>0</v>
      </c>
      <c r="P658" s="653">
        <f t="shared" si="419"/>
        <v>0</v>
      </c>
      <c r="Q658" s="653">
        <f t="shared" si="419"/>
        <v>0</v>
      </c>
      <c r="R658" s="653">
        <f t="shared" si="419"/>
        <v>0</v>
      </c>
      <c r="S658" s="653">
        <f t="shared" si="419"/>
        <v>0</v>
      </c>
      <c r="T658" s="653">
        <f>SUM(T659:T662)</f>
        <v>0</v>
      </c>
      <c r="U658" s="652">
        <f>SUM(U659:U662)</f>
        <v>0</v>
      </c>
      <c r="V658" s="652">
        <f>SUM(V659:V662)</f>
        <v>0</v>
      </c>
      <c r="W658" s="653">
        <f>SUM(W659:W662)</f>
        <v>0</v>
      </c>
      <c r="X658" s="653">
        <f>SUM(X659:X662)</f>
        <v>0</v>
      </c>
      <c r="Y658" s="651">
        <f t="shared" ref="Y658:AF658" si="421">SUM(Y659:Y662)</f>
        <v>107300</v>
      </c>
      <c r="Z658" s="652">
        <f t="shared" si="421"/>
        <v>107300</v>
      </c>
      <c r="AA658" s="653">
        <f t="shared" si="421"/>
        <v>0</v>
      </c>
      <c r="AB658" s="653">
        <f t="shared" si="421"/>
        <v>0</v>
      </c>
      <c r="AC658" s="653">
        <f>SUM(AC659:AC662)</f>
        <v>0</v>
      </c>
      <c r="AD658" s="653">
        <f>SUM(AD659:AD662)</f>
        <v>0</v>
      </c>
      <c r="AE658" s="653">
        <f>SUM(AE659:AE662)</f>
        <v>0</v>
      </c>
      <c r="AF658" s="653">
        <f t="shared" si="421"/>
        <v>0</v>
      </c>
      <c r="AG658" s="653">
        <f>SUM(AG659:AG662)</f>
        <v>0</v>
      </c>
      <c r="AH658" s="653">
        <f>SUM(AH659:AH662)</f>
        <v>0</v>
      </c>
      <c r="AI658" s="653">
        <f>SUM(AI659:AI662)</f>
        <v>0</v>
      </c>
      <c r="AJ658" s="654">
        <f>SUM(AJ659:AJ662)</f>
        <v>0</v>
      </c>
      <c r="AK658" s="238"/>
      <c r="AL658" s="238"/>
      <c r="AM658" s="238"/>
      <c r="AN658" s="238"/>
      <c r="AO658" s="238"/>
      <c r="AP658" s="238"/>
      <c r="AQ658" s="238"/>
      <c r="AR658" s="238"/>
      <c r="AS658" s="238"/>
      <c r="AT658" s="238"/>
      <c r="AU658" s="238"/>
      <c r="AV658" s="238"/>
      <c r="AW658" s="238"/>
      <c r="AX658" s="238"/>
      <c r="AY658" s="238"/>
      <c r="AZ658" s="238"/>
      <c r="BA658" s="238"/>
      <c r="BB658" s="238"/>
      <c r="BC658" s="238"/>
      <c r="BD658" s="238"/>
      <c r="BE658" s="238"/>
      <c r="BF658" s="238"/>
      <c r="BG658" s="238"/>
      <c r="BH658" s="238"/>
      <c r="BI658" s="238"/>
      <c r="BJ658" s="238"/>
      <c r="BK658" s="238"/>
      <c r="BL658" s="238"/>
      <c r="BM658" s="238"/>
      <c r="BN658" s="238"/>
      <c r="BO658" s="238"/>
      <c r="BP658" s="238"/>
      <c r="BQ658" s="238"/>
      <c r="BR658" s="238"/>
      <c r="BS658" s="238"/>
      <c r="BT658" s="238"/>
      <c r="BU658" s="238"/>
      <c r="BV658" s="238"/>
      <c r="BW658" s="238"/>
      <c r="BX658" s="238"/>
      <c r="BY658" s="238"/>
      <c r="BZ658" s="238"/>
      <c r="CA658" s="238"/>
      <c r="CB658" s="238"/>
      <c r="CC658" s="238"/>
      <c r="CD658" s="238"/>
      <c r="CE658" s="238"/>
      <c r="CF658" s="238"/>
      <c r="CG658" s="238"/>
      <c r="CH658" s="238"/>
      <c r="CI658" s="238"/>
      <c r="CJ658" s="238"/>
      <c r="CK658" s="238"/>
      <c r="CL658" s="238"/>
      <c r="CM658" s="238"/>
      <c r="CN658" s="238"/>
      <c r="CO658" s="238"/>
      <c r="CP658" s="238"/>
      <c r="CQ658" s="238"/>
      <c r="CR658" s="238"/>
      <c r="CS658" s="238"/>
      <c r="CT658" s="238"/>
      <c r="CU658" s="238"/>
      <c r="CV658" s="238"/>
      <c r="CW658" s="238"/>
      <c r="CX658" s="238"/>
      <c r="CY658" s="238"/>
      <c r="CZ658" s="238"/>
      <c r="DA658" s="238"/>
      <c r="DB658" s="238"/>
      <c r="DC658" s="238"/>
      <c r="DD658" s="238"/>
      <c r="DE658" s="238"/>
      <c r="DF658" s="238"/>
      <c r="DG658" s="238"/>
      <c r="DH658" s="238"/>
      <c r="DI658" s="238"/>
      <c r="DJ658" s="238"/>
      <c r="DK658" s="238"/>
      <c r="DL658" s="238"/>
      <c r="DM658" s="238"/>
      <c r="DN658" s="238"/>
      <c r="DO658" s="238"/>
      <c r="DP658" s="238"/>
      <c r="DQ658" s="238"/>
      <c r="DR658" s="238"/>
      <c r="DS658" s="238"/>
      <c r="DT658" s="238"/>
      <c r="DU658" s="238"/>
      <c r="DV658" s="238"/>
      <c r="DW658" s="238"/>
      <c r="DX658" s="238"/>
      <c r="DY658" s="238"/>
      <c r="DZ658" s="238"/>
      <c r="EA658" s="238"/>
      <c r="EB658" s="238"/>
      <c r="EC658" s="238"/>
      <c r="ED658" s="238"/>
      <c r="EE658" s="238"/>
      <c r="EF658" s="238"/>
      <c r="EG658" s="238"/>
      <c r="EH658" s="238"/>
      <c r="EI658" s="238"/>
      <c r="EJ658" s="238"/>
      <c r="EK658" s="238"/>
      <c r="EL658" s="238"/>
      <c r="EM658" s="238"/>
      <c r="EN658" s="238"/>
      <c r="EO658" s="238"/>
      <c r="EP658" s="238"/>
      <c r="EQ658" s="238"/>
      <c r="ER658" s="238"/>
      <c r="ES658" s="238"/>
      <c r="ET658" s="238"/>
      <c r="EU658" s="238"/>
      <c r="EV658" s="238"/>
      <c r="EW658" s="238"/>
      <c r="EX658" s="238"/>
      <c r="EY658" s="238"/>
      <c r="EZ658" s="238"/>
      <c r="FA658" s="238"/>
      <c r="FB658" s="238"/>
      <c r="FC658" s="238"/>
      <c r="FD658" s="238"/>
      <c r="FE658" s="238"/>
      <c r="FF658" s="238"/>
      <c r="FG658" s="238"/>
      <c r="FH658" s="238"/>
      <c r="FI658" s="238"/>
      <c r="FJ658" s="238"/>
      <c r="FK658" s="238"/>
      <c r="FL658" s="238"/>
      <c r="FM658" s="238"/>
      <c r="FN658" s="238"/>
      <c r="FO658" s="238"/>
      <c r="FP658" s="238"/>
      <c r="FQ658" s="238"/>
      <c r="FR658" s="238"/>
      <c r="FS658" s="238"/>
      <c r="FT658" s="238"/>
      <c r="FU658" s="238"/>
      <c r="FV658" s="238"/>
    </row>
    <row r="659" spans="1:178" s="40" customFormat="1" ht="25.5" customHeight="1">
      <c r="A659" s="676" t="s">
        <v>1</v>
      </c>
      <c r="B659" s="277"/>
      <c r="C659" s="294">
        <v>981</v>
      </c>
      <c r="D659" s="295"/>
      <c r="E659" s="566"/>
      <c r="F659" s="278"/>
      <c r="G659" s="278">
        <f>SUM(J659,Y659)</f>
        <v>0</v>
      </c>
      <c r="H659" s="672"/>
      <c r="I659" s="682"/>
      <c r="J659" s="672">
        <f>SUM(K659:X659)</f>
        <v>0</v>
      </c>
      <c r="K659" s="335">
        <v>0</v>
      </c>
      <c r="L659" s="281"/>
      <c r="M659" s="335"/>
      <c r="N659" s="281"/>
      <c r="O659" s="281"/>
      <c r="P659" s="281"/>
      <c r="Q659" s="281"/>
      <c r="R659" s="281"/>
      <c r="S659" s="281"/>
      <c r="T659" s="281"/>
      <c r="U659" s="335"/>
      <c r="V659" s="335"/>
      <c r="W659" s="281"/>
      <c r="X659" s="281"/>
      <c r="Y659" s="672">
        <f>SUM(Z659:AJ659)</f>
        <v>0</v>
      </c>
      <c r="Z659" s="335"/>
      <c r="AA659" s="281"/>
      <c r="AB659" s="281"/>
      <c r="AC659" s="281"/>
      <c r="AD659" s="281"/>
      <c r="AE659" s="281"/>
      <c r="AF659" s="281"/>
      <c r="AG659" s="281"/>
      <c r="AH659" s="281"/>
      <c r="AI659" s="281"/>
      <c r="AJ659" s="284"/>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row>
    <row r="660" spans="1:178" s="40" customFormat="1" ht="33.75" customHeight="1">
      <c r="A660" s="676" t="s">
        <v>101</v>
      </c>
      <c r="B660" s="277"/>
      <c r="C660" s="294">
        <v>982</v>
      </c>
      <c r="D660" s="295"/>
      <c r="E660" s="566"/>
      <c r="F660" s="278"/>
      <c r="G660" s="278">
        <f>SUM(J660,Y660)</f>
        <v>0</v>
      </c>
      <c r="H660" s="672"/>
      <c r="I660" s="682"/>
      <c r="J660" s="672">
        <f>SUM(K660:X660)</f>
        <v>0</v>
      </c>
      <c r="K660" s="335"/>
      <c r="L660" s="281"/>
      <c r="M660" s="335"/>
      <c r="N660" s="281"/>
      <c r="O660" s="281"/>
      <c r="P660" s="281"/>
      <c r="Q660" s="281"/>
      <c r="R660" s="281"/>
      <c r="S660" s="281"/>
      <c r="T660" s="281"/>
      <c r="U660" s="335"/>
      <c r="V660" s="335"/>
      <c r="W660" s="281"/>
      <c r="X660" s="281"/>
      <c r="Y660" s="672">
        <f>SUM(Z660:AJ660)</f>
        <v>0</v>
      </c>
      <c r="Z660" s="335"/>
      <c r="AA660" s="281"/>
      <c r="AB660" s="281"/>
      <c r="AC660" s="281"/>
      <c r="AD660" s="281"/>
      <c r="AE660" s="281"/>
      <c r="AF660" s="281"/>
      <c r="AG660" s="281"/>
      <c r="AH660" s="281"/>
      <c r="AI660" s="281"/>
      <c r="AJ660" s="284"/>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row>
    <row r="661" spans="1:178" s="40" customFormat="1" ht="65.25" customHeight="1">
      <c r="A661" s="676" t="s">
        <v>18</v>
      </c>
      <c r="B661" s="277"/>
      <c r="C661" s="294">
        <v>983</v>
      </c>
      <c r="D661" s="295"/>
      <c r="E661" s="566"/>
      <c r="F661" s="278"/>
      <c r="G661" s="278">
        <f>SUM(J661,Y661)</f>
        <v>107300</v>
      </c>
      <c r="H661" s="672"/>
      <c r="I661" s="682"/>
      <c r="J661" s="672">
        <f>SUM(K661:X661)</f>
        <v>0</v>
      </c>
      <c r="K661" s="335"/>
      <c r="L661" s="281"/>
      <c r="M661" s="335"/>
      <c r="N661" s="281"/>
      <c r="O661" s="281"/>
      <c r="P661" s="281"/>
      <c r="Q661" s="281"/>
      <c r="R661" s="281"/>
      <c r="S661" s="281"/>
      <c r="T661" s="281"/>
      <c r="U661" s="335"/>
      <c r="V661" s="335"/>
      <c r="W661" s="281"/>
      <c r="X661" s="281"/>
      <c r="Y661" s="672">
        <f>SUM(Z661:AJ661)</f>
        <v>107300</v>
      </c>
      <c r="Z661" s="335">
        <f>'340.983 продукты питания'!H4</f>
        <v>107300</v>
      </c>
      <c r="AA661" s="281"/>
      <c r="AB661" s="281"/>
      <c r="AC661" s="281"/>
      <c r="AD661" s="281"/>
      <c r="AE661" s="281"/>
      <c r="AF661" s="281"/>
      <c r="AG661" s="281"/>
      <c r="AH661" s="281"/>
      <c r="AI661" s="281"/>
      <c r="AJ661" s="284"/>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row>
    <row r="662" spans="1:178" s="40" customFormat="1" ht="24.75" customHeight="1" thickBot="1">
      <c r="A662" s="1286" t="s">
        <v>22</v>
      </c>
      <c r="B662" s="289"/>
      <c r="C662" s="315">
        <v>985</v>
      </c>
      <c r="D662" s="297"/>
      <c r="E662" s="568"/>
      <c r="F662" s="290"/>
      <c r="G662" s="290">
        <f>SUM(J662,Y662)</f>
        <v>0</v>
      </c>
      <c r="H662" s="685"/>
      <c r="I662" s="683"/>
      <c r="J662" s="685">
        <f>SUM(K662:X662)</f>
        <v>0</v>
      </c>
      <c r="K662" s="440"/>
      <c r="L662" s="328"/>
      <c r="M662" s="440"/>
      <c r="N662" s="328"/>
      <c r="O662" s="328"/>
      <c r="P662" s="328"/>
      <c r="Q662" s="328"/>
      <c r="R662" s="328"/>
      <c r="S662" s="328"/>
      <c r="T662" s="328"/>
      <c r="U662" s="440"/>
      <c r="V662" s="440"/>
      <c r="W662" s="328"/>
      <c r="X662" s="328"/>
      <c r="Y662" s="685">
        <f>SUM(Z662:AJ662)</f>
        <v>0</v>
      </c>
      <c r="Z662" s="440"/>
      <c r="AA662" s="328"/>
      <c r="AB662" s="328"/>
      <c r="AC662" s="328"/>
      <c r="AD662" s="328"/>
      <c r="AE662" s="328"/>
      <c r="AF662" s="328"/>
      <c r="AG662" s="328"/>
      <c r="AH662" s="328"/>
      <c r="AI662" s="328"/>
      <c r="AJ662" s="327"/>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row>
  </sheetData>
  <customSheetViews>
    <customSheetView guid="{B72699BC-299D-42B7-A978-9B23F399AA23}" scale="70" showPageBreaks="1" fitToPage="1" hiddenRows="1" showRuler="0">
      <pane xSplit="3" topLeftCell="D1" activePane="topRight" state="frozen"/>
      <selection pane="topRight" sqref="A1:Z40"/>
      <pageMargins left="0.31496062992125984" right="0.23622047244094491" top="0.11811023622047245" bottom="0" header="0" footer="0"/>
      <pageSetup paperSize="9" scale="14" fitToHeight="20" orientation="landscape" r:id="rId1"/>
      <headerFooter alignWithMargins="0"/>
    </customSheetView>
    <customSheetView guid="{4DDEBF15-3C9F-44C3-B78F-AE382BE678C1}" scale="70" showPageBreaks="1" fitToPage="1" hiddenRows="1" showRuler="0" topLeftCell="A198">
      <pane xSplit="1" topLeftCell="AB1" activePane="topRight" state="frozen"/>
      <selection pane="topRight" activeCell="AG284" sqref="AG284"/>
      <pageMargins left="0.31496062992125984" right="0.23622047244094491" top="0.11811023622047245" bottom="0" header="0" footer="0"/>
      <pageSetup paperSize="9" scale="14" fitToHeight="20" orientation="landscape" r:id="rId2"/>
      <headerFooter alignWithMargins="0"/>
    </customSheetView>
    <customSheetView guid="{3811DC27-6C9C-4281-989A-478EAFEC2147}" scale="70" showPageBreaks="1" fitToPage="1" showRuler="0" topLeftCell="A52">
      <pane xSplit="3" topLeftCell="AB1" activePane="topRight" state="frozen"/>
      <selection pane="topRight" activeCell="F42" sqref="F42"/>
      <pageMargins left="0.31496062992125984" right="0.23622047244094491" top="0.11811023622047245" bottom="0" header="0" footer="0"/>
      <pageSetup paperSize="9" scale="14" fitToHeight="20" orientation="landscape" r:id="rId3"/>
      <headerFooter alignWithMargins="0"/>
    </customSheetView>
    <customSheetView guid="{5B9D9E33-AFE5-4826-BC15-28975AB1E5F8}" scale="70" fitToPage="1" showAutoFilter="1" showRuler="0" topLeftCell="A433">
      <pane xSplit="1" topLeftCell="B1" activePane="topRight" state="frozen"/>
      <selection pane="topRight" activeCell="A450" sqref="A450:D450"/>
      <pageMargins left="0.31496062992125984" right="0.23622047244094491" top="0.11811023622047245" bottom="0" header="0" footer="0"/>
      <pageSetup paperSize="9" scale="21" fitToHeight="20" orientation="landscape" r:id="rId4"/>
      <headerFooter alignWithMargins="0"/>
      <autoFilter ref="B1:FS1"/>
    </customSheetView>
    <customSheetView guid="{4660ED57-C31A-43C4-A05C-DF263EC238D0}" scale="80" fitToPage="1" hiddenRows="1" showRuler="0" topLeftCell="A503">
      <pane xSplit="1" topLeftCell="C1" activePane="topRight" state="frozen"/>
      <selection pane="topRight" activeCell="F394" sqref="F394"/>
      <pageMargins left="0.31496062992125984" right="0.23622047244094491" top="0.11811023622047245" bottom="0" header="0" footer="0"/>
      <pageSetup paperSize="9" scale="14" fitToHeight="20" orientation="landscape" r:id="rId5"/>
      <headerFooter alignWithMargins="0"/>
    </customSheetView>
  </customSheetViews>
  <mergeCells count="83">
    <mergeCell ref="AG296:AS296"/>
    <mergeCell ref="AG419:AS419"/>
    <mergeCell ref="AD30:AD31"/>
    <mergeCell ref="AE296:AE297"/>
    <mergeCell ref="AF296:AF297"/>
    <mergeCell ref="AG30:AS30"/>
    <mergeCell ref="AE30:AE31"/>
    <mergeCell ref="AF30:AF31"/>
    <mergeCell ref="AD419:AD420"/>
    <mergeCell ref="AD296:AD297"/>
    <mergeCell ref="H30:H31"/>
    <mergeCell ref="G296:G297"/>
    <mergeCell ref="D296:D297"/>
    <mergeCell ref="B296:B297"/>
    <mergeCell ref="C296:C297"/>
    <mergeCell ref="F30:F31"/>
    <mergeCell ref="E30:E31"/>
    <mergeCell ref="C30:C31"/>
    <mergeCell ref="E296:E297"/>
    <mergeCell ref="I607:I610"/>
    <mergeCell ref="AE419:AE420"/>
    <mergeCell ref="AF419:AF420"/>
    <mergeCell ref="A2:F2"/>
    <mergeCell ref="A12:C12"/>
    <mergeCell ref="A23:C23"/>
    <mergeCell ref="A16:C16"/>
    <mergeCell ref="A29:C29"/>
    <mergeCell ref="A20:C20"/>
    <mergeCell ref="A28:I28"/>
    <mergeCell ref="A11:C11"/>
    <mergeCell ref="A14:C14"/>
    <mergeCell ref="A24:C24"/>
    <mergeCell ref="A6:D6"/>
    <mergeCell ref="A7:C7"/>
    <mergeCell ref="A8:C8"/>
    <mergeCell ref="H607:H610"/>
    <mergeCell ref="F607:F610"/>
    <mergeCell ref="G607:G610"/>
    <mergeCell ref="H419:H420"/>
    <mergeCell ref="G419:G420"/>
    <mergeCell ref="J609:J610"/>
    <mergeCell ref="Y609:Y610"/>
    <mergeCell ref="J608:X608"/>
    <mergeCell ref="Y608:AJ608"/>
    <mergeCell ref="J607:AJ607"/>
    <mergeCell ref="A9:C9"/>
    <mergeCell ref="A10:C10"/>
    <mergeCell ref="A13:C13"/>
    <mergeCell ref="D607:D610"/>
    <mergeCell ref="A607:A610"/>
    <mergeCell ref="B607:B610"/>
    <mergeCell ref="C607:C610"/>
    <mergeCell ref="A419:A420"/>
    <mergeCell ref="B419:B420"/>
    <mergeCell ref="C419:C420"/>
    <mergeCell ref="D419:D420"/>
    <mergeCell ref="A27:I27"/>
    <mergeCell ref="A21:C21"/>
    <mergeCell ref="A25:C25"/>
    <mergeCell ref="I296:I297"/>
    <mergeCell ref="I30:I31"/>
    <mergeCell ref="J419:J420"/>
    <mergeCell ref="F296:F297"/>
    <mergeCell ref="I419:I420"/>
    <mergeCell ref="K419:AB419"/>
    <mergeCell ref="A17:C17"/>
    <mergeCell ref="A19:C19"/>
    <mergeCell ref="A18:C18"/>
    <mergeCell ref="A22:C22"/>
    <mergeCell ref="E419:E420"/>
    <mergeCell ref="F419:F420"/>
    <mergeCell ref="K30:AB30"/>
    <mergeCell ref="K296:AB296"/>
    <mergeCell ref="J30:J31"/>
    <mergeCell ref="J296:J297"/>
    <mergeCell ref="G30:G31"/>
    <mergeCell ref="H296:H297"/>
    <mergeCell ref="A418:C418"/>
    <mergeCell ref="A30:A31"/>
    <mergeCell ref="A296:A297"/>
    <mergeCell ref="A295:C295"/>
    <mergeCell ref="D30:D31"/>
    <mergeCell ref="B30:B31"/>
  </mergeCells>
  <pageMargins left="0.31496062992125984" right="0.23622047244094491" top="0.11811023622047245" bottom="0" header="0" footer="0"/>
  <pageSetup paperSize="9" scale="14" fitToHeight="20" orientation="landscape" r:id="rId6"/>
  <headerFooter alignWithMargins="0"/>
  <ignoredErrors>
    <ignoredError sqref="G282 G347 G355 X355 AB355 G357 X357 AB357 G377 P377 T377 X377 AB377 AG377 G470 P470 T470 X470 AB470 G478 P478 T478 X478 AB478 G480 P480 T480 X480 AB480 P498 G501 P501 T501 X501 AB501 G552 P552 T552 X552 AB552 H572:I572 H577:I577 H579:I579 H585:I585 H595:I595 H601:I601 G622 J622 Y622:Y624 G624 J624 G626 J626 Y626 G631 J631 Y631 G633 J633 Y633 G639 J639 Y639 G652 J652 Y652 G658 J658 F37 G62 P62 T62 X62 AB62 AG62 G64 P64 T64 X64 AB64 AG64 G69 P69 T69 X69 AB69 AG69 G93 P93 T93 X93 AB93 G109 P109 T109 X109 AB109 G127 P127 T127 X127 AB127 G155 T155 X155 AB155 G157 AG157 G169 T169 X169 AB169 G601 G595 G585 G579 G577 G572" formula="1"/>
    <ignoredError sqref="D563:D567 D569 D571 D573:D576 D578 D580:D584 D586:D594 D600 D602:D605" numberStoredAsText="1"/>
  </ignoredErrors>
</worksheet>
</file>

<file path=xl/worksheets/sheet6.xml><?xml version="1.0" encoding="utf-8"?>
<worksheet xmlns="http://schemas.openxmlformats.org/spreadsheetml/2006/main" xmlns:r="http://schemas.openxmlformats.org/officeDocument/2006/relationships">
  <sheetPr>
    <tabColor theme="4" tint="0.39997558519241921"/>
  </sheetPr>
  <dimension ref="A1:M554"/>
  <sheetViews>
    <sheetView zoomScale="80" zoomScaleNormal="80" workbookViewId="0">
      <selection activeCell="I13" sqref="I13"/>
    </sheetView>
  </sheetViews>
  <sheetFormatPr defaultRowHeight="12.75"/>
  <cols>
    <col min="1" max="1" width="6" customWidth="1"/>
    <col min="2" max="2" width="15.85546875" customWidth="1"/>
    <col min="3" max="3" width="16.42578125" customWidth="1"/>
    <col min="4" max="4" width="27.28515625" customWidth="1"/>
    <col min="5" max="5" width="13.28515625" style="1276" customWidth="1"/>
    <col min="6" max="6" width="17.7109375" customWidth="1"/>
    <col min="7" max="7" width="33.28515625" customWidth="1"/>
    <col min="8" max="8" width="16.5703125" customWidth="1"/>
    <col min="9" max="9" width="15.7109375" customWidth="1"/>
    <col min="10" max="10" width="16.7109375" customWidth="1"/>
    <col min="11" max="11" width="17.42578125" customWidth="1"/>
    <col min="13" max="13" width="28.28515625" customWidth="1"/>
  </cols>
  <sheetData>
    <row r="1" spans="1:13" ht="18.75" customHeight="1">
      <c r="I1" s="1297"/>
      <c r="J1" s="1296"/>
    </row>
    <row r="2" spans="1:13" ht="76.5" customHeight="1">
      <c r="A2" s="1272" t="s">
        <v>588</v>
      </c>
      <c r="B2" s="1272" t="s">
        <v>1323</v>
      </c>
      <c r="C2" s="1273" t="s">
        <v>1324</v>
      </c>
      <c r="D2" s="1272" t="s">
        <v>1334</v>
      </c>
      <c r="E2" s="1272" t="s">
        <v>1332</v>
      </c>
      <c r="F2" s="1272" t="s">
        <v>1331</v>
      </c>
      <c r="G2" s="1273" t="s">
        <v>1337</v>
      </c>
      <c r="H2" s="1272" t="s">
        <v>1359</v>
      </c>
      <c r="I2" s="1272" t="s">
        <v>1335</v>
      </c>
      <c r="J2" s="1272" t="s">
        <v>1336</v>
      </c>
      <c r="K2" s="1272" t="s">
        <v>1333</v>
      </c>
    </row>
    <row r="3" spans="1:13" ht="19.5" customHeight="1">
      <c r="A3" s="2059" t="s">
        <v>60</v>
      </c>
      <c r="B3" s="2060"/>
      <c r="C3" s="2060"/>
      <c r="D3" s="2060"/>
      <c r="E3" s="2060"/>
      <c r="F3" s="2060"/>
      <c r="G3" s="2061"/>
      <c r="H3" s="1280">
        <f t="shared" ref="H3:J3" si="0">SUM(H4:H554)</f>
        <v>0</v>
      </c>
      <c r="I3" s="1280">
        <f t="shared" si="0"/>
        <v>0</v>
      </c>
      <c r="J3" s="1280">
        <f t="shared" si="0"/>
        <v>0</v>
      </c>
      <c r="K3" s="1280">
        <f>SUM(K4:K554)</f>
        <v>0</v>
      </c>
    </row>
    <row r="4" spans="1:13" ht="30" customHeight="1">
      <c r="A4" s="1264">
        <v>1</v>
      </c>
      <c r="B4" s="1264" t="s">
        <v>969</v>
      </c>
      <c r="C4" s="1265" t="s">
        <v>969</v>
      </c>
      <c r="D4" s="1269" t="s">
        <v>1325</v>
      </c>
      <c r="E4" s="1265" t="s">
        <v>1328</v>
      </c>
      <c r="F4" s="1265" t="s">
        <v>597</v>
      </c>
      <c r="G4" s="1270" t="s">
        <v>1326</v>
      </c>
      <c r="H4" s="1262"/>
      <c r="I4" s="1262"/>
      <c r="J4" s="1262"/>
      <c r="K4" s="1295">
        <f t="shared" ref="K4:K67" si="1">H4+I4+J4</f>
        <v>0</v>
      </c>
      <c r="M4" s="1275" t="s">
        <v>1328</v>
      </c>
    </row>
    <row r="5" spans="1:13" ht="17.25" customHeight="1">
      <c r="A5" s="1264">
        <v>2</v>
      </c>
      <c r="B5" s="1264" t="s">
        <v>969</v>
      </c>
      <c r="C5" s="1265"/>
      <c r="D5" s="1270"/>
      <c r="E5" s="1278" t="s">
        <v>1329</v>
      </c>
      <c r="F5" s="1266"/>
      <c r="G5" s="1270"/>
      <c r="H5" s="1262"/>
      <c r="I5" s="1262"/>
      <c r="J5" s="1262"/>
      <c r="K5" s="1295">
        <f t="shared" si="1"/>
        <v>0</v>
      </c>
      <c r="M5" s="1275" t="s">
        <v>1329</v>
      </c>
    </row>
    <row r="6" spans="1:13" ht="17.25" customHeight="1">
      <c r="A6" s="1264">
        <v>3</v>
      </c>
      <c r="B6" s="1264" t="s">
        <v>969</v>
      </c>
      <c r="C6" s="1265"/>
      <c r="D6" s="1269"/>
      <c r="E6" s="1277" t="s">
        <v>1330</v>
      </c>
      <c r="F6" s="1265"/>
      <c r="G6" s="1270"/>
      <c r="H6" s="1262"/>
      <c r="I6" s="1262"/>
      <c r="J6" s="1262"/>
      <c r="K6" s="1295">
        <f t="shared" si="1"/>
        <v>0</v>
      </c>
      <c r="M6" s="1275" t="s">
        <v>1330</v>
      </c>
    </row>
    <row r="7" spans="1:13" ht="17.25" customHeight="1">
      <c r="A7" s="1264">
        <v>4</v>
      </c>
      <c r="B7" s="1264"/>
      <c r="C7" s="1265"/>
      <c r="D7" s="1270"/>
      <c r="E7" s="1278"/>
      <c r="F7" s="1266"/>
      <c r="G7" s="1270"/>
      <c r="H7" s="1262"/>
      <c r="I7" s="1262"/>
      <c r="J7" s="1262"/>
      <c r="K7" s="1295">
        <f t="shared" si="1"/>
        <v>0</v>
      </c>
    </row>
    <row r="8" spans="1:13" ht="17.25" customHeight="1">
      <c r="A8" s="1264">
        <v>5</v>
      </c>
      <c r="B8" s="1264"/>
      <c r="C8" s="1265"/>
      <c r="D8" s="1269"/>
      <c r="E8" s="1277"/>
      <c r="F8" s="1265"/>
      <c r="G8" s="1271"/>
      <c r="H8" s="1262"/>
      <c r="I8" s="1262"/>
      <c r="J8" s="1262"/>
      <c r="K8" s="1295">
        <f t="shared" si="1"/>
        <v>0</v>
      </c>
    </row>
    <row r="9" spans="1:13" ht="17.25" customHeight="1">
      <c r="A9" s="1264">
        <v>6</v>
      </c>
      <c r="B9" s="1264"/>
      <c r="C9" s="1265"/>
      <c r="D9" s="1271"/>
      <c r="E9" s="1279"/>
      <c r="F9" s="1267"/>
      <c r="G9" s="1271"/>
      <c r="H9" s="1262"/>
      <c r="I9" s="1262"/>
      <c r="J9" s="1262"/>
      <c r="K9" s="1295">
        <f>H9+I9+J9</f>
        <v>0</v>
      </c>
    </row>
    <row r="10" spans="1:13" ht="17.25" customHeight="1">
      <c r="A10" s="1264">
        <v>7</v>
      </c>
      <c r="B10" s="1264"/>
      <c r="C10" s="1265"/>
      <c r="D10" s="1271"/>
      <c r="E10" s="1279"/>
      <c r="F10" s="1267"/>
      <c r="G10" s="1271"/>
      <c r="H10" s="1262"/>
      <c r="I10" s="1262"/>
      <c r="J10" s="1262"/>
      <c r="K10" s="1295">
        <f t="shared" si="1"/>
        <v>0</v>
      </c>
    </row>
    <row r="11" spans="1:13" ht="17.25" customHeight="1">
      <c r="A11" s="1264">
        <v>8</v>
      </c>
      <c r="B11" s="1264"/>
      <c r="C11" s="1265"/>
      <c r="D11" s="1271"/>
      <c r="E11" s="1279"/>
      <c r="F11" s="1267"/>
      <c r="G11" s="1271"/>
      <c r="H11" s="1262"/>
      <c r="I11" s="1262"/>
      <c r="J11" s="1262"/>
      <c r="K11" s="1295">
        <f t="shared" si="1"/>
        <v>0</v>
      </c>
    </row>
    <row r="12" spans="1:13" ht="17.25" customHeight="1">
      <c r="A12" s="1264">
        <v>9</v>
      </c>
      <c r="B12" s="1264"/>
      <c r="C12" s="1265"/>
      <c r="D12" s="1271"/>
      <c r="E12" s="1279"/>
      <c r="F12" s="1267"/>
      <c r="G12" s="1271"/>
      <c r="H12" s="1262"/>
      <c r="I12" s="1262"/>
      <c r="J12" s="1262"/>
      <c r="K12" s="1295">
        <f t="shared" si="1"/>
        <v>0</v>
      </c>
    </row>
    <row r="13" spans="1:13" ht="17.25" customHeight="1">
      <c r="A13" s="1264">
        <v>10</v>
      </c>
      <c r="B13" s="1264"/>
      <c r="C13" s="1265"/>
      <c r="D13" s="1271"/>
      <c r="E13" s="1279"/>
      <c r="F13" s="1267"/>
      <c r="G13" s="1271"/>
      <c r="H13" s="1262"/>
      <c r="I13" s="1262"/>
      <c r="J13" s="1262"/>
      <c r="K13" s="1295">
        <f t="shared" si="1"/>
        <v>0</v>
      </c>
    </row>
    <row r="14" spans="1:13" ht="17.25" customHeight="1">
      <c r="A14" s="1264">
        <v>11</v>
      </c>
      <c r="B14" s="1264"/>
      <c r="C14" s="1265"/>
      <c r="D14" s="1271"/>
      <c r="E14" s="1279"/>
      <c r="F14" s="1267"/>
      <c r="G14" s="1271"/>
      <c r="H14" s="1262"/>
      <c r="I14" s="1262"/>
      <c r="J14" s="1262"/>
      <c r="K14" s="1295">
        <f t="shared" si="1"/>
        <v>0</v>
      </c>
    </row>
    <row r="15" spans="1:13" ht="17.25" customHeight="1">
      <c r="A15" s="1264">
        <v>12</v>
      </c>
      <c r="B15" s="1264"/>
      <c r="C15" s="1265"/>
      <c r="D15" s="1271"/>
      <c r="E15" s="1279"/>
      <c r="F15" s="1267"/>
      <c r="G15" s="1271"/>
      <c r="H15" s="1262"/>
      <c r="I15" s="1262"/>
      <c r="J15" s="1262"/>
      <c r="K15" s="1295">
        <f t="shared" si="1"/>
        <v>0</v>
      </c>
    </row>
    <row r="16" spans="1:13" ht="17.25" customHeight="1">
      <c r="A16" s="1264">
        <v>13</v>
      </c>
      <c r="B16" s="1264"/>
      <c r="C16" s="1265"/>
      <c r="D16" s="1271"/>
      <c r="E16" s="1279"/>
      <c r="F16" s="1267"/>
      <c r="G16" s="1271"/>
      <c r="H16" s="1262"/>
      <c r="I16" s="1262"/>
      <c r="J16" s="1262"/>
      <c r="K16" s="1295">
        <f t="shared" si="1"/>
        <v>0</v>
      </c>
    </row>
    <row r="17" spans="1:11" ht="17.25" customHeight="1">
      <c r="A17" s="1264">
        <v>14</v>
      </c>
      <c r="B17" s="1268"/>
      <c r="C17" s="1265"/>
      <c r="D17" s="1271"/>
      <c r="E17" s="1279"/>
      <c r="F17" s="1267"/>
      <c r="G17" s="1271"/>
      <c r="H17" s="1262"/>
      <c r="I17" s="1262"/>
      <c r="J17" s="1262"/>
      <c r="K17" s="1295">
        <f>H17+I17+J17</f>
        <v>0</v>
      </c>
    </row>
    <row r="18" spans="1:11" ht="17.25" customHeight="1">
      <c r="A18" s="1264">
        <v>15</v>
      </c>
      <c r="B18" s="1264"/>
      <c r="C18" s="1265"/>
      <c r="D18" s="1271"/>
      <c r="E18" s="1279"/>
      <c r="F18" s="1267"/>
      <c r="G18" s="1271"/>
      <c r="H18" s="1262"/>
      <c r="I18" s="1262"/>
      <c r="J18" s="1262"/>
      <c r="K18" s="1295">
        <f t="shared" si="1"/>
        <v>0</v>
      </c>
    </row>
    <row r="19" spans="1:11" ht="17.25" customHeight="1">
      <c r="A19" s="1264">
        <v>16</v>
      </c>
      <c r="B19" s="1264"/>
      <c r="C19" s="1265"/>
      <c r="D19" s="1271"/>
      <c r="E19" s="1279"/>
      <c r="F19" s="1267"/>
      <c r="G19" s="1271"/>
      <c r="H19" s="1262"/>
      <c r="I19" s="1262"/>
      <c r="J19" s="1262"/>
      <c r="K19" s="1295">
        <f t="shared" si="1"/>
        <v>0</v>
      </c>
    </row>
    <row r="20" spans="1:11" ht="17.25" customHeight="1">
      <c r="A20" s="1264">
        <v>17</v>
      </c>
      <c r="B20" s="1264"/>
      <c r="C20" s="1265"/>
      <c r="D20" s="1271"/>
      <c r="E20" s="1279"/>
      <c r="F20" s="1267"/>
      <c r="G20" s="1271"/>
      <c r="H20" s="1262"/>
      <c r="I20" s="1262"/>
      <c r="J20" s="1262"/>
      <c r="K20" s="1295">
        <f t="shared" si="1"/>
        <v>0</v>
      </c>
    </row>
    <row r="21" spans="1:11" ht="17.25" customHeight="1">
      <c r="A21" s="1264">
        <v>18</v>
      </c>
      <c r="B21" s="1264"/>
      <c r="C21" s="1265"/>
      <c r="D21" s="1271"/>
      <c r="E21" s="1279"/>
      <c r="F21" s="1267"/>
      <c r="G21" s="1271"/>
      <c r="H21" s="1262"/>
      <c r="I21" s="1262"/>
      <c r="J21" s="1262"/>
      <c r="K21" s="1295">
        <f t="shared" si="1"/>
        <v>0</v>
      </c>
    </row>
    <row r="22" spans="1:11" ht="17.25" customHeight="1">
      <c r="A22" s="1264">
        <v>19</v>
      </c>
      <c r="B22" s="1264"/>
      <c r="C22" s="1265"/>
      <c r="D22" s="1271"/>
      <c r="E22" s="1279"/>
      <c r="F22" s="1267"/>
      <c r="G22" s="1271"/>
      <c r="H22" s="1262"/>
      <c r="I22" s="1262"/>
      <c r="J22" s="1262"/>
      <c r="K22" s="1295">
        <f t="shared" si="1"/>
        <v>0</v>
      </c>
    </row>
    <row r="23" spans="1:11" ht="17.25" customHeight="1">
      <c r="A23" s="1264">
        <v>20</v>
      </c>
      <c r="B23" s="1264"/>
      <c r="C23" s="1265"/>
      <c r="D23" s="1271"/>
      <c r="E23" s="1279"/>
      <c r="F23" s="1267"/>
      <c r="G23" s="1271"/>
      <c r="H23" s="1262"/>
      <c r="I23" s="1262"/>
      <c r="J23" s="1262"/>
      <c r="K23" s="1295">
        <f t="shared" si="1"/>
        <v>0</v>
      </c>
    </row>
    <row r="24" spans="1:11" ht="17.25" customHeight="1">
      <c r="A24" s="1264">
        <v>21</v>
      </c>
      <c r="B24" s="1264"/>
      <c r="C24" s="1265"/>
      <c r="D24" s="1271"/>
      <c r="E24" s="1279"/>
      <c r="F24" s="1267"/>
      <c r="G24" s="1271"/>
      <c r="H24" s="1262"/>
      <c r="I24" s="1262"/>
      <c r="J24" s="1262"/>
      <c r="K24" s="1295">
        <f t="shared" si="1"/>
        <v>0</v>
      </c>
    </row>
    <row r="25" spans="1:11" ht="17.25" customHeight="1">
      <c r="A25" s="1264">
        <v>22</v>
      </c>
      <c r="B25" s="1264"/>
      <c r="C25" s="1265"/>
      <c r="D25" s="1271"/>
      <c r="E25" s="1279"/>
      <c r="F25" s="1267"/>
      <c r="G25" s="1271"/>
      <c r="H25" s="1262"/>
      <c r="I25" s="1262"/>
      <c r="J25" s="1262"/>
      <c r="K25" s="1295">
        <f t="shared" si="1"/>
        <v>0</v>
      </c>
    </row>
    <row r="26" spans="1:11" ht="17.25" customHeight="1">
      <c r="A26" s="1264">
        <v>23</v>
      </c>
      <c r="B26" s="1264"/>
      <c r="C26" s="1264"/>
      <c r="D26" s="1271"/>
      <c r="E26" s="1279"/>
      <c r="F26" s="1267"/>
      <c r="G26" s="1271"/>
      <c r="H26" s="1262"/>
      <c r="I26" s="1262"/>
      <c r="J26" s="1262"/>
      <c r="K26" s="1295">
        <f t="shared" si="1"/>
        <v>0</v>
      </c>
    </row>
    <row r="27" spans="1:11" ht="17.25" customHeight="1">
      <c r="A27" s="1264">
        <v>24</v>
      </c>
      <c r="B27" s="1264"/>
      <c r="C27" s="1264"/>
      <c r="D27" s="1271"/>
      <c r="E27" s="1279"/>
      <c r="F27" s="1267"/>
      <c r="G27" s="1271"/>
      <c r="H27" s="1262"/>
      <c r="I27" s="1262"/>
      <c r="J27" s="1262"/>
      <c r="K27" s="1295">
        <f t="shared" si="1"/>
        <v>0</v>
      </c>
    </row>
    <row r="28" spans="1:11" ht="17.25" customHeight="1">
      <c r="A28" s="1264">
        <v>25</v>
      </c>
      <c r="B28" s="1264"/>
      <c r="C28" s="1264"/>
      <c r="D28" s="1271"/>
      <c r="E28" s="1279"/>
      <c r="F28" s="1267"/>
      <c r="G28" s="1271"/>
      <c r="H28" s="1262"/>
      <c r="I28" s="1262"/>
      <c r="J28" s="1262"/>
      <c r="K28" s="1295">
        <f t="shared" si="1"/>
        <v>0</v>
      </c>
    </row>
    <row r="29" spans="1:11" ht="17.25" customHeight="1">
      <c r="A29" s="1264">
        <v>26</v>
      </c>
      <c r="B29" s="1264"/>
      <c r="C29" s="1264"/>
      <c r="D29" s="1271"/>
      <c r="E29" s="1279"/>
      <c r="F29" s="1267"/>
      <c r="G29" s="1271"/>
      <c r="H29" s="1262"/>
      <c r="I29" s="1262"/>
      <c r="J29" s="1262"/>
      <c r="K29" s="1295">
        <f t="shared" si="1"/>
        <v>0</v>
      </c>
    </row>
    <row r="30" spans="1:11" ht="17.25" customHeight="1">
      <c r="A30" s="1264">
        <v>27</v>
      </c>
      <c r="B30" s="1264"/>
      <c r="C30" s="1264"/>
      <c r="D30" s="1271"/>
      <c r="E30" s="1279"/>
      <c r="F30" s="1267"/>
      <c r="G30" s="1271"/>
      <c r="H30" s="1262"/>
      <c r="I30" s="1262"/>
      <c r="J30" s="1262"/>
      <c r="K30" s="1295">
        <f t="shared" si="1"/>
        <v>0</v>
      </c>
    </row>
    <row r="31" spans="1:11" ht="17.25" customHeight="1">
      <c r="A31" s="1264">
        <v>28</v>
      </c>
      <c r="B31" s="1264"/>
      <c r="C31" s="1264"/>
      <c r="D31" s="1271"/>
      <c r="E31" s="1279"/>
      <c r="F31" s="1267"/>
      <c r="G31" s="1271"/>
      <c r="H31" s="1262"/>
      <c r="I31" s="1262"/>
      <c r="J31" s="1262"/>
      <c r="K31" s="1295">
        <f t="shared" si="1"/>
        <v>0</v>
      </c>
    </row>
    <row r="32" spans="1:11" ht="17.25" customHeight="1">
      <c r="A32" s="1264">
        <v>29</v>
      </c>
      <c r="B32" s="1264"/>
      <c r="C32" s="1264"/>
      <c r="D32" s="1271"/>
      <c r="E32" s="1279"/>
      <c r="F32" s="1267"/>
      <c r="G32" s="1271"/>
      <c r="H32" s="1262"/>
      <c r="I32" s="1262"/>
      <c r="J32" s="1262"/>
      <c r="K32" s="1295">
        <f t="shared" si="1"/>
        <v>0</v>
      </c>
    </row>
    <row r="33" spans="1:11" ht="17.25" customHeight="1">
      <c r="A33" s="1264">
        <v>30</v>
      </c>
      <c r="B33" s="1264"/>
      <c r="C33" s="1264"/>
      <c r="D33" s="1271"/>
      <c r="E33" s="1279"/>
      <c r="F33" s="1267"/>
      <c r="G33" s="1271"/>
      <c r="H33" s="1262"/>
      <c r="I33" s="1262"/>
      <c r="J33" s="1262"/>
      <c r="K33" s="1295">
        <f t="shared" si="1"/>
        <v>0</v>
      </c>
    </row>
    <row r="34" spans="1:11" ht="17.25" customHeight="1">
      <c r="A34" s="1264">
        <v>31</v>
      </c>
      <c r="B34" s="1264"/>
      <c r="C34" s="1264"/>
      <c r="D34" s="1271"/>
      <c r="E34" s="1279"/>
      <c r="F34" s="1267"/>
      <c r="G34" s="1271"/>
      <c r="H34" s="1262"/>
      <c r="I34" s="1262"/>
      <c r="J34" s="1262"/>
      <c r="K34" s="1295">
        <f t="shared" si="1"/>
        <v>0</v>
      </c>
    </row>
    <row r="35" spans="1:11" ht="17.25" customHeight="1">
      <c r="A35" s="1264">
        <v>32</v>
      </c>
      <c r="B35" s="1264"/>
      <c r="C35" s="1264"/>
      <c r="D35" s="1271"/>
      <c r="E35" s="1279"/>
      <c r="F35" s="1267"/>
      <c r="G35" s="1271"/>
      <c r="H35" s="1262"/>
      <c r="I35" s="1262"/>
      <c r="J35" s="1262"/>
      <c r="K35" s="1295">
        <f t="shared" si="1"/>
        <v>0</v>
      </c>
    </row>
    <row r="36" spans="1:11" ht="17.25" customHeight="1">
      <c r="A36" s="1264">
        <v>33</v>
      </c>
      <c r="B36" s="1264"/>
      <c r="C36" s="1264"/>
      <c r="D36" s="1271"/>
      <c r="E36" s="1279"/>
      <c r="F36" s="1267"/>
      <c r="G36" s="1271"/>
      <c r="H36" s="1262"/>
      <c r="I36" s="1262"/>
      <c r="J36" s="1262"/>
      <c r="K36" s="1295">
        <f t="shared" si="1"/>
        <v>0</v>
      </c>
    </row>
    <row r="37" spans="1:11" ht="17.25" customHeight="1">
      <c r="A37" s="1264">
        <v>34</v>
      </c>
      <c r="B37" s="1264"/>
      <c r="C37" s="1264"/>
      <c r="D37" s="1271"/>
      <c r="E37" s="1279"/>
      <c r="F37" s="1267"/>
      <c r="G37" s="1271"/>
      <c r="H37" s="1262"/>
      <c r="I37" s="1262"/>
      <c r="J37" s="1262"/>
      <c r="K37" s="1295">
        <f t="shared" si="1"/>
        <v>0</v>
      </c>
    </row>
    <row r="38" spans="1:11" ht="17.25" customHeight="1">
      <c r="A38" s="1264">
        <v>35</v>
      </c>
      <c r="B38" s="1264"/>
      <c r="C38" s="1264"/>
      <c r="D38" s="1271"/>
      <c r="E38" s="1279"/>
      <c r="F38" s="1267"/>
      <c r="G38" s="1271"/>
      <c r="H38" s="1262"/>
      <c r="I38" s="1262"/>
      <c r="J38" s="1262"/>
      <c r="K38" s="1295">
        <f t="shared" si="1"/>
        <v>0</v>
      </c>
    </row>
    <row r="39" spans="1:11" ht="17.25" customHeight="1">
      <c r="A39" s="1264">
        <v>36</v>
      </c>
      <c r="B39" s="1264"/>
      <c r="C39" s="1264"/>
      <c r="D39" s="1271"/>
      <c r="E39" s="1279"/>
      <c r="F39" s="1267"/>
      <c r="G39" s="1271"/>
      <c r="H39" s="1262"/>
      <c r="I39" s="1262"/>
      <c r="J39" s="1262"/>
      <c r="K39" s="1295">
        <f t="shared" si="1"/>
        <v>0</v>
      </c>
    </row>
    <row r="40" spans="1:11" ht="15.75">
      <c r="A40" s="1264">
        <v>37</v>
      </c>
      <c r="B40" s="1263"/>
      <c r="C40" s="1263"/>
      <c r="D40" s="1263"/>
      <c r="E40" s="1281"/>
      <c r="F40" s="1263"/>
      <c r="G40" s="1263"/>
      <c r="H40" s="1262"/>
      <c r="I40" s="1262"/>
      <c r="J40" s="1262"/>
      <c r="K40" s="1295">
        <f t="shared" si="1"/>
        <v>0</v>
      </c>
    </row>
    <row r="41" spans="1:11" ht="15.75">
      <c r="A41" s="1264">
        <v>38</v>
      </c>
      <c r="B41" s="1262"/>
      <c r="C41" s="1262"/>
      <c r="D41" s="1262"/>
      <c r="E41" s="1282"/>
      <c r="F41" s="1262"/>
      <c r="G41" s="1262"/>
      <c r="H41" s="1262"/>
      <c r="I41" s="1262"/>
      <c r="J41" s="1262"/>
      <c r="K41" s="1295">
        <f t="shared" si="1"/>
        <v>0</v>
      </c>
    </row>
    <row r="42" spans="1:11" ht="15.75">
      <c r="A42" s="1264">
        <v>39</v>
      </c>
      <c r="B42" s="1262"/>
      <c r="C42" s="1262"/>
      <c r="D42" s="1262"/>
      <c r="E42" s="1282"/>
      <c r="F42" s="1262"/>
      <c r="G42" s="1262"/>
      <c r="H42" s="1262"/>
      <c r="I42" s="1262"/>
      <c r="J42" s="1262"/>
      <c r="K42" s="1295">
        <f t="shared" si="1"/>
        <v>0</v>
      </c>
    </row>
    <row r="43" spans="1:11" ht="15.75">
      <c r="A43" s="1264">
        <v>40</v>
      </c>
      <c r="B43" s="1262"/>
      <c r="C43" s="1262"/>
      <c r="D43" s="1262"/>
      <c r="E43" s="1282"/>
      <c r="F43" s="1262"/>
      <c r="G43" s="1262"/>
      <c r="H43" s="1262"/>
      <c r="I43" s="1262"/>
      <c r="J43" s="1262"/>
      <c r="K43" s="1295">
        <f t="shared" si="1"/>
        <v>0</v>
      </c>
    </row>
    <row r="44" spans="1:11" ht="15.75">
      <c r="A44" s="1264">
        <v>41</v>
      </c>
      <c r="B44" s="1262"/>
      <c r="C44" s="1262"/>
      <c r="D44" s="1262"/>
      <c r="E44" s="1282"/>
      <c r="F44" s="1262"/>
      <c r="G44" s="1262"/>
      <c r="H44" s="1262"/>
      <c r="I44" s="1262"/>
      <c r="J44" s="1262"/>
      <c r="K44" s="1295">
        <f t="shared" si="1"/>
        <v>0</v>
      </c>
    </row>
    <row r="45" spans="1:11" ht="15.75">
      <c r="A45" s="1264">
        <v>42</v>
      </c>
      <c r="B45" s="1262"/>
      <c r="C45" s="1262"/>
      <c r="D45" s="1262"/>
      <c r="E45" s="1282"/>
      <c r="F45" s="1262"/>
      <c r="G45" s="1262"/>
      <c r="H45" s="1262"/>
      <c r="I45" s="1262"/>
      <c r="J45" s="1262"/>
      <c r="K45" s="1295">
        <f t="shared" si="1"/>
        <v>0</v>
      </c>
    </row>
    <row r="46" spans="1:11" ht="15.75">
      <c r="A46" s="1264">
        <v>43</v>
      </c>
      <c r="B46" s="1262"/>
      <c r="C46" s="1262"/>
      <c r="D46" s="1262"/>
      <c r="E46" s="1282"/>
      <c r="F46" s="1262"/>
      <c r="G46" s="1262"/>
      <c r="H46" s="1262"/>
      <c r="I46" s="1262"/>
      <c r="J46" s="1262"/>
      <c r="K46" s="1295">
        <f t="shared" si="1"/>
        <v>0</v>
      </c>
    </row>
    <row r="47" spans="1:11" ht="15.75">
      <c r="A47" s="1264">
        <v>44</v>
      </c>
      <c r="B47" s="1262"/>
      <c r="C47" s="1262"/>
      <c r="D47" s="1262"/>
      <c r="E47" s="1282"/>
      <c r="F47" s="1262"/>
      <c r="G47" s="1262"/>
      <c r="H47" s="1262"/>
      <c r="I47" s="1262"/>
      <c r="J47" s="1262"/>
      <c r="K47" s="1295">
        <f t="shared" si="1"/>
        <v>0</v>
      </c>
    </row>
    <row r="48" spans="1:11" ht="15.75">
      <c r="A48" s="1264">
        <v>45</v>
      </c>
      <c r="B48" s="1262"/>
      <c r="C48" s="1262"/>
      <c r="D48" s="1262"/>
      <c r="E48" s="1282"/>
      <c r="F48" s="1262"/>
      <c r="G48" s="1262"/>
      <c r="H48" s="1262"/>
      <c r="I48" s="1262"/>
      <c r="J48" s="1262"/>
      <c r="K48" s="1295">
        <f t="shared" si="1"/>
        <v>0</v>
      </c>
    </row>
    <row r="49" spans="1:11" ht="15.75">
      <c r="A49" s="1264">
        <v>46</v>
      </c>
      <c r="B49" s="1262"/>
      <c r="C49" s="1262"/>
      <c r="D49" s="1262"/>
      <c r="E49" s="1282"/>
      <c r="F49" s="1262"/>
      <c r="G49" s="1262"/>
      <c r="H49" s="1262"/>
      <c r="I49" s="1262"/>
      <c r="J49" s="1262"/>
      <c r="K49" s="1295">
        <f t="shared" si="1"/>
        <v>0</v>
      </c>
    </row>
    <row r="50" spans="1:11" ht="15.75">
      <c r="A50" s="1264">
        <v>47</v>
      </c>
      <c r="B50" s="1262"/>
      <c r="C50" s="1262"/>
      <c r="D50" s="1262"/>
      <c r="E50" s="1282"/>
      <c r="F50" s="1262"/>
      <c r="G50" s="1262"/>
      <c r="H50" s="1262"/>
      <c r="I50" s="1262"/>
      <c r="J50" s="1262"/>
      <c r="K50" s="1295">
        <f t="shared" si="1"/>
        <v>0</v>
      </c>
    </row>
    <row r="51" spans="1:11" ht="15.75">
      <c r="A51" s="1264">
        <v>48</v>
      </c>
      <c r="B51" s="1262"/>
      <c r="C51" s="1262"/>
      <c r="D51" s="1262"/>
      <c r="E51" s="1282"/>
      <c r="F51" s="1262"/>
      <c r="G51" s="1262"/>
      <c r="H51" s="1262"/>
      <c r="I51" s="1262"/>
      <c r="J51" s="1262"/>
      <c r="K51" s="1295">
        <f t="shared" si="1"/>
        <v>0</v>
      </c>
    </row>
    <row r="52" spans="1:11" ht="15.75">
      <c r="A52" s="1264">
        <v>49</v>
      </c>
      <c r="B52" s="1262"/>
      <c r="C52" s="1262"/>
      <c r="D52" s="1262"/>
      <c r="E52" s="1282"/>
      <c r="F52" s="1262"/>
      <c r="G52" s="1262"/>
      <c r="H52" s="1262"/>
      <c r="I52" s="1262"/>
      <c r="J52" s="1262"/>
      <c r="K52" s="1295">
        <f t="shared" si="1"/>
        <v>0</v>
      </c>
    </row>
    <row r="53" spans="1:11" ht="15.75">
      <c r="A53" s="1264">
        <v>50</v>
      </c>
      <c r="B53" s="1262"/>
      <c r="C53" s="1262"/>
      <c r="D53" s="1262"/>
      <c r="E53" s="1282"/>
      <c r="F53" s="1262"/>
      <c r="G53" s="1262"/>
      <c r="H53" s="1262"/>
      <c r="I53" s="1262"/>
      <c r="J53" s="1262"/>
      <c r="K53" s="1295">
        <f t="shared" si="1"/>
        <v>0</v>
      </c>
    </row>
    <row r="54" spans="1:11" ht="15.75">
      <c r="A54" s="1264">
        <v>51</v>
      </c>
      <c r="B54" s="1262"/>
      <c r="C54" s="1262"/>
      <c r="D54" s="1262"/>
      <c r="E54" s="1282"/>
      <c r="F54" s="1262"/>
      <c r="G54" s="1262"/>
      <c r="H54" s="1262"/>
      <c r="I54" s="1262"/>
      <c r="J54" s="1262"/>
      <c r="K54" s="1295">
        <f t="shared" si="1"/>
        <v>0</v>
      </c>
    </row>
    <row r="55" spans="1:11" ht="15.75">
      <c r="A55" s="1264">
        <v>52</v>
      </c>
      <c r="B55" s="1262"/>
      <c r="C55" s="1262"/>
      <c r="D55" s="1262"/>
      <c r="E55" s="1282"/>
      <c r="F55" s="1262"/>
      <c r="G55" s="1262"/>
      <c r="H55" s="1262"/>
      <c r="I55" s="1262"/>
      <c r="J55" s="1262"/>
      <c r="K55" s="1295">
        <f t="shared" si="1"/>
        <v>0</v>
      </c>
    </row>
    <row r="56" spans="1:11" ht="15.75">
      <c r="A56" s="1264">
        <v>53</v>
      </c>
      <c r="B56" s="1262"/>
      <c r="C56" s="1262"/>
      <c r="D56" s="1262"/>
      <c r="E56" s="1282"/>
      <c r="F56" s="1262"/>
      <c r="G56" s="1262"/>
      <c r="H56" s="1262"/>
      <c r="I56" s="1262"/>
      <c r="J56" s="1262"/>
      <c r="K56" s="1295">
        <f t="shared" si="1"/>
        <v>0</v>
      </c>
    </row>
    <row r="57" spans="1:11" ht="15.75">
      <c r="A57" s="1264">
        <v>54</v>
      </c>
      <c r="B57" s="1262"/>
      <c r="C57" s="1262"/>
      <c r="D57" s="1262"/>
      <c r="E57" s="1282"/>
      <c r="F57" s="1262"/>
      <c r="G57" s="1262"/>
      <c r="H57" s="1262"/>
      <c r="I57" s="1262"/>
      <c r="J57" s="1262"/>
      <c r="K57" s="1295">
        <f t="shared" si="1"/>
        <v>0</v>
      </c>
    </row>
    <row r="58" spans="1:11" ht="15.75">
      <c r="A58" s="1264">
        <v>55</v>
      </c>
      <c r="B58" s="1262"/>
      <c r="C58" s="1262"/>
      <c r="D58" s="1262"/>
      <c r="E58" s="1282"/>
      <c r="F58" s="1262"/>
      <c r="G58" s="1262"/>
      <c r="H58" s="1262"/>
      <c r="I58" s="1262"/>
      <c r="J58" s="1262"/>
      <c r="K58" s="1295">
        <f t="shared" si="1"/>
        <v>0</v>
      </c>
    </row>
    <row r="59" spans="1:11" ht="15.75">
      <c r="A59" s="1264">
        <v>56</v>
      </c>
      <c r="B59" s="1262"/>
      <c r="C59" s="1262"/>
      <c r="D59" s="1262"/>
      <c r="E59" s="1282"/>
      <c r="F59" s="1262"/>
      <c r="G59" s="1262"/>
      <c r="H59" s="1262"/>
      <c r="I59" s="1262"/>
      <c r="J59" s="1262"/>
      <c r="K59" s="1295">
        <f t="shared" si="1"/>
        <v>0</v>
      </c>
    </row>
    <row r="60" spans="1:11" ht="15.75">
      <c r="A60" s="1264">
        <v>57</v>
      </c>
      <c r="B60" s="1262"/>
      <c r="C60" s="1262"/>
      <c r="D60" s="1262"/>
      <c r="E60" s="1282"/>
      <c r="F60" s="1262"/>
      <c r="G60" s="1262"/>
      <c r="H60" s="1262"/>
      <c r="I60" s="1262"/>
      <c r="J60" s="1262"/>
      <c r="K60" s="1295">
        <f t="shared" si="1"/>
        <v>0</v>
      </c>
    </row>
    <row r="61" spans="1:11" ht="15.75">
      <c r="A61" s="1264">
        <v>58</v>
      </c>
      <c r="B61" s="1262"/>
      <c r="C61" s="1262"/>
      <c r="D61" s="1262"/>
      <c r="E61" s="1282"/>
      <c r="F61" s="1262"/>
      <c r="G61" s="1262"/>
      <c r="H61" s="1262"/>
      <c r="I61" s="1262"/>
      <c r="J61" s="1262"/>
      <c r="K61" s="1295">
        <f t="shared" si="1"/>
        <v>0</v>
      </c>
    </row>
    <row r="62" spans="1:11" ht="15.75">
      <c r="A62" s="1264">
        <v>59</v>
      </c>
      <c r="B62" s="1262"/>
      <c r="C62" s="1262"/>
      <c r="D62" s="1262"/>
      <c r="E62" s="1282"/>
      <c r="F62" s="1262"/>
      <c r="G62" s="1262"/>
      <c r="H62" s="1262"/>
      <c r="I62" s="1262"/>
      <c r="J62" s="1262"/>
      <c r="K62" s="1295">
        <f t="shared" si="1"/>
        <v>0</v>
      </c>
    </row>
    <row r="63" spans="1:11" ht="15.75">
      <c r="A63" s="1264">
        <v>60</v>
      </c>
      <c r="B63" s="1262"/>
      <c r="C63" s="1262"/>
      <c r="D63" s="1262"/>
      <c r="E63" s="1282"/>
      <c r="F63" s="1262"/>
      <c r="G63" s="1262"/>
      <c r="H63" s="1262"/>
      <c r="I63" s="1262"/>
      <c r="J63" s="1262"/>
      <c r="K63" s="1295">
        <f t="shared" si="1"/>
        <v>0</v>
      </c>
    </row>
    <row r="64" spans="1:11" ht="15.75">
      <c r="A64" s="1264">
        <v>61</v>
      </c>
      <c r="B64" s="1262"/>
      <c r="C64" s="1262"/>
      <c r="D64" s="1262"/>
      <c r="E64" s="1282"/>
      <c r="F64" s="1262"/>
      <c r="G64" s="1262"/>
      <c r="H64" s="1262"/>
      <c r="I64" s="1262"/>
      <c r="J64" s="1262"/>
      <c r="K64" s="1295">
        <f t="shared" si="1"/>
        <v>0</v>
      </c>
    </row>
    <row r="65" spans="1:11" ht="15.75">
      <c r="A65" s="1264">
        <v>62</v>
      </c>
      <c r="B65" s="1262"/>
      <c r="C65" s="1262"/>
      <c r="D65" s="1262"/>
      <c r="E65" s="1282"/>
      <c r="F65" s="1262"/>
      <c r="G65" s="1262"/>
      <c r="H65" s="1262"/>
      <c r="I65" s="1262"/>
      <c r="J65" s="1262"/>
      <c r="K65" s="1295">
        <f t="shared" si="1"/>
        <v>0</v>
      </c>
    </row>
    <row r="66" spans="1:11" ht="15.75">
      <c r="A66" s="1264">
        <v>63</v>
      </c>
      <c r="B66" s="1262"/>
      <c r="C66" s="1262"/>
      <c r="D66" s="1262"/>
      <c r="E66" s="1282"/>
      <c r="F66" s="1262"/>
      <c r="G66" s="1262"/>
      <c r="H66" s="1262"/>
      <c r="I66" s="1262"/>
      <c r="J66" s="1262"/>
      <c r="K66" s="1295">
        <f t="shared" si="1"/>
        <v>0</v>
      </c>
    </row>
    <row r="67" spans="1:11" ht="15.75">
      <c r="A67" s="1264">
        <v>64</v>
      </c>
      <c r="B67" s="1262"/>
      <c r="C67" s="1262"/>
      <c r="D67" s="1262"/>
      <c r="E67" s="1282"/>
      <c r="F67" s="1262"/>
      <c r="G67" s="1262"/>
      <c r="H67" s="1262"/>
      <c r="I67" s="1262"/>
      <c r="J67" s="1262"/>
      <c r="K67" s="1295">
        <f t="shared" si="1"/>
        <v>0</v>
      </c>
    </row>
    <row r="68" spans="1:11" ht="15.75">
      <c r="A68" s="1264">
        <v>65</v>
      </c>
      <c r="B68" s="1262"/>
      <c r="C68" s="1262"/>
      <c r="D68" s="1262"/>
      <c r="E68" s="1282"/>
      <c r="F68" s="1262"/>
      <c r="G68" s="1262"/>
      <c r="H68" s="1262"/>
      <c r="I68" s="1262"/>
      <c r="J68" s="1262"/>
      <c r="K68" s="1295">
        <f t="shared" ref="K68:K131" si="2">H68+I68+J68</f>
        <v>0</v>
      </c>
    </row>
    <row r="69" spans="1:11" ht="15.75">
      <c r="A69" s="1264">
        <v>66</v>
      </c>
      <c r="B69" s="1262"/>
      <c r="C69" s="1262"/>
      <c r="D69" s="1262"/>
      <c r="E69" s="1282"/>
      <c r="F69" s="1262"/>
      <c r="G69" s="1262"/>
      <c r="H69" s="1262"/>
      <c r="I69" s="1262"/>
      <c r="J69" s="1262"/>
      <c r="K69" s="1295">
        <f t="shared" si="2"/>
        <v>0</v>
      </c>
    </row>
    <row r="70" spans="1:11" ht="15.75">
      <c r="A70" s="1264">
        <v>67</v>
      </c>
      <c r="B70" s="1262"/>
      <c r="C70" s="1262"/>
      <c r="D70" s="1262"/>
      <c r="E70" s="1282"/>
      <c r="F70" s="1262"/>
      <c r="G70" s="1262"/>
      <c r="H70" s="1262"/>
      <c r="I70" s="1262"/>
      <c r="J70" s="1262"/>
      <c r="K70" s="1295">
        <f t="shared" si="2"/>
        <v>0</v>
      </c>
    </row>
    <row r="71" spans="1:11" ht="15.75">
      <c r="A71" s="1264">
        <v>68</v>
      </c>
      <c r="B71" s="1262"/>
      <c r="C71" s="1262"/>
      <c r="D71" s="1262"/>
      <c r="E71" s="1282"/>
      <c r="F71" s="1262"/>
      <c r="G71" s="1262"/>
      <c r="H71" s="1262"/>
      <c r="I71" s="1262"/>
      <c r="J71" s="1262"/>
      <c r="K71" s="1295">
        <f t="shared" si="2"/>
        <v>0</v>
      </c>
    </row>
    <row r="72" spans="1:11" ht="15.75">
      <c r="A72" s="1264">
        <v>69</v>
      </c>
      <c r="B72" s="1262"/>
      <c r="C72" s="1262"/>
      <c r="D72" s="1262"/>
      <c r="E72" s="1282"/>
      <c r="F72" s="1262"/>
      <c r="G72" s="1262"/>
      <c r="H72" s="1262"/>
      <c r="I72" s="1262"/>
      <c r="J72" s="1262"/>
      <c r="K72" s="1295">
        <f t="shared" si="2"/>
        <v>0</v>
      </c>
    </row>
    <row r="73" spans="1:11" ht="15.75">
      <c r="A73" s="1264">
        <v>70</v>
      </c>
      <c r="B73" s="1262"/>
      <c r="C73" s="1262"/>
      <c r="D73" s="1262"/>
      <c r="E73" s="1282"/>
      <c r="F73" s="1262"/>
      <c r="G73" s="1262"/>
      <c r="H73" s="1262"/>
      <c r="I73" s="1262"/>
      <c r="J73" s="1262"/>
      <c r="K73" s="1295">
        <f t="shared" si="2"/>
        <v>0</v>
      </c>
    </row>
    <row r="74" spans="1:11" ht="15.75">
      <c r="A74" s="1264">
        <v>71</v>
      </c>
      <c r="B74" s="1262"/>
      <c r="C74" s="1262"/>
      <c r="D74" s="1262"/>
      <c r="E74" s="1282"/>
      <c r="F74" s="1262"/>
      <c r="G74" s="1262"/>
      <c r="H74" s="1262"/>
      <c r="I74" s="1262"/>
      <c r="J74" s="1262"/>
      <c r="K74" s="1295">
        <f t="shared" si="2"/>
        <v>0</v>
      </c>
    </row>
    <row r="75" spans="1:11" ht="15.75">
      <c r="A75" s="1264">
        <v>72</v>
      </c>
      <c r="B75" s="1262"/>
      <c r="C75" s="1262"/>
      <c r="D75" s="1262"/>
      <c r="E75" s="1282"/>
      <c r="F75" s="1262"/>
      <c r="G75" s="1262"/>
      <c r="H75" s="1262"/>
      <c r="I75" s="1262"/>
      <c r="J75" s="1262"/>
      <c r="K75" s="1295">
        <f t="shared" si="2"/>
        <v>0</v>
      </c>
    </row>
    <row r="76" spans="1:11" ht="15.75">
      <c r="A76" s="1264">
        <v>73</v>
      </c>
      <c r="B76" s="1262"/>
      <c r="C76" s="1262"/>
      <c r="D76" s="1262"/>
      <c r="E76" s="1282"/>
      <c r="F76" s="1262"/>
      <c r="G76" s="1262"/>
      <c r="H76" s="1262"/>
      <c r="I76" s="1262"/>
      <c r="J76" s="1262"/>
      <c r="K76" s="1295">
        <f t="shared" si="2"/>
        <v>0</v>
      </c>
    </row>
    <row r="77" spans="1:11" ht="15.75">
      <c r="A77" s="1264">
        <v>74</v>
      </c>
      <c r="B77" s="1262"/>
      <c r="C77" s="1262"/>
      <c r="D77" s="1262"/>
      <c r="E77" s="1282"/>
      <c r="F77" s="1262"/>
      <c r="G77" s="1262"/>
      <c r="H77" s="1262"/>
      <c r="I77" s="1262"/>
      <c r="J77" s="1262"/>
      <c r="K77" s="1295">
        <f t="shared" si="2"/>
        <v>0</v>
      </c>
    </row>
    <row r="78" spans="1:11" ht="15.75">
      <c r="A78" s="1264">
        <v>75</v>
      </c>
      <c r="B78" s="1262"/>
      <c r="C78" s="1262"/>
      <c r="D78" s="1262"/>
      <c r="E78" s="1282"/>
      <c r="F78" s="1262"/>
      <c r="G78" s="1262"/>
      <c r="H78" s="1262"/>
      <c r="I78" s="1262"/>
      <c r="J78" s="1262"/>
      <c r="K78" s="1295">
        <f t="shared" si="2"/>
        <v>0</v>
      </c>
    </row>
    <row r="79" spans="1:11" ht="15.75">
      <c r="A79" s="1264">
        <v>76</v>
      </c>
      <c r="B79" s="1262"/>
      <c r="C79" s="1262"/>
      <c r="D79" s="1262"/>
      <c r="E79" s="1282"/>
      <c r="F79" s="1262"/>
      <c r="G79" s="1262"/>
      <c r="H79" s="1262"/>
      <c r="I79" s="1262"/>
      <c r="J79" s="1262"/>
      <c r="K79" s="1295">
        <f t="shared" si="2"/>
        <v>0</v>
      </c>
    </row>
    <row r="80" spans="1:11" ht="15.75">
      <c r="A80" s="1264">
        <v>77</v>
      </c>
      <c r="B80" s="1262"/>
      <c r="C80" s="1262"/>
      <c r="D80" s="1262"/>
      <c r="E80" s="1282"/>
      <c r="F80" s="1262"/>
      <c r="G80" s="1262"/>
      <c r="H80" s="1262"/>
      <c r="I80" s="1262"/>
      <c r="J80" s="1262"/>
      <c r="K80" s="1295">
        <f t="shared" si="2"/>
        <v>0</v>
      </c>
    </row>
    <row r="81" spans="1:11" ht="15.75">
      <c r="A81" s="1264">
        <v>78</v>
      </c>
      <c r="B81" s="1262"/>
      <c r="C81" s="1262"/>
      <c r="D81" s="1262"/>
      <c r="E81" s="1282"/>
      <c r="F81" s="1262"/>
      <c r="G81" s="1262"/>
      <c r="H81" s="1262"/>
      <c r="I81" s="1262"/>
      <c r="J81" s="1262"/>
      <c r="K81" s="1295">
        <f t="shared" si="2"/>
        <v>0</v>
      </c>
    </row>
    <row r="82" spans="1:11" ht="15.75">
      <c r="A82" s="1264">
        <v>79</v>
      </c>
      <c r="B82" s="1262"/>
      <c r="C82" s="1262"/>
      <c r="D82" s="1262"/>
      <c r="E82" s="1282"/>
      <c r="F82" s="1262"/>
      <c r="G82" s="1262"/>
      <c r="H82" s="1262"/>
      <c r="I82" s="1262"/>
      <c r="J82" s="1262"/>
      <c r="K82" s="1295">
        <f t="shared" si="2"/>
        <v>0</v>
      </c>
    </row>
    <row r="83" spans="1:11" ht="15.75">
      <c r="A83" s="1264">
        <v>80</v>
      </c>
      <c r="B83" s="1262"/>
      <c r="C83" s="1262"/>
      <c r="D83" s="1262"/>
      <c r="E83" s="1282"/>
      <c r="F83" s="1262"/>
      <c r="G83" s="1262"/>
      <c r="H83" s="1262"/>
      <c r="I83" s="1262"/>
      <c r="J83" s="1262"/>
      <c r="K83" s="1295">
        <f t="shared" si="2"/>
        <v>0</v>
      </c>
    </row>
    <row r="84" spans="1:11" ht="15.75">
      <c r="A84" s="1264">
        <v>81</v>
      </c>
      <c r="B84" s="1262"/>
      <c r="C84" s="1262"/>
      <c r="D84" s="1262"/>
      <c r="E84" s="1282"/>
      <c r="F84" s="1262"/>
      <c r="G84" s="1262"/>
      <c r="H84" s="1262"/>
      <c r="I84" s="1262"/>
      <c r="J84" s="1262"/>
      <c r="K84" s="1295">
        <f t="shared" si="2"/>
        <v>0</v>
      </c>
    </row>
    <row r="85" spans="1:11" ht="15.75">
      <c r="A85" s="1264">
        <v>82</v>
      </c>
      <c r="B85" s="1262"/>
      <c r="C85" s="1262"/>
      <c r="D85" s="1262"/>
      <c r="E85" s="1282"/>
      <c r="F85" s="1262"/>
      <c r="G85" s="1262"/>
      <c r="H85" s="1262"/>
      <c r="I85" s="1262"/>
      <c r="J85" s="1262"/>
      <c r="K85" s="1295">
        <f t="shared" si="2"/>
        <v>0</v>
      </c>
    </row>
    <row r="86" spans="1:11" ht="15.75">
      <c r="A86" s="1264">
        <v>83</v>
      </c>
      <c r="B86" s="1262"/>
      <c r="C86" s="1262"/>
      <c r="D86" s="1262"/>
      <c r="E86" s="1282"/>
      <c r="F86" s="1262"/>
      <c r="G86" s="1262"/>
      <c r="H86" s="1262"/>
      <c r="I86" s="1262"/>
      <c r="J86" s="1262"/>
      <c r="K86" s="1295">
        <f t="shared" si="2"/>
        <v>0</v>
      </c>
    </row>
    <row r="87" spans="1:11" ht="15.75">
      <c r="A87" s="1264">
        <v>84</v>
      </c>
      <c r="B87" s="1262"/>
      <c r="C87" s="1262"/>
      <c r="D87" s="1262"/>
      <c r="E87" s="1282"/>
      <c r="F87" s="1262"/>
      <c r="G87" s="1262"/>
      <c r="H87" s="1262"/>
      <c r="I87" s="1262"/>
      <c r="J87" s="1262"/>
      <c r="K87" s="1295">
        <f t="shared" si="2"/>
        <v>0</v>
      </c>
    </row>
    <row r="88" spans="1:11" ht="15.75">
      <c r="A88" s="1264">
        <v>85</v>
      </c>
      <c r="B88" s="1262"/>
      <c r="C88" s="1262"/>
      <c r="D88" s="1262"/>
      <c r="E88" s="1282"/>
      <c r="F88" s="1262"/>
      <c r="G88" s="1262"/>
      <c r="H88" s="1262"/>
      <c r="I88" s="1262"/>
      <c r="J88" s="1262"/>
      <c r="K88" s="1295">
        <f t="shared" si="2"/>
        <v>0</v>
      </c>
    </row>
    <row r="89" spans="1:11" ht="15.75">
      <c r="A89" s="1264">
        <v>86</v>
      </c>
      <c r="B89" s="1262"/>
      <c r="C89" s="1262"/>
      <c r="D89" s="1262"/>
      <c r="E89" s="1282"/>
      <c r="F89" s="1262"/>
      <c r="G89" s="1262"/>
      <c r="H89" s="1262"/>
      <c r="I89" s="1262"/>
      <c r="J89" s="1262"/>
      <c r="K89" s="1295">
        <f t="shared" si="2"/>
        <v>0</v>
      </c>
    </row>
    <row r="90" spans="1:11" ht="15.75">
      <c r="A90" s="1264">
        <v>87</v>
      </c>
      <c r="B90" s="1262"/>
      <c r="C90" s="1262"/>
      <c r="D90" s="1262"/>
      <c r="E90" s="1282"/>
      <c r="F90" s="1262"/>
      <c r="G90" s="1262"/>
      <c r="H90" s="1262"/>
      <c r="I90" s="1262"/>
      <c r="J90" s="1262"/>
      <c r="K90" s="1295">
        <f t="shared" si="2"/>
        <v>0</v>
      </c>
    </row>
    <row r="91" spans="1:11" ht="15.75">
      <c r="A91" s="1264">
        <v>88</v>
      </c>
      <c r="B91" s="1262"/>
      <c r="C91" s="1262"/>
      <c r="D91" s="1262"/>
      <c r="E91" s="1282"/>
      <c r="F91" s="1262"/>
      <c r="G91" s="1262"/>
      <c r="H91" s="1262"/>
      <c r="I91" s="1262"/>
      <c r="J91" s="1262"/>
      <c r="K91" s="1295">
        <f t="shared" si="2"/>
        <v>0</v>
      </c>
    </row>
    <row r="92" spans="1:11" ht="15.75">
      <c r="A92" s="1264">
        <v>89</v>
      </c>
      <c r="B92" s="1262"/>
      <c r="C92" s="1262"/>
      <c r="D92" s="1262"/>
      <c r="E92" s="1282"/>
      <c r="F92" s="1262"/>
      <c r="G92" s="1262"/>
      <c r="H92" s="1262"/>
      <c r="I92" s="1262"/>
      <c r="J92" s="1262"/>
      <c r="K92" s="1295">
        <f t="shared" si="2"/>
        <v>0</v>
      </c>
    </row>
    <row r="93" spans="1:11" ht="15.75">
      <c r="A93" s="1264">
        <v>90</v>
      </c>
      <c r="B93" s="1262"/>
      <c r="C93" s="1262"/>
      <c r="D93" s="1262"/>
      <c r="E93" s="1282"/>
      <c r="F93" s="1262"/>
      <c r="G93" s="1262"/>
      <c r="H93" s="1262"/>
      <c r="I93" s="1262"/>
      <c r="J93" s="1262"/>
      <c r="K93" s="1295">
        <f t="shared" si="2"/>
        <v>0</v>
      </c>
    </row>
    <row r="94" spans="1:11" ht="15.75">
      <c r="A94" s="1264">
        <v>91</v>
      </c>
      <c r="B94" s="1262"/>
      <c r="C94" s="1262"/>
      <c r="D94" s="1262"/>
      <c r="E94" s="1282"/>
      <c r="F94" s="1262"/>
      <c r="G94" s="1262"/>
      <c r="H94" s="1262"/>
      <c r="I94" s="1262"/>
      <c r="J94" s="1262"/>
      <c r="K94" s="1295">
        <f t="shared" si="2"/>
        <v>0</v>
      </c>
    </row>
    <row r="95" spans="1:11" ht="15.75">
      <c r="A95" s="1264">
        <v>92</v>
      </c>
      <c r="B95" s="1262"/>
      <c r="C95" s="1262"/>
      <c r="D95" s="1262"/>
      <c r="E95" s="1282"/>
      <c r="F95" s="1262"/>
      <c r="G95" s="1262"/>
      <c r="H95" s="1262"/>
      <c r="I95" s="1262"/>
      <c r="J95" s="1262"/>
      <c r="K95" s="1295">
        <f t="shared" si="2"/>
        <v>0</v>
      </c>
    </row>
    <row r="96" spans="1:11" ht="15.75">
      <c r="A96" s="1264">
        <v>93</v>
      </c>
      <c r="B96" s="1262"/>
      <c r="C96" s="1262"/>
      <c r="D96" s="1262"/>
      <c r="E96" s="1282"/>
      <c r="F96" s="1262"/>
      <c r="G96" s="1262"/>
      <c r="H96" s="1262"/>
      <c r="I96" s="1262"/>
      <c r="J96" s="1262"/>
      <c r="K96" s="1295">
        <f t="shared" si="2"/>
        <v>0</v>
      </c>
    </row>
    <row r="97" spans="1:11" ht="15.75">
      <c r="A97" s="1264">
        <v>94</v>
      </c>
      <c r="B97" s="1262"/>
      <c r="C97" s="1262"/>
      <c r="D97" s="1262"/>
      <c r="E97" s="1282"/>
      <c r="F97" s="1262"/>
      <c r="G97" s="1262"/>
      <c r="H97" s="1262"/>
      <c r="I97" s="1262"/>
      <c r="J97" s="1262"/>
      <c r="K97" s="1295">
        <f t="shared" si="2"/>
        <v>0</v>
      </c>
    </row>
    <row r="98" spans="1:11" ht="15.75">
      <c r="A98" s="1264">
        <v>95</v>
      </c>
      <c r="B98" s="1262"/>
      <c r="C98" s="1262"/>
      <c r="D98" s="1262"/>
      <c r="E98" s="1282"/>
      <c r="F98" s="1262"/>
      <c r="G98" s="1262"/>
      <c r="H98" s="1262"/>
      <c r="I98" s="1262"/>
      <c r="J98" s="1262"/>
      <c r="K98" s="1295">
        <f t="shared" si="2"/>
        <v>0</v>
      </c>
    </row>
    <row r="99" spans="1:11" ht="15.75">
      <c r="A99" s="1264">
        <v>96</v>
      </c>
      <c r="B99" s="1262"/>
      <c r="C99" s="1262"/>
      <c r="D99" s="1262"/>
      <c r="E99" s="1282"/>
      <c r="F99" s="1262"/>
      <c r="G99" s="1262"/>
      <c r="H99" s="1262"/>
      <c r="I99" s="1262"/>
      <c r="J99" s="1262"/>
      <c r="K99" s="1295">
        <f t="shared" si="2"/>
        <v>0</v>
      </c>
    </row>
    <row r="100" spans="1:11" ht="15.75">
      <c r="A100" s="1264">
        <v>97</v>
      </c>
      <c r="B100" s="1262"/>
      <c r="C100" s="1262"/>
      <c r="D100" s="1262"/>
      <c r="E100" s="1282"/>
      <c r="F100" s="1262"/>
      <c r="G100" s="1262"/>
      <c r="H100" s="1262"/>
      <c r="I100" s="1262"/>
      <c r="J100" s="1262"/>
      <c r="K100" s="1295">
        <f t="shared" si="2"/>
        <v>0</v>
      </c>
    </row>
    <row r="101" spans="1:11" ht="15.75">
      <c r="A101" s="1264">
        <v>98</v>
      </c>
      <c r="B101" s="1262"/>
      <c r="C101" s="1262"/>
      <c r="D101" s="1262"/>
      <c r="E101" s="1282"/>
      <c r="F101" s="1262"/>
      <c r="G101" s="1262"/>
      <c r="H101" s="1262"/>
      <c r="I101" s="1262"/>
      <c r="J101" s="1262"/>
      <c r="K101" s="1295">
        <f t="shared" si="2"/>
        <v>0</v>
      </c>
    </row>
    <row r="102" spans="1:11" ht="15.75">
      <c r="A102" s="1264">
        <v>99</v>
      </c>
      <c r="B102" s="1262"/>
      <c r="C102" s="1262"/>
      <c r="D102" s="1262"/>
      <c r="E102" s="1282"/>
      <c r="F102" s="1262"/>
      <c r="G102" s="1262"/>
      <c r="H102" s="1262"/>
      <c r="I102" s="1262"/>
      <c r="J102" s="1262"/>
      <c r="K102" s="1295">
        <f t="shared" si="2"/>
        <v>0</v>
      </c>
    </row>
    <row r="103" spans="1:11" ht="15.75">
      <c r="A103" s="1264">
        <v>100</v>
      </c>
      <c r="B103" s="1262"/>
      <c r="C103" s="1262"/>
      <c r="D103" s="1262"/>
      <c r="E103" s="1282"/>
      <c r="F103" s="1262"/>
      <c r="G103" s="1262"/>
      <c r="H103" s="1262"/>
      <c r="I103" s="1262"/>
      <c r="J103" s="1262"/>
      <c r="K103" s="1295">
        <f t="shared" si="2"/>
        <v>0</v>
      </c>
    </row>
    <row r="104" spans="1:11" ht="15.75">
      <c r="A104" s="1264">
        <v>101</v>
      </c>
      <c r="B104" s="1262"/>
      <c r="C104" s="1262"/>
      <c r="D104" s="1262"/>
      <c r="E104" s="1282"/>
      <c r="F104" s="1262"/>
      <c r="G104" s="1262"/>
      <c r="H104" s="1262"/>
      <c r="I104" s="1262"/>
      <c r="J104" s="1262"/>
      <c r="K104" s="1295">
        <f t="shared" si="2"/>
        <v>0</v>
      </c>
    </row>
    <row r="105" spans="1:11" ht="15.75">
      <c r="A105" s="1264">
        <v>102</v>
      </c>
      <c r="B105" s="1262"/>
      <c r="C105" s="1262"/>
      <c r="D105" s="1262"/>
      <c r="E105" s="1282"/>
      <c r="F105" s="1262"/>
      <c r="G105" s="1262"/>
      <c r="H105" s="1262"/>
      <c r="I105" s="1262"/>
      <c r="J105" s="1262"/>
      <c r="K105" s="1295">
        <f t="shared" si="2"/>
        <v>0</v>
      </c>
    </row>
    <row r="106" spans="1:11" ht="15.75">
      <c r="A106" s="1264">
        <v>103</v>
      </c>
      <c r="B106" s="1262"/>
      <c r="C106" s="1262"/>
      <c r="D106" s="1262"/>
      <c r="E106" s="1282"/>
      <c r="F106" s="1262"/>
      <c r="G106" s="1262"/>
      <c r="H106" s="1262"/>
      <c r="I106" s="1262"/>
      <c r="J106" s="1262"/>
      <c r="K106" s="1295">
        <f t="shared" si="2"/>
        <v>0</v>
      </c>
    </row>
    <row r="107" spans="1:11" ht="15.75">
      <c r="A107" s="1264">
        <v>104</v>
      </c>
      <c r="B107" s="1262"/>
      <c r="C107" s="1262"/>
      <c r="D107" s="1262"/>
      <c r="E107" s="1282"/>
      <c r="F107" s="1262"/>
      <c r="G107" s="1262"/>
      <c r="H107" s="1262"/>
      <c r="I107" s="1262"/>
      <c r="J107" s="1262"/>
      <c r="K107" s="1295">
        <f t="shared" si="2"/>
        <v>0</v>
      </c>
    </row>
    <row r="108" spans="1:11" ht="15.75">
      <c r="A108" s="1264">
        <v>105</v>
      </c>
      <c r="B108" s="1262"/>
      <c r="C108" s="1262"/>
      <c r="D108" s="1262"/>
      <c r="E108" s="1282"/>
      <c r="F108" s="1262"/>
      <c r="G108" s="1262"/>
      <c r="H108" s="1262"/>
      <c r="I108" s="1262"/>
      <c r="J108" s="1262"/>
      <c r="K108" s="1295">
        <f t="shared" si="2"/>
        <v>0</v>
      </c>
    </row>
    <row r="109" spans="1:11" ht="15.75">
      <c r="A109" s="1264">
        <v>106</v>
      </c>
      <c r="B109" s="1262"/>
      <c r="C109" s="1262"/>
      <c r="D109" s="1262"/>
      <c r="E109" s="1282"/>
      <c r="F109" s="1262"/>
      <c r="G109" s="1262"/>
      <c r="H109" s="1262"/>
      <c r="I109" s="1262"/>
      <c r="J109" s="1262"/>
      <c r="K109" s="1295">
        <f t="shared" si="2"/>
        <v>0</v>
      </c>
    </row>
    <row r="110" spans="1:11" ht="15.75">
      <c r="A110" s="1264">
        <v>107</v>
      </c>
      <c r="B110" s="1262"/>
      <c r="C110" s="1262"/>
      <c r="D110" s="1262"/>
      <c r="E110" s="1282"/>
      <c r="F110" s="1262"/>
      <c r="G110" s="1262"/>
      <c r="H110" s="1262"/>
      <c r="I110" s="1262"/>
      <c r="J110" s="1262"/>
      <c r="K110" s="1295">
        <f t="shared" si="2"/>
        <v>0</v>
      </c>
    </row>
    <row r="111" spans="1:11" ht="15.75">
      <c r="A111" s="1264">
        <v>108</v>
      </c>
      <c r="B111" s="1262"/>
      <c r="C111" s="1262"/>
      <c r="D111" s="1262"/>
      <c r="E111" s="1282"/>
      <c r="F111" s="1262"/>
      <c r="G111" s="1262"/>
      <c r="H111" s="1262"/>
      <c r="I111" s="1262"/>
      <c r="J111" s="1262"/>
      <c r="K111" s="1295">
        <f t="shared" si="2"/>
        <v>0</v>
      </c>
    </row>
    <row r="112" spans="1:11" ht="15.75">
      <c r="A112" s="1264">
        <v>109</v>
      </c>
      <c r="B112" s="1262"/>
      <c r="C112" s="1262"/>
      <c r="D112" s="1262"/>
      <c r="E112" s="1282"/>
      <c r="F112" s="1262"/>
      <c r="G112" s="1262"/>
      <c r="H112" s="1262"/>
      <c r="I112" s="1262"/>
      <c r="J112" s="1262"/>
      <c r="K112" s="1295">
        <f t="shared" si="2"/>
        <v>0</v>
      </c>
    </row>
    <row r="113" spans="1:11" ht="15.75">
      <c r="A113" s="1264">
        <v>110</v>
      </c>
      <c r="B113" s="1262"/>
      <c r="C113" s="1262"/>
      <c r="D113" s="1262"/>
      <c r="E113" s="1282"/>
      <c r="F113" s="1262"/>
      <c r="G113" s="1262"/>
      <c r="H113" s="1262"/>
      <c r="I113" s="1262"/>
      <c r="J113" s="1262"/>
      <c r="K113" s="1295">
        <f t="shared" si="2"/>
        <v>0</v>
      </c>
    </row>
    <row r="114" spans="1:11" ht="15.75">
      <c r="A114" s="1264">
        <v>111</v>
      </c>
      <c r="B114" s="1262"/>
      <c r="C114" s="1262"/>
      <c r="D114" s="1262"/>
      <c r="E114" s="1282"/>
      <c r="F114" s="1262"/>
      <c r="G114" s="1262"/>
      <c r="H114" s="1262"/>
      <c r="I114" s="1262"/>
      <c r="J114" s="1262"/>
      <c r="K114" s="1295">
        <f t="shared" si="2"/>
        <v>0</v>
      </c>
    </row>
    <row r="115" spans="1:11" ht="15.75">
      <c r="A115" s="1264">
        <v>112</v>
      </c>
      <c r="B115" s="1262"/>
      <c r="C115" s="1262"/>
      <c r="D115" s="1262"/>
      <c r="E115" s="1282"/>
      <c r="F115" s="1262"/>
      <c r="G115" s="1262"/>
      <c r="H115" s="1262"/>
      <c r="I115" s="1262"/>
      <c r="J115" s="1262"/>
      <c r="K115" s="1295">
        <f t="shared" si="2"/>
        <v>0</v>
      </c>
    </row>
    <row r="116" spans="1:11" ht="15.75">
      <c r="A116" s="1264">
        <v>113</v>
      </c>
      <c r="B116" s="1262"/>
      <c r="C116" s="1262"/>
      <c r="D116" s="1262"/>
      <c r="E116" s="1282"/>
      <c r="F116" s="1262"/>
      <c r="G116" s="1262"/>
      <c r="H116" s="1262"/>
      <c r="I116" s="1262"/>
      <c r="J116" s="1262"/>
      <c r="K116" s="1295">
        <f t="shared" si="2"/>
        <v>0</v>
      </c>
    </row>
    <row r="117" spans="1:11" ht="15.75">
      <c r="A117" s="1264">
        <v>114</v>
      </c>
      <c r="B117" s="1262"/>
      <c r="C117" s="1262"/>
      <c r="D117" s="1262"/>
      <c r="E117" s="1282"/>
      <c r="F117" s="1262"/>
      <c r="G117" s="1262"/>
      <c r="H117" s="1262"/>
      <c r="I117" s="1262"/>
      <c r="J117" s="1262"/>
      <c r="K117" s="1295">
        <f t="shared" si="2"/>
        <v>0</v>
      </c>
    </row>
    <row r="118" spans="1:11" ht="15.75">
      <c r="A118" s="1264">
        <v>115</v>
      </c>
      <c r="B118" s="1262"/>
      <c r="C118" s="1262"/>
      <c r="D118" s="1262"/>
      <c r="E118" s="1282"/>
      <c r="F118" s="1262"/>
      <c r="G118" s="1262"/>
      <c r="H118" s="1262"/>
      <c r="I118" s="1262"/>
      <c r="J118" s="1262"/>
      <c r="K118" s="1295">
        <f t="shared" si="2"/>
        <v>0</v>
      </c>
    </row>
    <row r="119" spans="1:11" ht="15.75">
      <c r="A119" s="1264">
        <v>116</v>
      </c>
      <c r="B119" s="1262"/>
      <c r="C119" s="1262"/>
      <c r="D119" s="1262"/>
      <c r="E119" s="1282"/>
      <c r="F119" s="1262"/>
      <c r="G119" s="1262"/>
      <c r="H119" s="1262"/>
      <c r="I119" s="1262"/>
      <c r="J119" s="1262"/>
      <c r="K119" s="1295">
        <f t="shared" si="2"/>
        <v>0</v>
      </c>
    </row>
    <row r="120" spans="1:11" ht="15.75">
      <c r="A120" s="1264">
        <v>117</v>
      </c>
      <c r="B120" s="1262"/>
      <c r="C120" s="1262"/>
      <c r="D120" s="1262"/>
      <c r="E120" s="1282"/>
      <c r="F120" s="1262"/>
      <c r="G120" s="1262"/>
      <c r="H120" s="1262"/>
      <c r="I120" s="1262"/>
      <c r="J120" s="1262"/>
      <c r="K120" s="1295">
        <f t="shared" si="2"/>
        <v>0</v>
      </c>
    </row>
    <row r="121" spans="1:11" ht="15.75">
      <c r="A121" s="1264">
        <v>118</v>
      </c>
      <c r="B121" s="1262"/>
      <c r="C121" s="1262"/>
      <c r="D121" s="1262"/>
      <c r="E121" s="1282"/>
      <c r="F121" s="1262"/>
      <c r="G121" s="1262"/>
      <c r="H121" s="1262"/>
      <c r="I121" s="1262"/>
      <c r="J121" s="1262"/>
      <c r="K121" s="1295">
        <f t="shared" si="2"/>
        <v>0</v>
      </c>
    </row>
    <row r="122" spans="1:11" ht="15.75">
      <c r="A122" s="1264">
        <v>119</v>
      </c>
      <c r="B122" s="1262"/>
      <c r="C122" s="1262"/>
      <c r="D122" s="1262"/>
      <c r="E122" s="1282"/>
      <c r="F122" s="1262"/>
      <c r="G122" s="1262"/>
      <c r="H122" s="1262"/>
      <c r="I122" s="1262"/>
      <c r="J122" s="1262"/>
      <c r="K122" s="1295">
        <f t="shared" si="2"/>
        <v>0</v>
      </c>
    </row>
    <row r="123" spans="1:11" ht="15.75">
      <c r="A123" s="1264">
        <v>120</v>
      </c>
      <c r="B123" s="1262"/>
      <c r="C123" s="1262"/>
      <c r="D123" s="1262"/>
      <c r="E123" s="1282"/>
      <c r="F123" s="1262"/>
      <c r="G123" s="1262"/>
      <c r="H123" s="1262"/>
      <c r="I123" s="1262"/>
      <c r="J123" s="1262"/>
      <c r="K123" s="1295">
        <f t="shared" si="2"/>
        <v>0</v>
      </c>
    </row>
    <row r="124" spans="1:11" ht="15.75">
      <c r="A124" s="1264">
        <v>121</v>
      </c>
      <c r="B124" s="1262"/>
      <c r="C124" s="1262"/>
      <c r="D124" s="1262"/>
      <c r="E124" s="1282"/>
      <c r="F124" s="1262"/>
      <c r="G124" s="1262"/>
      <c r="H124" s="1262"/>
      <c r="I124" s="1262"/>
      <c r="J124" s="1262"/>
      <c r="K124" s="1295">
        <f t="shared" si="2"/>
        <v>0</v>
      </c>
    </row>
    <row r="125" spans="1:11" ht="15.75">
      <c r="A125" s="1264">
        <v>122</v>
      </c>
      <c r="B125" s="1262"/>
      <c r="C125" s="1262"/>
      <c r="D125" s="1262"/>
      <c r="E125" s="1282"/>
      <c r="F125" s="1262"/>
      <c r="G125" s="1262"/>
      <c r="H125" s="1262"/>
      <c r="I125" s="1262"/>
      <c r="J125" s="1262"/>
      <c r="K125" s="1295">
        <f t="shared" si="2"/>
        <v>0</v>
      </c>
    </row>
    <row r="126" spans="1:11" ht="15.75">
      <c r="A126" s="1264">
        <v>123</v>
      </c>
      <c r="B126" s="1262"/>
      <c r="C126" s="1262"/>
      <c r="D126" s="1262"/>
      <c r="E126" s="1282"/>
      <c r="F126" s="1262"/>
      <c r="G126" s="1262"/>
      <c r="H126" s="1262"/>
      <c r="I126" s="1262"/>
      <c r="J126" s="1262"/>
      <c r="K126" s="1295">
        <f t="shared" si="2"/>
        <v>0</v>
      </c>
    </row>
    <row r="127" spans="1:11" ht="15.75">
      <c r="A127" s="1264">
        <v>124</v>
      </c>
      <c r="B127" s="1262"/>
      <c r="C127" s="1262"/>
      <c r="D127" s="1262"/>
      <c r="E127" s="1282"/>
      <c r="F127" s="1262"/>
      <c r="G127" s="1262"/>
      <c r="H127" s="1262"/>
      <c r="I127" s="1262"/>
      <c r="J127" s="1262"/>
      <c r="K127" s="1295">
        <f t="shared" si="2"/>
        <v>0</v>
      </c>
    </row>
    <row r="128" spans="1:11" ht="15.75">
      <c r="A128" s="1264">
        <v>125</v>
      </c>
      <c r="B128" s="1262"/>
      <c r="C128" s="1262"/>
      <c r="D128" s="1262"/>
      <c r="E128" s="1282"/>
      <c r="F128" s="1262"/>
      <c r="G128" s="1262"/>
      <c r="H128" s="1262"/>
      <c r="I128" s="1262"/>
      <c r="J128" s="1262"/>
      <c r="K128" s="1295">
        <f t="shared" si="2"/>
        <v>0</v>
      </c>
    </row>
    <row r="129" spans="1:11" ht="15.75">
      <c r="A129" s="1264">
        <v>126</v>
      </c>
      <c r="B129" s="1262"/>
      <c r="C129" s="1262"/>
      <c r="D129" s="1262"/>
      <c r="E129" s="1282"/>
      <c r="F129" s="1262"/>
      <c r="G129" s="1262"/>
      <c r="H129" s="1262"/>
      <c r="I129" s="1262"/>
      <c r="J129" s="1262"/>
      <c r="K129" s="1295">
        <f t="shared" si="2"/>
        <v>0</v>
      </c>
    </row>
    <row r="130" spans="1:11" ht="15.75">
      <c r="A130" s="1264">
        <v>127</v>
      </c>
      <c r="B130" s="1262"/>
      <c r="C130" s="1262"/>
      <c r="D130" s="1262"/>
      <c r="E130" s="1282"/>
      <c r="F130" s="1262"/>
      <c r="G130" s="1262"/>
      <c r="H130" s="1262"/>
      <c r="I130" s="1262"/>
      <c r="J130" s="1262"/>
      <c r="K130" s="1295">
        <f t="shared" si="2"/>
        <v>0</v>
      </c>
    </row>
    <row r="131" spans="1:11" ht="15.75">
      <c r="A131" s="1264">
        <v>128</v>
      </c>
      <c r="B131" s="1262"/>
      <c r="C131" s="1262"/>
      <c r="D131" s="1262"/>
      <c r="E131" s="1282"/>
      <c r="F131" s="1262"/>
      <c r="G131" s="1262"/>
      <c r="H131" s="1262"/>
      <c r="I131" s="1262"/>
      <c r="J131" s="1262"/>
      <c r="K131" s="1295">
        <f t="shared" si="2"/>
        <v>0</v>
      </c>
    </row>
    <row r="132" spans="1:11" ht="15.75">
      <c r="A132" s="1264">
        <v>129</v>
      </c>
      <c r="B132" s="1262"/>
      <c r="C132" s="1262"/>
      <c r="D132" s="1262"/>
      <c r="E132" s="1282"/>
      <c r="F132" s="1262"/>
      <c r="G132" s="1262"/>
      <c r="H132" s="1262"/>
      <c r="I132" s="1262"/>
      <c r="J132" s="1262"/>
      <c r="K132" s="1295">
        <f t="shared" ref="K132:K195" si="3">H132+I132+J132</f>
        <v>0</v>
      </c>
    </row>
    <row r="133" spans="1:11" ht="15.75">
      <c r="A133" s="1264">
        <v>130</v>
      </c>
      <c r="B133" s="1262"/>
      <c r="C133" s="1262"/>
      <c r="D133" s="1262"/>
      <c r="E133" s="1282"/>
      <c r="F133" s="1262"/>
      <c r="G133" s="1262"/>
      <c r="H133" s="1262"/>
      <c r="I133" s="1262"/>
      <c r="J133" s="1262"/>
      <c r="K133" s="1295">
        <f t="shared" si="3"/>
        <v>0</v>
      </c>
    </row>
    <row r="134" spans="1:11" ht="15.75">
      <c r="A134" s="1264">
        <v>131</v>
      </c>
      <c r="B134" s="1262"/>
      <c r="C134" s="1262"/>
      <c r="D134" s="1262"/>
      <c r="E134" s="1282"/>
      <c r="F134" s="1262"/>
      <c r="G134" s="1262"/>
      <c r="H134" s="1262"/>
      <c r="I134" s="1262"/>
      <c r="J134" s="1262"/>
      <c r="K134" s="1295">
        <f t="shared" si="3"/>
        <v>0</v>
      </c>
    </row>
    <row r="135" spans="1:11" ht="15.75">
      <c r="A135" s="1264">
        <v>132</v>
      </c>
      <c r="B135" s="1262"/>
      <c r="C135" s="1262"/>
      <c r="D135" s="1262"/>
      <c r="E135" s="1282"/>
      <c r="F135" s="1262"/>
      <c r="G135" s="1262"/>
      <c r="H135" s="1262"/>
      <c r="I135" s="1262"/>
      <c r="J135" s="1262"/>
      <c r="K135" s="1295">
        <f t="shared" si="3"/>
        <v>0</v>
      </c>
    </row>
    <row r="136" spans="1:11" ht="15.75">
      <c r="A136" s="1264">
        <v>133</v>
      </c>
      <c r="B136" s="1262"/>
      <c r="C136" s="1262"/>
      <c r="D136" s="1262"/>
      <c r="E136" s="1282"/>
      <c r="F136" s="1262"/>
      <c r="G136" s="1262"/>
      <c r="H136" s="1262"/>
      <c r="I136" s="1262"/>
      <c r="J136" s="1262"/>
      <c r="K136" s="1295">
        <f t="shared" si="3"/>
        <v>0</v>
      </c>
    </row>
    <row r="137" spans="1:11" ht="15.75">
      <c r="A137" s="1264">
        <v>134</v>
      </c>
      <c r="B137" s="1262"/>
      <c r="C137" s="1262"/>
      <c r="D137" s="1262"/>
      <c r="E137" s="1282"/>
      <c r="F137" s="1262"/>
      <c r="G137" s="1262"/>
      <c r="H137" s="1262"/>
      <c r="I137" s="1262"/>
      <c r="J137" s="1262"/>
      <c r="K137" s="1295">
        <f t="shared" si="3"/>
        <v>0</v>
      </c>
    </row>
    <row r="138" spans="1:11" ht="15.75">
      <c r="A138" s="1264">
        <v>135</v>
      </c>
      <c r="B138" s="1262"/>
      <c r="C138" s="1262"/>
      <c r="D138" s="1262"/>
      <c r="E138" s="1282"/>
      <c r="F138" s="1262"/>
      <c r="G138" s="1262"/>
      <c r="H138" s="1262"/>
      <c r="I138" s="1262"/>
      <c r="J138" s="1262"/>
      <c r="K138" s="1295">
        <f t="shared" si="3"/>
        <v>0</v>
      </c>
    </row>
    <row r="139" spans="1:11" ht="15.75">
      <c r="A139" s="1264">
        <v>136</v>
      </c>
      <c r="B139" s="1262"/>
      <c r="C139" s="1262"/>
      <c r="D139" s="1262"/>
      <c r="E139" s="1282"/>
      <c r="F139" s="1262"/>
      <c r="G139" s="1262"/>
      <c r="H139" s="1262"/>
      <c r="I139" s="1262"/>
      <c r="J139" s="1262"/>
      <c r="K139" s="1295">
        <f t="shared" si="3"/>
        <v>0</v>
      </c>
    </row>
    <row r="140" spans="1:11" ht="15.75">
      <c r="A140" s="1264">
        <v>137</v>
      </c>
      <c r="B140" s="1262"/>
      <c r="C140" s="1262"/>
      <c r="D140" s="1262"/>
      <c r="E140" s="1282"/>
      <c r="F140" s="1262"/>
      <c r="G140" s="1262"/>
      <c r="H140" s="1262"/>
      <c r="I140" s="1262"/>
      <c r="J140" s="1262"/>
      <c r="K140" s="1295">
        <f t="shared" si="3"/>
        <v>0</v>
      </c>
    </row>
    <row r="141" spans="1:11" ht="15.75">
      <c r="A141" s="1264">
        <v>138</v>
      </c>
      <c r="B141" s="1262"/>
      <c r="C141" s="1262"/>
      <c r="D141" s="1262"/>
      <c r="E141" s="1282"/>
      <c r="F141" s="1262"/>
      <c r="G141" s="1262"/>
      <c r="H141" s="1262"/>
      <c r="I141" s="1262"/>
      <c r="J141" s="1262"/>
      <c r="K141" s="1295">
        <f t="shared" si="3"/>
        <v>0</v>
      </c>
    </row>
    <row r="142" spans="1:11" ht="15.75">
      <c r="A142" s="1264">
        <v>139</v>
      </c>
      <c r="B142" s="1262"/>
      <c r="C142" s="1262"/>
      <c r="D142" s="1262"/>
      <c r="E142" s="1282"/>
      <c r="F142" s="1262"/>
      <c r="G142" s="1262"/>
      <c r="H142" s="1262"/>
      <c r="I142" s="1262"/>
      <c r="J142" s="1262"/>
      <c r="K142" s="1295">
        <f t="shared" si="3"/>
        <v>0</v>
      </c>
    </row>
    <row r="143" spans="1:11" ht="15.75">
      <c r="A143" s="1264">
        <v>140</v>
      </c>
      <c r="B143" s="1262"/>
      <c r="C143" s="1262"/>
      <c r="D143" s="1262"/>
      <c r="E143" s="1282"/>
      <c r="F143" s="1262"/>
      <c r="G143" s="1262"/>
      <c r="H143" s="1262"/>
      <c r="I143" s="1262"/>
      <c r="J143" s="1262"/>
      <c r="K143" s="1295">
        <f t="shared" si="3"/>
        <v>0</v>
      </c>
    </row>
    <row r="144" spans="1:11" ht="15.75">
      <c r="A144" s="1264">
        <v>141</v>
      </c>
      <c r="B144" s="1262"/>
      <c r="C144" s="1262"/>
      <c r="D144" s="1262"/>
      <c r="E144" s="1282"/>
      <c r="F144" s="1262"/>
      <c r="G144" s="1262"/>
      <c r="H144" s="1262"/>
      <c r="I144" s="1262"/>
      <c r="J144" s="1262"/>
      <c r="K144" s="1295">
        <f t="shared" si="3"/>
        <v>0</v>
      </c>
    </row>
    <row r="145" spans="1:11" ht="15.75">
      <c r="A145" s="1264">
        <v>142</v>
      </c>
      <c r="B145" s="1262"/>
      <c r="C145" s="1262"/>
      <c r="D145" s="1262"/>
      <c r="E145" s="1282"/>
      <c r="F145" s="1262"/>
      <c r="G145" s="1262"/>
      <c r="H145" s="1262"/>
      <c r="I145" s="1262"/>
      <c r="J145" s="1262"/>
      <c r="K145" s="1295">
        <f t="shared" si="3"/>
        <v>0</v>
      </c>
    </row>
    <row r="146" spans="1:11" ht="15.75">
      <c r="A146" s="1264">
        <v>143</v>
      </c>
      <c r="B146" s="1262"/>
      <c r="C146" s="1262"/>
      <c r="D146" s="1262"/>
      <c r="E146" s="1282"/>
      <c r="F146" s="1262"/>
      <c r="G146" s="1262"/>
      <c r="H146" s="1262"/>
      <c r="I146" s="1262"/>
      <c r="J146" s="1262"/>
      <c r="K146" s="1295">
        <f t="shared" si="3"/>
        <v>0</v>
      </c>
    </row>
    <row r="147" spans="1:11" ht="15.75">
      <c r="A147" s="1264">
        <v>144</v>
      </c>
      <c r="B147" s="1262"/>
      <c r="C147" s="1262"/>
      <c r="D147" s="1262"/>
      <c r="E147" s="1282"/>
      <c r="F147" s="1262"/>
      <c r="G147" s="1262"/>
      <c r="H147" s="1262"/>
      <c r="I147" s="1262"/>
      <c r="J147" s="1262"/>
      <c r="K147" s="1295">
        <f t="shared" si="3"/>
        <v>0</v>
      </c>
    </row>
    <row r="148" spans="1:11" ht="15.75">
      <c r="A148" s="1264">
        <v>145</v>
      </c>
      <c r="B148" s="1262"/>
      <c r="C148" s="1262"/>
      <c r="D148" s="1262"/>
      <c r="E148" s="1282"/>
      <c r="F148" s="1262"/>
      <c r="G148" s="1262"/>
      <c r="H148" s="1262"/>
      <c r="I148" s="1262"/>
      <c r="J148" s="1262"/>
      <c r="K148" s="1295">
        <f t="shared" si="3"/>
        <v>0</v>
      </c>
    </row>
    <row r="149" spans="1:11" ht="15.75">
      <c r="A149" s="1264">
        <v>146</v>
      </c>
      <c r="B149" s="1262"/>
      <c r="C149" s="1262"/>
      <c r="D149" s="1262"/>
      <c r="E149" s="1282"/>
      <c r="F149" s="1262"/>
      <c r="G149" s="1262"/>
      <c r="H149" s="1262"/>
      <c r="I149" s="1262"/>
      <c r="J149" s="1262"/>
      <c r="K149" s="1295">
        <f t="shared" si="3"/>
        <v>0</v>
      </c>
    </row>
    <row r="150" spans="1:11" ht="15.75">
      <c r="A150" s="1264">
        <v>147</v>
      </c>
      <c r="B150" s="1262"/>
      <c r="C150" s="1262"/>
      <c r="D150" s="1262"/>
      <c r="E150" s="1282"/>
      <c r="F150" s="1262"/>
      <c r="G150" s="1262"/>
      <c r="H150" s="1262"/>
      <c r="I150" s="1262"/>
      <c r="J150" s="1262"/>
      <c r="K150" s="1295">
        <f t="shared" si="3"/>
        <v>0</v>
      </c>
    </row>
    <row r="151" spans="1:11" ht="15.75">
      <c r="A151" s="1264">
        <v>148</v>
      </c>
      <c r="B151" s="1262"/>
      <c r="C151" s="1262"/>
      <c r="D151" s="1262"/>
      <c r="E151" s="1282"/>
      <c r="F151" s="1262"/>
      <c r="G151" s="1262"/>
      <c r="H151" s="1262"/>
      <c r="I151" s="1262"/>
      <c r="J151" s="1262"/>
      <c r="K151" s="1295">
        <f t="shared" si="3"/>
        <v>0</v>
      </c>
    </row>
    <row r="152" spans="1:11" ht="15.75">
      <c r="A152" s="1264">
        <v>149</v>
      </c>
      <c r="B152" s="1262"/>
      <c r="C152" s="1262"/>
      <c r="D152" s="1262"/>
      <c r="E152" s="1282"/>
      <c r="F152" s="1262"/>
      <c r="G152" s="1262"/>
      <c r="H152" s="1262"/>
      <c r="I152" s="1262"/>
      <c r="J152" s="1262"/>
      <c r="K152" s="1295">
        <f t="shared" si="3"/>
        <v>0</v>
      </c>
    </row>
    <row r="153" spans="1:11" ht="15.75">
      <c r="A153" s="1264">
        <v>150</v>
      </c>
      <c r="B153" s="1262"/>
      <c r="C153" s="1262"/>
      <c r="D153" s="1262"/>
      <c r="E153" s="1282"/>
      <c r="F153" s="1262"/>
      <c r="G153" s="1262"/>
      <c r="H153" s="1262"/>
      <c r="I153" s="1262"/>
      <c r="J153" s="1262"/>
      <c r="K153" s="1295">
        <f t="shared" si="3"/>
        <v>0</v>
      </c>
    </row>
    <row r="154" spans="1:11" ht="15.75">
      <c r="A154" s="1264">
        <v>151</v>
      </c>
      <c r="B154" s="1262"/>
      <c r="C154" s="1262"/>
      <c r="D154" s="1262"/>
      <c r="E154" s="1282"/>
      <c r="F154" s="1262"/>
      <c r="G154" s="1262"/>
      <c r="H154" s="1262"/>
      <c r="I154" s="1262"/>
      <c r="J154" s="1262"/>
      <c r="K154" s="1295">
        <f t="shared" si="3"/>
        <v>0</v>
      </c>
    </row>
    <row r="155" spans="1:11" ht="15.75">
      <c r="A155" s="1264">
        <v>152</v>
      </c>
      <c r="B155" s="1262"/>
      <c r="C155" s="1262"/>
      <c r="D155" s="1262"/>
      <c r="E155" s="1282"/>
      <c r="F155" s="1262"/>
      <c r="G155" s="1262"/>
      <c r="H155" s="1262"/>
      <c r="I155" s="1262"/>
      <c r="J155" s="1262"/>
      <c r="K155" s="1295">
        <f t="shared" si="3"/>
        <v>0</v>
      </c>
    </row>
    <row r="156" spans="1:11" ht="15.75">
      <c r="A156" s="1264">
        <v>153</v>
      </c>
      <c r="B156" s="1262"/>
      <c r="C156" s="1262"/>
      <c r="D156" s="1262"/>
      <c r="E156" s="1282"/>
      <c r="F156" s="1262"/>
      <c r="G156" s="1262"/>
      <c r="H156" s="1262"/>
      <c r="I156" s="1262"/>
      <c r="J156" s="1262"/>
      <c r="K156" s="1295">
        <f t="shared" si="3"/>
        <v>0</v>
      </c>
    </row>
    <row r="157" spans="1:11" ht="15.75">
      <c r="A157" s="1264">
        <v>154</v>
      </c>
      <c r="B157" s="1262"/>
      <c r="C157" s="1262"/>
      <c r="D157" s="1262"/>
      <c r="E157" s="1282"/>
      <c r="F157" s="1262"/>
      <c r="G157" s="1262"/>
      <c r="H157" s="1262"/>
      <c r="I157" s="1262"/>
      <c r="J157" s="1262"/>
      <c r="K157" s="1295">
        <f t="shared" si="3"/>
        <v>0</v>
      </c>
    </row>
    <row r="158" spans="1:11" ht="15.75">
      <c r="A158" s="1264">
        <v>155</v>
      </c>
      <c r="B158" s="1262"/>
      <c r="C158" s="1262"/>
      <c r="D158" s="1262"/>
      <c r="E158" s="1282"/>
      <c r="F158" s="1262"/>
      <c r="G158" s="1262"/>
      <c r="H158" s="1262"/>
      <c r="I158" s="1262"/>
      <c r="J158" s="1262"/>
      <c r="K158" s="1295">
        <f t="shared" si="3"/>
        <v>0</v>
      </c>
    </row>
    <row r="159" spans="1:11" ht="15.75">
      <c r="A159" s="1264">
        <v>156</v>
      </c>
      <c r="B159" s="1262"/>
      <c r="C159" s="1262"/>
      <c r="D159" s="1262"/>
      <c r="E159" s="1282"/>
      <c r="F159" s="1262"/>
      <c r="G159" s="1262"/>
      <c r="H159" s="1262"/>
      <c r="I159" s="1262"/>
      <c r="J159" s="1262"/>
      <c r="K159" s="1295">
        <f t="shared" si="3"/>
        <v>0</v>
      </c>
    </row>
    <row r="160" spans="1:11" ht="15.75">
      <c r="A160" s="1264">
        <v>157</v>
      </c>
      <c r="B160" s="1262"/>
      <c r="C160" s="1262"/>
      <c r="D160" s="1262"/>
      <c r="E160" s="1282"/>
      <c r="F160" s="1262"/>
      <c r="G160" s="1262"/>
      <c r="H160" s="1262"/>
      <c r="I160" s="1262"/>
      <c r="J160" s="1262"/>
      <c r="K160" s="1295">
        <f t="shared" si="3"/>
        <v>0</v>
      </c>
    </row>
    <row r="161" spans="1:11" ht="15.75">
      <c r="A161" s="1264">
        <v>158</v>
      </c>
      <c r="B161" s="1262"/>
      <c r="C161" s="1262"/>
      <c r="D161" s="1262"/>
      <c r="E161" s="1282"/>
      <c r="F161" s="1262"/>
      <c r="G161" s="1262"/>
      <c r="H161" s="1262"/>
      <c r="I161" s="1262"/>
      <c r="J161" s="1262"/>
      <c r="K161" s="1295">
        <f t="shared" si="3"/>
        <v>0</v>
      </c>
    </row>
    <row r="162" spans="1:11" ht="15.75">
      <c r="A162" s="1264">
        <v>159</v>
      </c>
      <c r="B162" s="1262"/>
      <c r="C162" s="1262"/>
      <c r="D162" s="1262"/>
      <c r="E162" s="1282"/>
      <c r="F162" s="1262"/>
      <c r="G162" s="1262"/>
      <c r="H162" s="1262"/>
      <c r="I162" s="1262"/>
      <c r="J162" s="1262"/>
      <c r="K162" s="1295">
        <f t="shared" si="3"/>
        <v>0</v>
      </c>
    </row>
    <row r="163" spans="1:11" ht="15.75">
      <c r="A163" s="1264">
        <v>160</v>
      </c>
      <c r="B163" s="1262"/>
      <c r="C163" s="1262"/>
      <c r="D163" s="1262"/>
      <c r="E163" s="1282"/>
      <c r="F163" s="1262"/>
      <c r="G163" s="1262"/>
      <c r="H163" s="1262"/>
      <c r="I163" s="1262"/>
      <c r="J163" s="1262"/>
      <c r="K163" s="1295">
        <f t="shared" si="3"/>
        <v>0</v>
      </c>
    </row>
    <row r="164" spans="1:11" ht="15.75">
      <c r="A164" s="1264">
        <v>161</v>
      </c>
      <c r="B164" s="1262"/>
      <c r="C164" s="1262"/>
      <c r="D164" s="1262"/>
      <c r="E164" s="1282"/>
      <c r="F164" s="1262"/>
      <c r="G164" s="1262"/>
      <c r="H164" s="1262"/>
      <c r="I164" s="1262"/>
      <c r="J164" s="1262"/>
      <c r="K164" s="1295">
        <f t="shared" si="3"/>
        <v>0</v>
      </c>
    </row>
    <row r="165" spans="1:11" ht="15.75">
      <c r="A165" s="1264">
        <v>162</v>
      </c>
      <c r="B165" s="1262"/>
      <c r="C165" s="1262"/>
      <c r="D165" s="1262"/>
      <c r="E165" s="1282"/>
      <c r="F165" s="1262"/>
      <c r="G165" s="1262"/>
      <c r="H165" s="1262"/>
      <c r="I165" s="1262"/>
      <c r="J165" s="1262"/>
      <c r="K165" s="1295">
        <f t="shared" si="3"/>
        <v>0</v>
      </c>
    </row>
    <row r="166" spans="1:11" ht="15.75">
      <c r="A166" s="1264">
        <v>163</v>
      </c>
      <c r="B166" s="1262"/>
      <c r="C166" s="1262"/>
      <c r="D166" s="1262"/>
      <c r="E166" s="1282"/>
      <c r="F166" s="1262"/>
      <c r="G166" s="1262"/>
      <c r="H166" s="1262"/>
      <c r="I166" s="1262"/>
      <c r="J166" s="1262"/>
      <c r="K166" s="1295">
        <f t="shared" si="3"/>
        <v>0</v>
      </c>
    </row>
    <row r="167" spans="1:11" ht="15.75">
      <c r="A167" s="1264">
        <v>164</v>
      </c>
      <c r="B167" s="1262"/>
      <c r="C167" s="1262"/>
      <c r="D167" s="1262"/>
      <c r="E167" s="1282"/>
      <c r="F167" s="1262"/>
      <c r="G167" s="1262"/>
      <c r="H167" s="1262"/>
      <c r="I167" s="1262"/>
      <c r="J167" s="1262"/>
      <c r="K167" s="1295">
        <f t="shared" si="3"/>
        <v>0</v>
      </c>
    </row>
    <row r="168" spans="1:11" ht="15.75">
      <c r="A168" s="1264">
        <v>165</v>
      </c>
      <c r="B168" s="1262"/>
      <c r="C168" s="1262"/>
      <c r="D168" s="1262"/>
      <c r="E168" s="1282"/>
      <c r="F168" s="1262"/>
      <c r="G168" s="1262"/>
      <c r="H168" s="1262"/>
      <c r="I168" s="1262"/>
      <c r="J168" s="1262"/>
      <c r="K168" s="1295">
        <f t="shared" si="3"/>
        <v>0</v>
      </c>
    </row>
    <row r="169" spans="1:11" ht="15.75">
      <c r="A169" s="1264">
        <v>166</v>
      </c>
      <c r="B169" s="1262"/>
      <c r="C169" s="1262"/>
      <c r="D169" s="1262"/>
      <c r="E169" s="1282"/>
      <c r="F169" s="1262"/>
      <c r="G169" s="1262"/>
      <c r="H169" s="1262"/>
      <c r="I169" s="1262"/>
      <c r="J169" s="1262"/>
      <c r="K169" s="1295">
        <f t="shared" si="3"/>
        <v>0</v>
      </c>
    </row>
    <row r="170" spans="1:11" ht="15.75">
      <c r="A170" s="1264">
        <v>167</v>
      </c>
      <c r="B170" s="1262"/>
      <c r="C170" s="1262"/>
      <c r="D170" s="1262"/>
      <c r="E170" s="1282"/>
      <c r="F170" s="1262"/>
      <c r="G170" s="1262"/>
      <c r="H170" s="1262"/>
      <c r="I170" s="1262"/>
      <c r="J170" s="1262"/>
      <c r="K170" s="1295">
        <f t="shared" si="3"/>
        <v>0</v>
      </c>
    </row>
    <row r="171" spans="1:11" ht="15.75">
      <c r="A171" s="1264">
        <v>168</v>
      </c>
      <c r="B171" s="1262"/>
      <c r="C171" s="1262"/>
      <c r="D171" s="1262"/>
      <c r="E171" s="1282"/>
      <c r="F171" s="1262"/>
      <c r="G171" s="1262"/>
      <c r="H171" s="1262"/>
      <c r="I171" s="1262"/>
      <c r="J171" s="1262"/>
      <c r="K171" s="1295">
        <f t="shared" si="3"/>
        <v>0</v>
      </c>
    </row>
    <row r="172" spans="1:11" ht="15.75">
      <c r="A172" s="1264">
        <v>169</v>
      </c>
      <c r="B172" s="1262"/>
      <c r="C172" s="1262"/>
      <c r="D172" s="1262"/>
      <c r="E172" s="1282"/>
      <c r="F172" s="1262"/>
      <c r="G172" s="1262"/>
      <c r="H172" s="1262"/>
      <c r="I172" s="1262"/>
      <c r="J172" s="1262"/>
      <c r="K172" s="1295">
        <f t="shared" si="3"/>
        <v>0</v>
      </c>
    </row>
    <row r="173" spans="1:11" ht="15.75">
      <c r="A173" s="1264">
        <v>170</v>
      </c>
      <c r="B173" s="1262"/>
      <c r="C173" s="1262"/>
      <c r="D173" s="1262"/>
      <c r="E173" s="1282"/>
      <c r="F173" s="1262"/>
      <c r="G173" s="1262"/>
      <c r="H173" s="1262"/>
      <c r="I173" s="1262"/>
      <c r="J173" s="1262"/>
      <c r="K173" s="1295">
        <f t="shared" si="3"/>
        <v>0</v>
      </c>
    </row>
    <row r="174" spans="1:11" ht="15.75">
      <c r="A174" s="1264">
        <v>171</v>
      </c>
      <c r="B174" s="1262"/>
      <c r="C174" s="1262"/>
      <c r="D174" s="1262"/>
      <c r="E174" s="1282"/>
      <c r="F174" s="1262"/>
      <c r="G174" s="1262"/>
      <c r="H174" s="1262"/>
      <c r="I174" s="1262"/>
      <c r="J174" s="1262"/>
      <c r="K174" s="1295">
        <f t="shared" si="3"/>
        <v>0</v>
      </c>
    </row>
    <row r="175" spans="1:11" ht="15.75">
      <c r="A175" s="1264">
        <v>172</v>
      </c>
      <c r="B175" s="1262"/>
      <c r="C175" s="1262"/>
      <c r="D175" s="1262"/>
      <c r="E175" s="1282"/>
      <c r="F175" s="1262"/>
      <c r="G175" s="1262"/>
      <c r="H175" s="1262"/>
      <c r="I175" s="1262"/>
      <c r="J175" s="1262"/>
      <c r="K175" s="1295">
        <f t="shared" si="3"/>
        <v>0</v>
      </c>
    </row>
    <row r="176" spans="1:11" ht="15.75">
      <c r="A176" s="1264">
        <v>173</v>
      </c>
      <c r="B176" s="1262"/>
      <c r="C176" s="1262"/>
      <c r="D176" s="1262"/>
      <c r="E176" s="1282"/>
      <c r="F176" s="1262"/>
      <c r="G176" s="1262"/>
      <c r="H176" s="1262"/>
      <c r="I176" s="1262"/>
      <c r="J176" s="1262"/>
      <c r="K176" s="1295">
        <f t="shared" si="3"/>
        <v>0</v>
      </c>
    </row>
    <row r="177" spans="1:11" ht="15.75">
      <c r="A177" s="1264">
        <v>174</v>
      </c>
      <c r="B177" s="1262"/>
      <c r="C177" s="1262"/>
      <c r="D177" s="1262"/>
      <c r="E177" s="1282"/>
      <c r="F177" s="1262"/>
      <c r="G177" s="1262"/>
      <c r="H177" s="1262"/>
      <c r="I177" s="1262"/>
      <c r="J177" s="1262"/>
      <c r="K177" s="1295">
        <f t="shared" si="3"/>
        <v>0</v>
      </c>
    </row>
    <row r="178" spans="1:11" ht="15.75">
      <c r="A178" s="1264">
        <v>175</v>
      </c>
      <c r="B178" s="1262"/>
      <c r="C178" s="1262"/>
      <c r="D178" s="1262"/>
      <c r="E178" s="1282"/>
      <c r="F178" s="1262"/>
      <c r="G178" s="1262"/>
      <c r="H178" s="1262"/>
      <c r="I178" s="1262"/>
      <c r="J178" s="1262"/>
      <c r="K178" s="1295">
        <f t="shared" si="3"/>
        <v>0</v>
      </c>
    </row>
    <row r="179" spans="1:11" ht="15.75">
      <c r="A179" s="1264">
        <v>176</v>
      </c>
      <c r="B179" s="1262"/>
      <c r="C179" s="1262"/>
      <c r="D179" s="1262"/>
      <c r="E179" s="1282"/>
      <c r="F179" s="1262"/>
      <c r="G179" s="1262"/>
      <c r="H179" s="1262"/>
      <c r="I179" s="1262"/>
      <c r="J179" s="1262"/>
      <c r="K179" s="1295">
        <f t="shared" si="3"/>
        <v>0</v>
      </c>
    </row>
    <row r="180" spans="1:11" ht="15.75">
      <c r="A180" s="1264">
        <v>177</v>
      </c>
      <c r="B180" s="1262"/>
      <c r="C180" s="1262"/>
      <c r="D180" s="1262"/>
      <c r="E180" s="1282"/>
      <c r="F180" s="1262"/>
      <c r="G180" s="1262"/>
      <c r="H180" s="1262"/>
      <c r="I180" s="1262"/>
      <c r="J180" s="1262"/>
      <c r="K180" s="1295">
        <f t="shared" si="3"/>
        <v>0</v>
      </c>
    </row>
    <row r="181" spans="1:11" ht="15.75">
      <c r="A181" s="1264">
        <v>178</v>
      </c>
      <c r="B181" s="1262"/>
      <c r="C181" s="1262"/>
      <c r="D181" s="1262"/>
      <c r="E181" s="1282"/>
      <c r="F181" s="1262"/>
      <c r="G181" s="1262"/>
      <c r="H181" s="1262"/>
      <c r="I181" s="1262"/>
      <c r="J181" s="1262"/>
      <c r="K181" s="1295">
        <f t="shared" si="3"/>
        <v>0</v>
      </c>
    </row>
    <row r="182" spans="1:11" ht="15.75">
      <c r="A182" s="1264">
        <v>179</v>
      </c>
      <c r="B182" s="1262"/>
      <c r="C182" s="1262"/>
      <c r="D182" s="1262"/>
      <c r="E182" s="1282"/>
      <c r="F182" s="1262"/>
      <c r="G182" s="1262"/>
      <c r="H182" s="1262"/>
      <c r="I182" s="1262"/>
      <c r="J182" s="1262"/>
      <c r="K182" s="1295">
        <f t="shared" si="3"/>
        <v>0</v>
      </c>
    </row>
    <row r="183" spans="1:11" ht="15.75">
      <c r="A183" s="1264">
        <v>180</v>
      </c>
      <c r="B183" s="1262"/>
      <c r="C183" s="1262"/>
      <c r="D183" s="1262"/>
      <c r="E183" s="1282"/>
      <c r="F183" s="1262"/>
      <c r="G183" s="1262"/>
      <c r="H183" s="1262"/>
      <c r="I183" s="1262"/>
      <c r="J183" s="1262"/>
      <c r="K183" s="1295">
        <f t="shared" si="3"/>
        <v>0</v>
      </c>
    </row>
    <row r="184" spans="1:11" ht="15.75">
      <c r="A184" s="1264">
        <v>181</v>
      </c>
      <c r="B184" s="1262"/>
      <c r="C184" s="1262"/>
      <c r="D184" s="1262"/>
      <c r="E184" s="1282"/>
      <c r="F184" s="1262"/>
      <c r="G184" s="1262"/>
      <c r="H184" s="1262"/>
      <c r="I184" s="1262"/>
      <c r="J184" s="1262"/>
      <c r="K184" s="1295">
        <f t="shared" si="3"/>
        <v>0</v>
      </c>
    </row>
    <row r="185" spans="1:11" ht="15.75">
      <c r="A185" s="1264">
        <v>182</v>
      </c>
      <c r="B185" s="1262"/>
      <c r="C185" s="1262"/>
      <c r="D185" s="1262"/>
      <c r="E185" s="1282"/>
      <c r="F185" s="1262"/>
      <c r="G185" s="1262"/>
      <c r="H185" s="1262"/>
      <c r="I185" s="1262"/>
      <c r="J185" s="1262"/>
      <c r="K185" s="1295">
        <f t="shared" si="3"/>
        <v>0</v>
      </c>
    </row>
    <row r="186" spans="1:11" ht="15.75">
      <c r="A186" s="1264">
        <v>183</v>
      </c>
      <c r="B186" s="1262"/>
      <c r="C186" s="1262"/>
      <c r="D186" s="1262"/>
      <c r="E186" s="1282"/>
      <c r="F186" s="1262"/>
      <c r="G186" s="1262"/>
      <c r="H186" s="1262"/>
      <c r="I186" s="1262"/>
      <c r="J186" s="1262"/>
      <c r="K186" s="1295">
        <f t="shared" si="3"/>
        <v>0</v>
      </c>
    </row>
    <row r="187" spans="1:11" ht="15.75">
      <c r="A187" s="1264">
        <v>184</v>
      </c>
      <c r="B187" s="1262"/>
      <c r="C187" s="1262"/>
      <c r="D187" s="1262"/>
      <c r="E187" s="1282"/>
      <c r="F187" s="1262"/>
      <c r="G187" s="1262"/>
      <c r="H187" s="1262"/>
      <c r="I187" s="1262"/>
      <c r="J187" s="1262"/>
      <c r="K187" s="1295">
        <f t="shared" si="3"/>
        <v>0</v>
      </c>
    </row>
    <row r="188" spans="1:11" ht="15.75">
      <c r="A188" s="1264">
        <v>185</v>
      </c>
      <c r="B188" s="1262"/>
      <c r="C188" s="1262"/>
      <c r="D188" s="1262"/>
      <c r="E188" s="1282"/>
      <c r="F188" s="1262"/>
      <c r="G188" s="1262"/>
      <c r="H188" s="1262"/>
      <c r="I188" s="1262"/>
      <c r="J188" s="1262"/>
      <c r="K188" s="1295">
        <f t="shared" si="3"/>
        <v>0</v>
      </c>
    </row>
    <row r="189" spans="1:11" ht="15.75">
      <c r="A189" s="1264">
        <v>186</v>
      </c>
      <c r="B189" s="1262"/>
      <c r="C189" s="1262"/>
      <c r="D189" s="1262"/>
      <c r="E189" s="1282"/>
      <c r="F189" s="1262"/>
      <c r="G189" s="1262"/>
      <c r="H189" s="1262"/>
      <c r="I189" s="1262"/>
      <c r="J189" s="1262"/>
      <c r="K189" s="1295">
        <f t="shared" si="3"/>
        <v>0</v>
      </c>
    </row>
    <row r="190" spans="1:11" ht="15.75">
      <c r="A190" s="1264">
        <v>187</v>
      </c>
      <c r="B190" s="1262"/>
      <c r="C190" s="1262"/>
      <c r="D190" s="1262"/>
      <c r="E190" s="1282"/>
      <c r="F190" s="1262"/>
      <c r="G190" s="1262"/>
      <c r="H190" s="1262"/>
      <c r="I190" s="1262"/>
      <c r="J190" s="1262"/>
      <c r="K190" s="1295">
        <f t="shared" si="3"/>
        <v>0</v>
      </c>
    </row>
    <row r="191" spans="1:11" ht="15.75">
      <c r="A191" s="1264">
        <v>188</v>
      </c>
      <c r="B191" s="1262"/>
      <c r="C191" s="1262"/>
      <c r="D191" s="1262"/>
      <c r="E191" s="1282"/>
      <c r="F191" s="1262"/>
      <c r="G191" s="1262"/>
      <c r="H191" s="1262"/>
      <c r="I191" s="1262"/>
      <c r="J191" s="1262"/>
      <c r="K191" s="1295">
        <f t="shared" si="3"/>
        <v>0</v>
      </c>
    </row>
    <row r="192" spans="1:11" ht="15.75">
      <c r="A192" s="1264">
        <v>189</v>
      </c>
      <c r="B192" s="1262"/>
      <c r="C192" s="1262"/>
      <c r="D192" s="1262"/>
      <c r="E192" s="1282"/>
      <c r="F192" s="1262"/>
      <c r="G192" s="1262"/>
      <c r="H192" s="1262"/>
      <c r="I192" s="1262"/>
      <c r="J192" s="1262"/>
      <c r="K192" s="1295">
        <f t="shared" si="3"/>
        <v>0</v>
      </c>
    </row>
    <row r="193" spans="1:11" ht="15.75">
      <c r="A193" s="1264">
        <v>190</v>
      </c>
      <c r="B193" s="1262"/>
      <c r="C193" s="1262"/>
      <c r="D193" s="1262"/>
      <c r="E193" s="1282"/>
      <c r="F193" s="1262"/>
      <c r="G193" s="1262"/>
      <c r="H193" s="1262"/>
      <c r="I193" s="1262"/>
      <c r="J193" s="1262"/>
      <c r="K193" s="1295">
        <f t="shared" si="3"/>
        <v>0</v>
      </c>
    </row>
    <row r="194" spans="1:11" ht="15.75">
      <c r="A194" s="1264">
        <v>191</v>
      </c>
      <c r="B194" s="1262"/>
      <c r="C194" s="1262"/>
      <c r="D194" s="1262"/>
      <c r="E194" s="1282"/>
      <c r="F194" s="1262"/>
      <c r="G194" s="1262"/>
      <c r="H194" s="1262"/>
      <c r="I194" s="1262"/>
      <c r="J194" s="1262"/>
      <c r="K194" s="1295">
        <f t="shared" si="3"/>
        <v>0</v>
      </c>
    </row>
    <row r="195" spans="1:11" ht="15.75">
      <c r="A195" s="1264">
        <v>192</v>
      </c>
      <c r="B195" s="1262"/>
      <c r="C195" s="1262"/>
      <c r="D195" s="1262"/>
      <c r="E195" s="1282"/>
      <c r="F195" s="1262"/>
      <c r="G195" s="1262"/>
      <c r="H195" s="1262"/>
      <c r="I195" s="1262"/>
      <c r="J195" s="1262"/>
      <c r="K195" s="1295">
        <f t="shared" si="3"/>
        <v>0</v>
      </c>
    </row>
    <row r="196" spans="1:11" ht="15.75">
      <c r="A196" s="1264">
        <v>193</v>
      </c>
      <c r="B196" s="1262"/>
      <c r="C196" s="1262"/>
      <c r="D196" s="1262"/>
      <c r="E196" s="1282"/>
      <c r="F196" s="1262"/>
      <c r="G196" s="1262"/>
      <c r="H196" s="1262"/>
      <c r="I196" s="1262"/>
      <c r="J196" s="1262"/>
      <c r="K196" s="1295">
        <f t="shared" ref="K196:K259" si="4">H196+I196+J196</f>
        <v>0</v>
      </c>
    </row>
    <row r="197" spans="1:11" ht="15.75">
      <c r="A197" s="1264">
        <v>194</v>
      </c>
      <c r="B197" s="1262"/>
      <c r="C197" s="1262"/>
      <c r="D197" s="1262"/>
      <c r="E197" s="1282"/>
      <c r="F197" s="1262"/>
      <c r="G197" s="1262"/>
      <c r="H197" s="1262"/>
      <c r="I197" s="1262"/>
      <c r="J197" s="1262"/>
      <c r="K197" s="1295">
        <f t="shared" si="4"/>
        <v>0</v>
      </c>
    </row>
    <row r="198" spans="1:11" ht="15.75">
      <c r="A198" s="1264">
        <v>195</v>
      </c>
      <c r="B198" s="1262"/>
      <c r="C198" s="1262"/>
      <c r="D198" s="1262"/>
      <c r="E198" s="1282"/>
      <c r="F198" s="1262"/>
      <c r="G198" s="1262"/>
      <c r="H198" s="1262"/>
      <c r="I198" s="1262"/>
      <c r="J198" s="1262"/>
      <c r="K198" s="1295">
        <f t="shared" si="4"/>
        <v>0</v>
      </c>
    </row>
    <row r="199" spans="1:11" ht="15.75">
      <c r="A199" s="1264">
        <v>196</v>
      </c>
      <c r="B199" s="1262"/>
      <c r="C199" s="1262"/>
      <c r="D199" s="1262"/>
      <c r="E199" s="1282"/>
      <c r="F199" s="1262"/>
      <c r="G199" s="1262"/>
      <c r="H199" s="1262"/>
      <c r="I199" s="1262"/>
      <c r="J199" s="1262"/>
      <c r="K199" s="1295">
        <f t="shared" si="4"/>
        <v>0</v>
      </c>
    </row>
    <row r="200" spans="1:11" ht="15.75">
      <c r="A200" s="1264">
        <v>197</v>
      </c>
      <c r="B200" s="1262"/>
      <c r="C200" s="1262"/>
      <c r="D200" s="1262"/>
      <c r="E200" s="1282"/>
      <c r="F200" s="1262"/>
      <c r="G200" s="1262"/>
      <c r="H200" s="1262"/>
      <c r="I200" s="1262"/>
      <c r="J200" s="1262"/>
      <c r="K200" s="1295">
        <f t="shared" si="4"/>
        <v>0</v>
      </c>
    </row>
    <row r="201" spans="1:11" ht="15.75">
      <c r="A201" s="1264">
        <v>198</v>
      </c>
      <c r="B201" s="1262"/>
      <c r="C201" s="1262"/>
      <c r="D201" s="1262"/>
      <c r="E201" s="1282"/>
      <c r="F201" s="1262"/>
      <c r="G201" s="1262"/>
      <c r="H201" s="1262"/>
      <c r="I201" s="1262"/>
      <c r="J201" s="1262"/>
      <c r="K201" s="1295">
        <f t="shared" si="4"/>
        <v>0</v>
      </c>
    </row>
    <row r="202" spans="1:11" ht="15.75">
      <c r="A202" s="1264">
        <v>199</v>
      </c>
      <c r="B202" s="1262"/>
      <c r="C202" s="1262"/>
      <c r="D202" s="1262"/>
      <c r="E202" s="1282"/>
      <c r="F202" s="1262"/>
      <c r="G202" s="1262"/>
      <c r="H202" s="1262"/>
      <c r="I202" s="1262"/>
      <c r="J202" s="1262"/>
      <c r="K202" s="1295">
        <f t="shared" si="4"/>
        <v>0</v>
      </c>
    </row>
    <row r="203" spans="1:11" ht="15.75">
      <c r="A203" s="1264">
        <v>200</v>
      </c>
      <c r="B203" s="1262"/>
      <c r="C203" s="1262"/>
      <c r="D203" s="1262"/>
      <c r="E203" s="1282"/>
      <c r="F203" s="1262"/>
      <c r="G203" s="1262"/>
      <c r="H203" s="1262"/>
      <c r="I203" s="1262"/>
      <c r="J203" s="1262"/>
      <c r="K203" s="1295">
        <f t="shared" si="4"/>
        <v>0</v>
      </c>
    </row>
    <row r="204" spans="1:11" ht="15.75">
      <c r="A204" s="1264">
        <v>201</v>
      </c>
      <c r="B204" s="1262"/>
      <c r="C204" s="1262"/>
      <c r="D204" s="1262"/>
      <c r="E204" s="1282"/>
      <c r="F204" s="1262"/>
      <c r="G204" s="1262"/>
      <c r="H204" s="1262"/>
      <c r="I204" s="1262"/>
      <c r="J204" s="1262"/>
      <c r="K204" s="1295">
        <f t="shared" si="4"/>
        <v>0</v>
      </c>
    </row>
    <row r="205" spans="1:11" ht="15.75">
      <c r="A205" s="1264">
        <v>202</v>
      </c>
      <c r="B205" s="1262"/>
      <c r="C205" s="1262"/>
      <c r="D205" s="1262"/>
      <c r="E205" s="1282"/>
      <c r="F205" s="1262"/>
      <c r="G205" s="1262"/>
      <c r="H205" s="1262"/>
      <c r="I205" s="1262"/>
      <c r="J205" s="1262"/>
      <c r="K205" s="1295">
        <f t="shared" si="4"/>
        <v>0</v>
      </c>
    </row>
    <row r="206" spans="1:11" ht="15.75">
      <c r="A206" s="1264">
        <v>203</v>
      </c>
      <c r="B206" s="1262"/>
      <c r="C206" s="1262"/>
      <c r="D206" s="1262"/>
      <c r="E206" s="1282"/>
      <c r="F206" s="1262"/>
      <c r="G206" s="1262"/>
      <c r="H206" s="1262"/>
      <c r="I206" s="1262"/>
      <c r="J206" s="1262"/>
      <c r="K206" s="1295">
        <f t="shared" si="4"/>
        <v>0</v>
      </c>
    </row>
    <row r="207" spans="1:11" ht="15.75">
      <c r="A207" s="1264">
        <v>204</v>
      </c>
      <c r="B207" s="1262"/>
      <c r="C207" s="1262"/>
      <c r="D207" s="1262"/>
      <c r="E207" s="1282"/>
      <c r="F207" s="1262"/>
      <c r="G207" s="1262"/>
      <c r="H207" s="1262"/>
      <c r="I207" s="1262"/>
      <c r="J207" s="1262"/>
      <c r="K207" s="1295">
        <f t="shared" si="4"/>
        <v>0</v>
      </c>
    </row>
    <row r="208" spans="1:11" ht="15.75">
      <c r="A208" s="1264">
        <v>205</v>
      </c>
      <c r="B208" s="1262"/>
      <c r="C208" s="1262"/>
      <c r="D208" s="1262"/>
      <c r="E208" s="1282"/>
      <c r="F208" s="1262"/>
      <c r="G208" s="1262"/>
      <c r="H208" s="1262"/>
      <c r="I208" s="1262"/>
      <c r="J208" s="1262"/>
      <c r="K208" s="1295">
        <f t="shared" si="4"/>
        <v>0</v>
      </c>
    </row>
    <row r="209" spans="1:11" ht="15.75">
      <c r="A209" s="1264">
        <v>206</v>
      </c>
      <c r="B209" s="1262"/>
      <c r="C209" s="1262"/>
      <c r="D209" s="1262"/>
      <c r="E209" s="1282"/>
      <c r="F209" s="1262"/>
      <c r="G209" s="1262"/>
      <c r="H209" s="1262"/>
      <c r="I209" s="1262"/>
      <c r="J209" s="1262"/>
      <c r="K209" s="1295">
        <f t="shared" si="4"/>
        <v>0</v>
      </c>
    </row>
    <row r="210" spans="1:11" ht="15.75">
      <c r="A210" s="1264">
        <v>207</v>
      </c>
      <c r="B210" s="1262"/>
      <c r="C210" s="1262"/>
      <c r="D210" s="1262"/>
      <c r="E210" s="1282"/>
      <c r="F210" s="1262"/>
      <c r="G210" s="1262"/>
      <c r="H210" s="1262"/>
      <c r="I210" s="1262"/>
      <c r="J210" s="1262"/>
      <c r="K210" s="1295">
        <f t="shared" si="4"/>
        <v>0</v>
      </c>
    </row>
    <row r="211" spans="1:11" ht="15.75">
      <c r="A211" s="1264">
        <v>208</v>
      </c>
      <c r="B211" s="1262"/>
      <c r="C211" s="1262"/>
      <c r="D211" s="1262"/>
      <c r="E211" s="1282"/>
      <c r="F211" s="1262"/>
      <c r="G211" s="1262"/>
      <c r="H211" s="1262"/>
      <c r="I211" s="1262"/>
      <c r="J211" s="1262"/>
      <c r="K211" s="1295">
        <f t="shared" si="4"/>
        <v>0</v>
      </c>
    </row>
    <row r="212" spans="1:11" ht="15.75">
      <c r="A212" s="1264">
        <v>209</v>
      </c>
      <c r="B212" s="1262"/>
      <c r="C212" s="1262"/>
      <c r="D212" s="1262"/>
      <c r="E212" s="1282"/>
      <c r="F212" s="1262"/>
      <c r="G212" s="1262"/>
      <c r="H212" s="1262"/>
      <c r="I212" s="1262"/>
      <c r="J212" s="1262"/>
      <c r="K212" s="1295">
        <f t="shared" si="4"/>
        <v>0</v>
      </c>
    </row>
    <row r="213" spans="1:11" ht="15.75">
      <c r="A213" s="1264">
        <v>210</v>
      </c>
      <c r="B213" s="1262"/>
      <c r="C213" s="1262"/>
      <c r="D213" s="1262"/>
      <c r="E213" s="1282"/>
      <c r="F213" s="1262"/>
      <c r="G213" s="1262"/>
      <c r="H213" s="1262"/>
      <c r="I213" s="1262"/>
      <c r="J213" s="1262"/>
      <c r="K213" s="1295">
        <f t="shared" si="4"/>
        <v>0</v>
      </c>
    </row>
    <row r="214" spans="1:11" ht="15.75">
      <c r="A214" s="1264">
        <v>211</v>
      </c>
      <c r="B214" s="1262"/>
      <c r="C214" s="1262"/>
      <c r="D214" s="1262"/>
      <c r="E214" s="1282"/>
      <c r="F214" s="1262"/>
      <c r="G214" s="1262"/>
      <c r="H214" s="1262"/>
      <c r="I214" s="1262"/>
      <c r="J214" s="1262"/>
      <c r="K214" s="1295">
        <f t="shared" si="4"/>
        <v>0</v>
      </c>
    </row>
    <row r="215" spans="1:11" ht="15.75">
      <c r="A215" s="1264">
        <v>212</v>
      </c>
      <c r="B215" s="1262"/>
      <c r="C215" s="1262"/>
      <c r="D215" s="1262"/>
      <c r="E215" s="1282"/>
      <c r="F215" s="1262"/>
      <c r="G215" s="1262"/>
      <c r="H215" s="1262"/>
      <c r="I215" s="1262"/>
      <c r="J215" s="1262"/>
      <c r="K215" s="1295">
        <f t="shared" si="4"/>
        <v>0</v>
      </c>
    </row>
    <row r="216" spans="1:11" ht="15.75">
      <c r="A216" s="1264">
        <v>213</v>
      </c>
      <c r="B216" s="1262"/>
      <c r="C216" s="1262"/>
      <c r="D216" s="1262"/>
      <c r="E216" s="1282"/>
      <c r="F216" s="1262"/>
      <c r="G216" s="1262"/>
      <c r="H216" s="1262"/>
      <c r="I216" s="1262"/>
      <c r="J216" s="1262"/>
      <c r="K216" s="1295">
        <f t="shared" si="4"/>
        <v>0</v>
      </c>
    </row>
    <row r="217" spans="1:11" ht="15.75">
      <c r="A217" s="1264">
        <v>214</v>
      </c>
      <c r="B217" s="1262"/>
      <c r="C217" s="1262"/>
      <c r="D217" s="1262"/>
      <c r="E217" s="1282"/>
      <c r="F217" s="1262"/>
      <c r="G217" s="1262"/>
      <c r="H217" s="1262"/>
      <c r="I217" s="1262"/>
      <c r="J217" s="1262"/>
      <c r="K217" s="1295">
        <f t="shared" si="4"/>
        <v>0</v>
      </c>
    </row>
    <row r="218" spans="1:11" ht="15.75">
      <c r="A218" s="1264">
        <v>215</v>
      </c>
      <c r="B218" s="1262"/>
      <c r="C218" s="1262"/>
      <c r="D218" s="1262"/>
      <c r="E218" s="1282"/>
      <c r="F218" s="1262"/>
      <c r="G218" s="1262"/>
      <c r="H218" s="1262"/>
      <c r="I218" s="1262"/>
      <c r="J218" s="1262"/>
      <c r="K218" s="1295">
        <f t="shared" si="4"/>
        <v>0</v>
      </c>
    </row>
    <row r="219" spans="1:11" ht="15.75">
      <c r="A219" s="1264">
        <v>216</v>
      </c>
      <c r="B219" s="1262"/>
      <c r="C219" s="1262"/>
      <c r="D219" s="1262"/>
      <c r="E219" s="1282"/>
      <c r="F219" s="1262"/>
      <c r="G219" s="1262"/>
      <c r="H219" s="1262"/>
      <c r="I219" s="1262"/>
      <c r="J219" s="1262"/>
      <c r="K219" s="1295">
        <f t="shared" si="4"/>
        <v>0</v>
      </c>
    </row>
    <row r="220" spans="1:11" ht="15.75">
      <c r="A220" s="1264">
        <v>217</v>
      </c>
      <c r="B220" s="1262"/>
      <c r="C220" s="1262"/>
      <c r="D220" s="1262"/>
      <c r="E220" s="1282"/>
      <c r="F220" s="1262"/>
      <c r="G220" s="1262"/>
      <c r="H220" s="1262"/>
      <c r="I220" s="1262"/>
      <c r="J220" s="1262"/>
      <c r="K220" s="1295">
        <f t="shared" si="4"/>
        <v>0</v>
      </c>
    </row>
    <row r="221" spans="1:11" ht="15.75">
      <c r="A221" s="1264">
        <v>218</v>
      </c>
      <c r="B221" s="1262"/>
      <c r="C221" s="1262"/>
      <c r="D221" s="1262"/>
      <c r="E221" s="1282"/>
      <c r="F221" s="1262"/>
      <c r="G221" s="1262"/>
      <c r="H221" s="1262"/>
      <c r="I221" s="1262"/>
      <c r="J221" s="1262"/>
      <c r="K221" s="1295">
        <f t="shared" si="4"/>
        <v>0</v>
      </c>
    </row>
    <row r="222" spans="1:11" ht="15.75">
      <c r="A222" s="1264">
        <v>219</v>
      </c>
      <c r="B222" s="1262"/>
      <c r="C222" s="1262"/>
      <c r="D222" s="1262"/>
      <c r="E222" s="1282"/>
      <c r="F222" s="1262"/>
      <c r="G222" s="1262"/>
      <c r="H222" s="1262"/>
      <c r="I222" s="1262"/>
      <c r="J222" s="1262"/>
      <c r="K222" s="1295">
        <f t="shared" si="4"/>
        <v>0</v>
      </c>
    </row>
    <row r="223" spans="1:11" ht="15.75">
      <c r="A223" s="1264">
        <v>220</v>
      </c>
      <c r="B223" s="1262"/>
      <c r="C223" s="1262"/>
      <c r="D223" s="1262"/>
      <c r="E223" s="1282"/>
      <c r="F223" s="1262"/>
      <c r="G223" s="1262"/>
      <c r="H223" s="1262"/>
      <c r="I223" s="1262"/>
      <c r="J223" s="1262"/>
      <c r="K223" s="1295">
        <f t="shared" si="4"/>
        <v>0</v>
      </c>
    </row>
    <row r="224" spans="1:11" ht="15.75">
      <c r="A224" s="1264">
        <v>221</v>
      </c>
      <c r="B224" s="1262"/>
      <c r="C224" s="1262"/>
      <c r="D224" s="1262"/>
      <c r="E224" s="1282"/>
      <c r="F224" s="1262"/>
      <c r="G224" s="1262"/>
      <c r="H224" s="1262"/>
      <c r="I224" s="1262"/>
      <c r="J224" s="1262"/>
      <c r="K224" s="1295">
        <f t="shared" si="4"/>
        <v>0</v>
      </c>
    </row>
    <row r="225" spans="1:11" ht="15.75">
      <c r="A225" s="1264">
        <v>222</v>
      </c>
      <c r="B225" s="1262"/>
      <c r="C225" s="1262"/>
      <c r="D225" s="1262"/>
      <c r="E225" s="1282"/>
      <c r="F225" s="1262"/>
      <c r="G225" s="1262"/>
      <c r="H225" s="1262"/>
      <c r="I225" s="1262"/>
      <c r="J225" s="1262"/>
      <c r="K225" s="1295">
        <f t="shared" si="4"/>
        <v>0</v>
      </c>
    </row>
    <row r="226" spans="1:11" ht="15.75">
      <c r="A226" s="1264">
        <v>223</v>
      </c>
      <c r="B226" s="1262"/>
      <c r="C226" s="1262"/>
      <c r="D226" s="1262"/>
      <c r="E226" s="1282"/>
      <c r="F226" s="1262"/>
      <c r="G226" s="1262"/>
      <c r="H226" s="1262"/>
      <c r="I226" s="1262"/>
      <c r="J226" s="1262"/>
      <c r="K226" s="1295">
        <f t="shared" si="4"/>
        <v>0</v>
      </c>
    </row>
    <row r="227" spans="1:11" ht="15.75">
      <c r="A227" s="1264">
        <v>224</v>
      </c>
      <c r="B227" s="1262"/>
      <c r="C227" s="1262"/>
      <c r="D227" s="1262"/>
      <c r="E227" s="1282"/>
      <c r="F227" s="1262"/>
      <c r="G227" s="1262"/>
      <c r="H227" s="1262"/>
      <c r="I227" s="1262"/>
      <c r="J227" s="1262"/>
      <c r="K227" s="1295">
        <f t="shared" si="4"/>
        <v>0</v>
      </c>
    </row>
    <row r="228" spans="1:11" ht="15.75">
      <c r="A228" s="1264">
        <v>225</v>
      </c>
      <c r="B228" s="1262"/>
      <c r="C228" s="1262"/>
      <c r="D228" s="1262"/>
      <c r="E228" s="1282"/>
      <c r="F228" s="1262"/>
      <c r="G228" s="1262"/>
      <c r="H228" s="1262"/>
      <c r="I228" s="1262"/>
      <c r="J228" s="1262"/>
      <c r="K228" s="1295">
        <f t="shared" si="4"/>
        <v>0</v>
      </c>
    </row>
    <row r="229" spans="1:11" ht="15.75">
      <c r="A229" s="1264">
        <v>226</v>
      </c>
      <c r="B229" s="1262"/>
      <c r="C229" s="1262"/>
      <c r="D229" s="1262"/>
      <c r="E229" s="1282"/>
      <c r="F229" s="1262"/>
      <c r="G229" s="1262"/>
      <c r="H229" s="1262"/>
      <c r="I229" s="1262"/>
      <c r="J229" s="1262"/>
      <c r="K229" s="1295">
        <f t="shared" si="4"/>
        <v>0</v>
      </c>
    </row>
    <row r="230" spans="1:11" ht="15.75">
      <c r="A230" s="1264">
        <v>227</v>
      </c>
      <c r="B230" s="1262"/>
      <c r="C230" s="1262"/>
      <c r="D230" s="1262"/>
      <c r="E230" s="1282"/>
      <c r="F230" s="1262"/>
      <c r="G230" s="1262"/>
      <c r="H230" s="1262"/>
      <c r="I230" s="1262"/>
      <c r="J230" s="1262"/>
      <c r="K230" s="1295">
        <f t="shared" si="4"/>
        <v>0</v>
      </c>
    </row>
    <row r="231" spans="1:11" ht="15.75">
      <c r="A231" s="1264">
        <v>228</v>
      </c>
      <c r="B231" s="1262"/>
      <c r="C231" s="1262"/>
      <c r="D231" s="1262"/>
      <c r="E231" s="1282"/>
      <c r="F231" s="1262"/>
      <c r="G231" s="1262"/>
      <c r="H231" s="1262"/>
      <c r="I231" s="1262"/>
      <c r="J231" s="1262"/>
      <c r="K231" s="1295">
        <f t="shared" si="4"/>
        <v>0</v>
      </c>
    </row>
    <row r="232" spans="1:11" ht="15.75">
      <c r="A232" s="1264">
        <v>229</v>
      </c>
      <c r="B232" s="1262"/>
      <c r="C232" s="1262"/>
      <c r="D232" s="1262"/>
      <c r="E232" s="1282"/>
      <c r="F232" s="1262"/>
      <c r="G232" s="1262"/>
      <c r="H232" s="1262"/>
      <c r="I232" s="1262"/>
      <c r="J232" s="1262"/>
      <c r="K232" s="1295">
        <f t="shared" si="4"/>
        <v>0</v>
      </c>
    </row>
    <row r="233" spans="1:11" ht="15.75">
      <c r="A233" s="1264">
        <v>230</v>
      </c>
      <c r="B233" s="1262"/>
      <c r="C233" s="1262"/>
      <c r="D233" s="1262"/>
      <c r="E233" s="1282"/>
      <c r="F233" s="1262"/>
      <c r="G233" s="1262"/>
      <c r="H233" s="1262"/>
      <c r="I233" s="1262"/>
      <c r="J233" s="1262"/>
      <c r="K233" s="1295">
        <f t="shared" si="4"/>
        <v>0</v>
      </c>
    </row>
    <row r="234" spans="1:11" ht="15.75">
      <c r="A234" s="1264">
        <v>231</v>
      </c>
      <c r="B234" s="1262"/>
      <c r="C234" s="1262"/>
      <c r="D234" s="1262"/>
      <c r="E234" s="1282"/>
      <c r="F234" s="1262"/>
      <c r="G234" s="1262"/>
      <c r="H234" s="1262"/>
      <c r="I234" s="1262"/>
      <c r="J234" s="1262"/>
      <c r="K234" s="1295">
        <f t="shared" si="4"/>
        <v>0</v>
      </c>
    </row>
    <row r="235" spans="1:11" ht="15.75">
      <c r="A235" s="1264">
        <v>232</v>
      </c>
      <c r="B235" s="1262"/>
      <c r="C235" s="1262"/>
      <c r="D235" s="1262"/>
      <c r="E235" s="1282"/>
      <c r="F235" s="1262"/>
      <c r="G235" s="1262"/>
      <c r="H235" s="1262"/>
      <c r="I235" s="1262"/>
      <c r="J235" s="1262"/>
      <c r="K235" s="1295">
        <f t="shared" si="4"/>
        <v>0</v>
      </c>
    </row>
    <row r="236" spans="1:11" ht="15.75">
      <c r="A236" s="1264">
        <v>233</v>
      </c>
      <c r="B236" s="1262"/>
      <c r="C236" s="1262"/>
      <c r="D236" s="1262"/>
      <c r="E236" s="1282"/>
      <c r="F236" s="1262"/>
      <c r="G236" s="1262"/>
      <c r="H236" s="1262"/>
      <c r="I236" s="1262"/>
      <c r="J236" s="1262"/>
      <c r="K236" s="1295">
        <f t="shared" si="4"/>
        <v>0</v>
      </c>
    </row>
    <row r="237" spans="1:11" ht="15.75">
      <c r="A237" s="1264">
        <v>234</v>
      </c>
      <c r="B237" s="1262"/>
      <c r="C237" s="1262"/>
      <c r="D237" s="1262"/>
      <c r="E237" s="1282"/>
      <c r="F237" s="1262"/>
      <c r="G237" s="1262"/>
      <c r="H237" s="1262"/>
      <c r="I237" s="1262"/>
      <c r="J237" s="1262"/>
      <c r="K237" s="1295">
        <f t="shared" si="4"/>
        <v>0</v>
      </c>
    </row>
    <row r="238" spans="1:11" ht="15.75">
      <c r="A238" s="1264">
        <v>235</v>
      </c>
      <c r="B238" s="1262"/>
      <c r="C238" s="1262"/>
      <c r="D238" s="1262"/>
      <c r="E238" s="1282"/>
      <c r="F238" s="1262"/>
      <c r="G238" s="1262"/>
      <c r="H238" s="1262"/>
      <c r="I238" s="1262"/>
      <c r="J238" s="1262"/>
      <c r="K238" s="1295">
        <f t="shared" si="4"/>
        <v>0</v>
      </c>
    </row>
    <row r="239" spans="1:11" ht="15.75">
      <c r="A239" s="1264">
        <v>236</v>
      </c>
      <c r="B239" s="1262"/>
      <c r="C239" s="1262"/>
      <c r="D239" s="1262"/>
      <c r="E239" s="1282"/>
      <c r="F239" s="1262"/>
      <c r="G239" s="1262"/>
      <c r="H239" s="1262"/>
      <c r="I239" s="1262"/>
      <c r="J239" s="1262"/>
      <c r="K239" s="1295">
        <f t="shared" si="4"/>
        <v>0</v>
      </c>
    </row>
    <row r="240" spans="1:11" ht="15.75">
      <c r="A240" s="1264">
        <v>237</v>
      </c>
      <c r="B240" s="1262"/>
      <c r="C240" s="1262"/>
      <c r="D240" s="1262"/>
      <c r="E240" s="1282"/>
      <c r="F240" s="1262"/>
      <c r="G240" s="1262"/>
      <c r="H240" s="1262"/>
      <c r="I240" s="1262"/>
      <c r="J240" s="1262"/>
      <c r="K240" s="1295">
        <f t="shared" si="4"/>
        <v>0</v>
      </c>
    </row>
    <row r="241" spans="1:11" ht="15.75">
      <c r="A241" s="1264">
        <v>238</v>
      </c>
      <c r="B241" s="1262"/>
      <c r="C241" s="1262"/>
      <c r="D241" s="1262"/>
      <c r="E241" s="1282"/>
      <c r="F241" s="1262"/>
      <c r="G241" s="1262"/>
      <c r="H241" s="1262"/>
      <c r="I241" s="1262"/>
      <c r="J241" s="1262"/>
      <c r="K241" s="1295">
        <f t="shared" si="4"/>
        <v>0</v>
      </c>
    </row>
    <row r="242" spans="1:11" ht="15.75">
      <c r="A242" s="1264">
        <v>239</v>
      </c>
      <c r="B242" s="1262"/>
      <c r="C242" s="1262"/>
      <c r="D242" s="1262"/>
      <c r="E242" s="1282"/>
      <c r="F242" s="1262"/>
      <c r="G242" s="1262"/>
      <c r="H242" s="1262"/>
      <c r="I242" s="1262"/>
      <c r="J242" s="1262"/>
      <c r="K242" s="1295">
        <f t="shared" si="4"/>
        <v>0</v>
      </c>
    </row>
    <row r="243" spans="1:11" ht="15.75">
      <c r="A243" s="1264">
        <v>240</v>
      </c>
      <c r="B243" s="1262"/>
      <c r="C243" s="1262"/>
      <c r="D243" s="1262"/>
      <c r="E243" s="1282"/>
      <c r="F243" s="1262"/>
      <c r="G243" s="1262"/>
      <c r="H243" s="1262"/>
      <c r="I243" s="1262"/>
      <c r="J243" s="1262"/>
      <c r="K243" s="1295">
        <f t="shared" si="4"/>
        <v>0</v>
      </c>
    </row>
    <row r="244" spans="1:11" ht="15.75">
      <c r="A244" s="1264">
        <v>241</v>
      </c>
      <c r="B244" s="1262"/>
      <c r="C244" s="1262"/>
      <c r="D244" s="1262"/>
      <c r="E244" s="1282"/>
      <c r="F244" s="1262"/>
      <c r="G244" s="1262"/>
      <c r="H244" s="1262"/>
      <c r="I244" s="1262"/>
      <c r="J244" s="1262"/>
      <c r="K244" s="1295">
        <f t="shared" si="4"/>
        <v>0</v>
      </c>
    </row>
    <row r="245" spans="1:11" ht="15.75">
      <c r="A245" s="1264">
        <v>242</v>
      </c>
      <c r="B245" s="1262"/>
      <c r="C245" s="1262"/>
      <c r="D245" s="1262"/>
      <c r="E245" s="1282"/>
      <c r="F245" s="1262"/>
      <c r="G245" s="1262"/>
      <c r="H245" s="1262"/>
      <c r="I245" s="1262"/>
      <c r="J245" s="1262"/>
      <c r="K245" s="1295">
        <f t="shared" si="4"/>
        <v>0</v>
      </c>
    </row>
    <row r="246" spans="1:11" ht="15.75">
      <c r="A246" s="1264">
        <v>243</v>
      </c>
      <c r="B246" s="1262"/>
      <c r="C246" s="1262"/>
      <c r="D246" s="1262"/>
      <c r="E246" s="1282"/>
      <c r="F246" s="1262"/>
      <c r="G246" s="1262"/>
      <c r="H246" s="1262"/>
      <c r="I246" s="1262"/>
      <c r="J246" s="1262"/>
      <c r="K246" s="1295">
        <f t="shared" si="4"/>
        <v>0</v>
      </c>
    </row>
    <row r="247" spans="1:11" ht="15.75">
      <c r="A247" s="1264">
        <v>244</v>
      </c>
      <c r="B247" s="1262"/>
      <c r="C247" s="1262"/>
      <c r="D247" s="1262"/>
      <c r="E247" s="1282"/>
      <c r="F247" s="1262"/>
      <c r="G247" s="1262"/>
      <c r="H247" s="1262"/>
      <c r="I247" s="1262"/>
      <c r="J247" s="1262"/>
      <c r="K247" s="1295">
        <f t="shared" si="4"/>
        <v>0</v>
      </c>
    </row>
    <row r="248" spans="1:11" ht="15.75">
      <c r="A248" s="1264">
        <v>245</v>
      </c>
      <c r="B248" s="1262"/>
      <c r="C248" s="1262"/>
      <c r="D248" s="1262"/>
      <c r="E248" s="1282"/>
      <c r="F248" s="1262"/>
      <c r="G248" s="1262"/>
      <c r="H248" s="1262"/>
      <c r="I248" s="1262"/>
      <c r="J248" s="1262"/>
      <c r="K248" s="1295">
        <f t="shared" si="4"/>
        <v>0</v>
      </c>
    </row>
    <row r="249" spans="1:11" ht="15.75">
      <c r="A249" s="1264">
        <v>246</v>
      </c>
      <c r="B249" s="1262"/>
      <c r="C249" s="1262"/>
      <c r="D249" s="1262"/>
      <c r="E249" s="1282"/>
      <c r="F249" s="1262"/>
      <c r="G249" s="1262"/>
      <c r="H249" s="1262"/>
      <c r="I249" s="1262"/>
      <c r="J249" s="1262"/>
      <c r="K249" s="1295">
        <f t="shared" si="4"/>
        <v>0</v>
      </c>
    </row>
    <row r="250" spans="1:11" ht="15.75">
      <c r="A250" s="1264">
        <v>247</v>
      </c>
      <c r="B250" s="1262"/>
      <c r="C250" s="1262"/>
      <c r="D250" s="1262"/>
      <c r="E250" s="1282"/>
      <c r="F250" s="1262"/>
      <c r="G250" s="1262"/>
      <c r="H250" s="1262"/>
      <c r="I250" s="1262"/>
      <c r="J250" s="1262"/>
      <c r="K250" s="1295">
        <f t="shared" si="4"/>
        <v>0</v>
      </c>
    </row>
    <row r="251" spans="1:11" ht="15.75">
      <c r="A251" s="1264">
        <v>248</v>
      </c>
      <c r="B251" s="1262"/>
      <c r="C251" s="1262"/>
      <c r="D251" s="1262"/>
      <c r="E251" s="1282"/>
      <c r="F251" s="1262"/>
      <c r="G251" s="1262"/>
      <c r="H251" s="1262"/>
      <c r="I251" s="1262"/>
      <c r="J251" s="1262"/>
      <c r="K251" s="1295">
        <f t="shared" si="4"/>
        <v>0</v>
      </c>
    </row>
    <row r="252" spans="1:11" ht="15.75">
      <c r="A252" s="1264">
        <v>249</v>
      </c>
      <c r="B252" s="1262"/>
      <c r="C252" s="1262"/>
      <c r="D252" s="1262"/>
      <c r="E252" s="1282"/>
      <c r="F252" s="1262"/>
      <c r="G252" s="1262"/>
      <c r="H252" s="1262"/>
      <c r="I252" s="1262"/>
      <c r="J252" s="1262"/>
      <c r="K252" s="1295">
        <f t="shared" si="4"/>
        <v>0</v>
      </c>
    </row>
    <row r="253" spans="1:11" ht="15.75">
      <c r="A253" s="1264">
        <v>250</v>
      </c>
      <c r="B253" s="1262"/>
      <c r="C253" s="1262"/>
      <c r="D253" s="1262"/>
      <c r="E253" s="1282"/>
      <c r="F253" s="1262"/>
      <c r="G253" s="1262"/>
      <c r="H253" s="1262"/>
      <c r="I253" s="1262"/>
      <c r="J253" s="1262"/>
      <c r="K253" s="1295">
        <f t="shared" si="4"/>
        <v>0</v>
      </c>
    </row>
    <row r="254" spans="1:11" ht="15.75">
      <c r="A254" s="1264">
        <v>251</v>
      </c>
      <c r="B254" s="1262"/>
      <c r="C254" s="1262"/>
      <c r="D254" s="1262"/>
      <c r="E254" s="1282"/>
      <c r="F254" s="1262"/>
      <c r="G254" s="1262"/>
      <c r="H254" s="1262"/>
      <c r="I254" s="1262"/>
      <c r="J254" s="1262"/>
      <c r="K254" s="1295">
        <f t="shared" si="4"/>
        <v>0</v>
      </c>
    </row>
    <row r="255" spans="1:11" ht="15.75">
      <c r="A255" s="1264">
        <v>252</v>
      </c>
      <c r="B255" s="1262"/>
      <c r="C255" s="1262"/>
      <c r="D255" s="1262"/>
      <c r="E255" s="1282"/>
      <c r="F255" s="1262"/>
      <c r="G255" s="1262"/>
      <c r="H255" s="1262"/>
      <c r="I255" s="1262"/>
      <c r="J255" s="1262"/>
      <c r="K255" s="1295">
        <f t="shared" si="4"/>
        <v>0</v>
      </c>
    </row>
    <row r="256" spans="1:11" ht="15.75">
      <c r="A256" s="1264">
        <v>253</v>
      </c>
      <c r="B256" s="1262"/>
      <c r="C256" s="1262"/>
      <c r="D256" s="1262"/>
      <c r="E256" s="1282"/>
      <c r="F256" s="1262"/>
      <c r="G256" s="1262"/>
      <c r="H256" s="1262"/>
      <c r="I256" s="1262"/>
      <c r="J256" s="1262"/>
      <c r="K256" s="1295">
        <f t="shared" si="4"/>
        <v>0</v>
      </c>
    </row>
    <row r="257" spans="1:11" ht="15.75">
      <c r="A257" s="1264">
        <v>254</v>
      </c>
      <c r="B257" s="1262"/>
      <c r="C257" s="1262"/>
      <c r="D257" s="1262"/>
      <c r="E257" s="1282"/>
      <c r="F257" s="1262"/>
      <c r="G257" s="1262"/>
      <c r="H257" s="1262"/>
      <c r="I257" s="1262"/>
      <c r="J257" s="1262"/>
      <c r="K257" s="1295">
        <f t="shared" si="4"/>
        <v>0</v>
      </c>
    </row>
    <row r="258" spans="1:11" ht="15.75">
      <c r="A258" s="1264">
        <v>255</v>
      </c>
      <c r="B258" s="1262"/>
      <c r="C258" s="1262"/>
      <c r="D258" s="1262"/>
      <c r="E258" s="1282"/>
      <c r="F258" s="1262"/>
      <c r="G258" s="1262"/>
      <c r="H258" s="1262"/>
      <c r="I258" s="1262"/>
      <c r="J258" s="1262"/>
      <c r="K258" s="1295">
        <f t="shared" si="4"/>
        <v>0</v>
      </c>
    </row>
    <row r="259" spans="1:11" ht="15.75">
      <c r="A259" s="1264">
        <v>256</v>
      </c>
      <c r="B259" s="1262"/>
      <c r="C259" s="1262"/>
      <c r="D259" s="1262"/>
      <c r="E259" s="1282"/>
      <c r="F259" s="1262"/>
      <c r="G259" s="1262"/>
      <c r="H259" s="1262"/>
      <c r="I259" s="1262"/>
      <c r="J259" s="1262"/>
      <c r="K259" s="1295">
        <f t="shared" si="4"/>
        <v>0</v>
      </c>
    </row>
    <row r="260" spans="1:11" ht="15.75">
      <c r="A260" s="1264">
        <v>257</v>
      </c>
      <c r="B260" s="1262"/>
      <c r="C260" s="1262"/>
      <c r="D260" s="1262"/>
      <c r="E260" s="1282"/>
      <c r="F260" s="1262"/>
      <c r="G260" s="1262"/>
      <c r="H260" s="1262"/>
      <c r="I260" s="1262"/>
      <c r="J260" s="1262"/>
      <c r="K260" s="1295">
        <f t="shared" ref="K260:K323" si="5">H260+I260+J260</f>
        <v>0</v>
      </c>
    </row>
    <row r="261" spans="1:11" ht="15.75">
      <c r="A261" s="1264">
        <v>258</v>
      </c>
      <c r="B261" s="1262"/>
      <c r="C261" s="1262"/>
      <c r="D261" s="1262"/>
      <c r="E261" s="1282"/>
      <c r="F261" s="1262"/>
      <c r="G261" s="1262"/>
      <c r="H261" s="1262"/>
      <c r="I261" s="1262"/>
      <c r="J261" s="1262"/>
      <c r="K261" s="1295">
        <f t="shared" si="5"/>
        <v>0</v>
      </c>
    </row>
    <row r="262" spans="1:11" ht="15.75">
      <c r="A262" s="1264">
        <v>259</v>
      </c>
      <c r="B262" s="1262"/>
      <c r="C262" s="1262"/>
      <c r="D262" s="1262"/>
      <c r="E262" s="1282"/>
      <c r="F262" s="1262"/>
      <c r="G262" s="1262"/>
      <c r="H262" s="1262"/>
      <c r="I262" s="1262"/>
      <c r="J262" s="1262"/>
      <c r="K262" s="1295">
        <f t="shared" si="5"/>
        <v>0</v>
      </c>
    </row>
    <row r="263" spans="1:11" ht="15.75">
      <c r="A263" s="1264">
        <v>260</v>
      </c>
      <c r="B263" s="1262"/>
      <c r="C263" s="1262"/>
      <c r="D263" s="1262"/>
      <c r="E263" s="1282"/>
      <c r="F263" s="1262"/>
      <c r="G263" s="1262"/>
      <c r="H263" s="1262"/>
      <c r="I263" s="1262"/>
      <c r="J263" s="1262"/>
      <c r="K263" s="1295">
        <f t="shared" si="5"/>
        <v>0</v>
      </c>
    </row>
    <row r="264" spans="1:11" ht="15.75">
      <c r="A264" s="1264">
        <v>261</v>
      </c>
      <c r="B264" s="1262"/>
      <c r="C264" s="1262"/>
      <c r="D264" s="1262"/>
      <c r="E264" s="1282"/>
      <c r="F264" s="1262"/>
      <c r="G264" s="1262"/>
      <c r="H264" s="1262"/>
      <c r="I264" s="1262"/>
      <c r="J264" s="1262"/>
      <c r="K264" s="1295">
        <f t="shared" si="5"/>
        <v>0</v>
      </c>
    </row>
    <row r="265" spans="1:11" ht="15.75">
      <c r="A265" s="1264">
        <v>262</v>
      </c>
      <c r="B265" s="1262"/>
      <c r="C265" s="1262"/>
      <c r="D265" s="1262"/>
      <c r="E265" s="1282"/>
      <c r="F265" s="1262"/>
      <c r="G265" s="1262"/>
      <c r="H265" s="1262"/>
      <c r="I265" s="1262"/>
      <c r="J265" s="1262"/>
      <c r="K265" s="1295">
        <f t="shared" si="5"/>
        <v>0</v>
      </c>
    </row>
    <row r="266" spans="1:11" ht="15.75">
      <c r="A266" s="1264">
        <v>263</v>
      </c>
      <c r="B266" s="1262"/>
      <c r="C266" s="1262"/>
      <c r="D266" s="1262"/>
      <c r="E266" s="1282"/>
      <c r="F266" s="1262"/>
      <c r="G266" s="1262"/>
      <c r="H266" s="1262"/>
      <c r="I266" s="1262"/>
      <c r="J266" s="1262"/>
      <c r="K266" s="1295">
        <f t="shared" si="5"/>
        <v>0</v>
      </c>
    </row>
    <row r="267" spans="1:11" ht="15.75">
      <c r="A267" s="1264">
        <v>264</v>
      </c>
      <c r="B267" s="1262"/>
      <c r="C267" s="1262"/>
      <c r="D267" s="1262"/>
      <c r="E267" s="1282"/>
      <c r="F267" s="1262"/>
      <c r="G267" s="1262"/>
      <c r="H267" s="1262"/>
      <c r="I267" s="1262"/>
      <c r="J267" s="1262"/>
      <c r="K267" s="1295">
        <f t="shared" si="5"/>
        <v>0</v>
      </c>
    </row>
    <row r="268" spans="1:11" ht="15.75">
      <c r="A268" s="1264">
        <v>265</v>
      </c>
      <c r="B268" s="1262"/>
      <c r="C268" s="1262"/>
      <c r="D268" s="1262"/>
      <c r="E268" s="1282"/>
      <c r="F268" s="1262"/>
      <c r="G268" s="1262"/>
      <c r="H268" s="1262"/>
      <c r="I268" s="1262"/>
      <c r="J268" s="1262"/>
      <c r="K268" s="1295">
        <f t="shared" si="5"/>
        <v>0</v>
      </c>
    </row>
    <row r="269" spans="1:11" ht="15.75">
      <c r="A269" s="1264">
        <v>266</v>
      </c>
      <c r="B269" s="1262"/>
      <c r="C269" s="1262"/>
      <c r="D269" s="1262"/>
      <c r="E269" s="1282"/>
      <c r="F269" s="1262"/>
      <c r="G269" s="1262"/>
      <c r="H269" s="1262"/>
      <c r="I269" s="1262"/>
      <c r="J269" s="1262"/>
      <c r="K269" s="1295">
        <f t="shared" si="5"/>
        <v>0</v>
      </c>
    </row>
    <row r="270" spans="1:11" ht="15.75">
      <c r="A270" s="1264">
        <v>267</v>
      </c>
      <c r="B270" s="1262"/>
      <c r="C270" s="1262"/>
      <c r="D270" s="1262"/>
      <c r="E270" s="1282"/>
      <c r="F270" s="1262"/>
      <c r="G270" s="1262"/>
      <c r="H270" s="1262"/>
      <c r="I270" s="1262"/>
      <c r="J270" s="1262"/>
      <c r="K270" s="1295">
        <f t="shared" si="5"/>
        <v>0</v>
      </c>
    </row>
    <row r="271" spans="1:11" ht="15.75">
      <c r="A271" s="1264">
        <v>268</v>
      </c>
      <c r="B271" s="1262"/>
      <c r="C271" s="1262"/>
      <c r="D271" s="1262"/>
      <c r="E271" s="1282"/>
      <c r="F271" s="1262"/>
      <c r="G271" s="1262"/>
      <c r="H271" s="1262"/>
      <c r="I271" s="1262"/>
      <c r="J271" s="1262"/>
      <c r="K271" s="1295">
        <f t="shared" si="5"/>
        <v>0</v>
      </c>
    </row>
    <row r="272" spans="1:11" ht="15.75">
      <c r="A272" s="1264">
        <v>269</v>
      </c>
      <c r="B272" s="1262"/>
      <c r="C272" s="1262"/>
      <c r="D272" s="1262"/>
      <c r="E272" s="1282"/>
      <c r="F272" s="1262"/>
      <c r="G272" s="1262"/>
      <c r="H272" s="1262"/>
      <c r="I272" s="1262"/>
      <c r="J272" s="1262"/>
      <c r="K272" s="1295">
        <f t="shared" si="5"/>
        <v>0</v>
      </c>
    </row>
    <row r="273" spans="1:11" ht="15.75">
      <c r="A273" s="1264">
        <v>270</v>
      </c>
      <c r="B273" s="1262"/>
      <c r="C273" s="1262"/>
      <c r="D273" s="1262"/>
      <c r="E273" s="1282"/>
      <c r="F273" s="1262"/>
      <c r="G273" s="1262"/>
      <c r="H273" s="1262"/>
      <c r="I273" s="1262"/>
      <c r="J273" s="1262"/>
      <c r="K273" s="1295">
        <f t="shared" si="5"/>
        <v>0</v>
      </c>
    </row>
    <row r="274" spans="1:11" ht="15.75">
      <c r="A274" s="1264">
        <v>271</v>
      </c>
      <c r="B274" s="1262"/>
      <c r="C274" s="1262"/>
      <c r="D274" s="1262"/>
      <c r="E274" s="1282"/>
      <c r="F274" s="1262"/>
      <c r="G274" s="1262"/>
      <c r="H274" s="1262"/>
      <c r="I274" s="1262"/>
      <c r="J274" s="1262"/>
      <c r="K274" s="1295">
        <f t="shared" si="5"/>
        <v>0</v>
      </c>
    </row>
    <row r="275" spans="1:11" ht="15.75">
      <c r="A275" s="1264">
        <v>272</v>
      </c>
      <c r="B275" s="1262"/>
      <c r="C275" s="1262"/>
      <c r="D275" s="1262"/>
      <c r="E275" s="1282"/>
      <c r="F275" s="1262"/>
      <c r="G275" s="1262"/>
      <c r="H275" s="1262"/>
      <c r="I275" s="1262"/>
      <c r="J275" s="1262"/>
      <c r="K275" s="1295">
        <f t="shared" si="5"/>
        <v>0</v>
      </c>
    </row>
    <row r="276" spans="1:11" ht="15.75">
      <c r="A276" s="1264">
        <v>273</v>
      </c>
      <c r="B276" s="1262"/>
      <c r="C276" s="1262"/>
      <c r="D276" s="1262"/>
      <c r="E276" s="1282"/>
      <c r="F276" s="1262"/>
      <c r="G276" s="1262"/>
      <c r="H276" s="1262"/>
      <c r="I276" s="1262"/>
      <c r="J276" s="1262"/>
      <c r="K276" s="1295">
        <f t="shared" si="5"/>
        <v>0</v>
      </c>
    </row>
    <row r="277" spans="1:11" ht="15.75">
      <c r="A277" s="1264">
        <v>274</v>
      </c>
      <c r="B277" s="1262"/>
      <c r="C277" s="1262"/>
      <c r="D277" s="1262"/>
      <c r="E277" s="1282"/>
      <c r="F277" s="1262"/>
      <c r="G277" s="1262"/>
      <c r="H277" s="1262"/>
      <c r="I277" s="1262"/>
      <c r="J277" s="1262"/>
      <c r="K277" s="1295">
        <f t="shared" si="5"/>
        <v>0</v>
      </c>
    </row>
    <row r="278" spans="1:11" ht="15.75">
      <c r="A278" s="1264">
        <v>275</v>
      </c>
      <c r="B278" s="1262"/>
      <c r="C278" s="1262"/>
      <c r="D278" s="1262"/>
      <c r="E278" s="1282"/>
      <c r="F278" s="1262"/>
      <c r="G278" s="1262"/>
      <c r="H278" s="1262"/>
      <c r="I278" s="1262"/>
      <c r="J278" s="1262"/>
      <c r="K278" s="1295">
        <f t="shared" si="5"/>
        <v>0</v>
      </c>
    </row>
    <row r="279" spans="1:11" ht="15.75">
      <c r="A279" s="1264">
        <v>276</v>
      </c>
      <c r="B279" s="1262"/>
      <c r="C279" s="1262"/>
      <c r="D279" s="1262"/>
      <c r="E279" s="1282"/>
      <c r="F279" s="1262"/>
      <c r="G279" s="1262"/>
      <c r="H279" s="1262"/>
      <c r="I279" s="1262"/>
      <c r="J279" s="1262"/>
      <c r="K279" s="1295">
        <f t="shared" si="5"/>
        <v>0</v>
      </c>
    </row>
    <row r="280" spans="1:11" ht="15.75">
      <c r="A280" s="1264">
        <v>277</v>
      </c>
      <c r="B280" s="1262"/>
      <c r="C280" s="1262"/>
      <c r="D280" s="1262"/>
      <c r="E280" s="1282"/>
      <c r="F280" s="1262"/>
      <c r="G280" s="1262"/>
      <c r="H280" s="1262"/>
      <c r="I280" s="1262"/>
      <c r="J280" s="1262"/>
      <c r="K280" s="1295">
        <f t="shared" si="5"/>
        <v>0</v>
      </c>
    </row>
    <row r="281" spans="1:11" ht="15.75">
      <c r="A281" s="1264">
        <v>278</v>
      </c>
      <c r="B281" s="1262"/>
      <c r="C281" s="1262"/>
      <c r="D281" s="1262"/>
      <c r="E281" s="1282"/>
      <c r="F281" s="1262"/>
      <c r="G281" s="1262"/>
      <c r="H281" s="1262"/>
      <c r="I281" s="1262"/>
      <c r="J281" s="1262"/>
      <c r="K281" s="1295">
        <f t="shared" si="5"/>
        <v>0</v>
      </c>
    </row>
    <row r="282" spans="1:11" ht="15.75">
      <c r="A282" s="1264">
        <v>279</v>
      </c>
      <c r="B282" s="1262"/>
      <c r="C282" s="1262"/>
      <c r="D282" s="1262"/>
      <c r="E282" s="1282"/>
      <c r="F282" s="1262"/>
      <c r="G282" s="1262"/>
      <c r="H282" s="1262"/>
      <c r="I282" s="1262"/>
      <c r="J282" s="1262"/>
      <c r="K282" s="1295">
        <f t="shared" si="5"/>
        <v>0</v>
      </c>
    </row>
    <row r="283" spans="1:11" ht="15.75">
      <c r="A283" s="1264">
        <v>280</v>
      </c>
      <c r="B283" s="1262"/>
      <c r="C283" s="1262"/>
      <c r="D283" s="1262"/>
      <c r="E283" s="1282"/>
      <c r="F283" s="1262"/>
      <c r="G283" s="1262"/>
      <c r="H283" s="1262"/>
      <c r="I283" s="1262"/>
      <c r="J283" s="1262"/>
      <c r="K283" s="1295">
        <f t="shared" si="5"/>
        <v>0</v>
      </c>
    </row>
    <row r="284" spans="1:11" ht="15.75">
      <c r="A284" s="1264">
        <v>281</v>
      </c>
      <c r="B284" s="1262"/>
      <c r="C284" s="1262"/>
      <c r="D284" s="1262"/>
      <c r="E284" s="1282"/>
      <c r="F284" s="1262"/>
      <c r="G284" s="1262"/>
      <c r="H284" s="1262"/>
      <c r="I284" s="1262"/>
      <c r="J284" s="1262"/>
      <c r="K284" s="1295">
        <f t="shared" si="5"/>
        <v>0</v>
      </c>
    </row>
    <row r="285" spans="1:11" ht="15.75">
      <c r="A285" s="1264">
        <v>282</v>
      </c>
      <c r="B285" s="1262"/>
      <c r="C285" s="1262"/>
      <c r="D285" s="1262"/>
      <c r="E285" s="1282"/>
      <c r="F285" s="1262"/>
      <c r="G285" s="1262"/>
      <c r="H285" s="1262"/>
      <c r="I285" s="1262"/>
      <c r="J285" s="1262"/>
      <c r="K285" s="1295">
        <f t="shared" si="5"/>
        <v>0</v>
      </c>
    </row>
    <row r="286" spans="1:11" ht="15.75">
      <c r="A286" s="1264">
        <v>283</v>
      </c>
      <c r="B286" s="1262"/>
      <c r="C286" s="1262"/>
      <c r="D286" s="1262"/>
      <c r="E286" s="1282"/>
      <c r="F286" s="1262"/>
      <c r="G286" s="1262"/>
      <c r="H286" s="1262"/>
      <c r="I286" s="1262"/>
      <c r="J286" s="1262"/>
      <c r="K286" s="1295">
        <f t="shared" si="5"/>
        <v>0</v>
      </c>
    </row>
    <row r="287" spans="1:11" ht="15.75">
      <c r="A287" s="1264">
        <v>284</v>
      </c>
      <c r="B287" s="1262"/>
      <c r="C287" s="1262"/>
      <c r="D287" s="1262"/>
      <c r="E287" s="1282"/>
      <c r="F287" s="1262"/>
      <c r="G287" s="1262"/>
      <c r="H287" s="1262"/>
      <c r="I287" s="1262"/>
      <c r="J287" s="1262"/>
      <c r="K287" s="1295">
        <f t="shared" si="5"/>
        <v>0</v>
      </c>
    </row>
    <row r="288" spans="1:11" ht="15.75">
      <c r="A288" s="1264">
        <v>285</v>
      </c>
      <c r="B288" s="1262"/>
      <c r="C288" s="1262"/>
      <c r="D288" s="1262"/>
      <c r="E288" s="1282"/>
      <c r="F288" s="1262"/>
      <c r="G288" s="1262"/>
      <c r="H288" s="1262"/>
      <c r="I288" s="1262"/>
      <c r="J288" s="1262"/>
      <c r="K288" s="1295">
        <f t="shared" si="5"/>
        <v>0</v>
      </c>
    </row>
    <row r="289" spans="1:11" ht="15.75">
      <c r="A289" s="1264">
        <v>286</v>
      </c>
      <c r="B289" s="1262"/>
      <c r="C289" s="1262"/>
      <c r="D289" s="1262"/>
      <c r="E289" s="1282"/>
      <c r="F289" s="1262"/>
      <c r="G289" s="1262"/>
      <c r="H289" s="1262"/>
      <c r="I289" s="1262"/>
      <c r="J289" s="1262"/>
      <c r="K289" s="1295">
        <f t="shared" si="5"/>
        <v>0</v>
      </c>
    </row>
    <row r="290" spans="1:11" ht="15.75">
      <c r="A290" s="1264">
        <v>287</v>
      </c>
      <c r="B290" s="1262"/>
      <c r="C290" s="1262"/>
      <c r="D290" s="1262"/>
      <c r="E290" s="1282"/>
      <c r="F290" s="1262"/>
      <c r="G290" s="1262"/>
      <c r="H290" s="1262"/>
      <c r="I290" s="1262"/>
      <c r="J290" s="1262"/>
      <c r="K290" s="1295">
        <f t="shared" si="5"/>
        <v>0</v>
      </c>
    </row>
    <row r="291" spans="1:11" ht="15.75">
      <c r="A291" s="1264">
        <v>288</v>
      </c>
      <c r="B291" s="1262"/>
      <c r="C291" s="1262"/>
      <c r="D291" s="1262"/>
      <c r="E291" s="1282"/>
      <c r="F291" s="1262"/>
      <c r="G291" s="1262"/>
      <c r="H291" s="1262"/>
      <c r="I291" s="1262"/>
      <c r="J291" s="1262"/>
      <c r="K291" s="1295">
        <f t="shared" si="5"/>
        <v>0</v>
      </c>
    </row>
    <row r="292" spans="1:11" ht="15.75">
      <c r="A292" s="1264">
        <v>289</v>
      </c>
      <c r="B292" s="1262"/>
      <c r="C292" s="1262"/>
      <c r="D292" s="1262"/>
      <c r="E292" s="1282"/>
      <c r="F292" s="1262"/>
      <c r="G292" s="1262"/>
      <c r="H292" s="1262"/>
      <c r="I292" s="1262"/>
      <c r="J292" s="1262"/>
      <c r="K292" s="1295">
        <f t="shared" si="5"/>
        <v>0</v>
      </c>
    </row>
    <row r="293" spans="1:11" ht="15.75">
      <c r="A293" s="1264">
        <v>290</v>
      </c>
      <c r="B293" s="1262"/>
      <c r="C293" s="1262"/>
      <c r="D293" s="1262"/>
      <c r="E293" s="1282"/>
      <c r="F293" s="1262"/>
      <c r="G293" s="1262"/>
      <c r="H293" s="1262"/>
      <c r="I293" s="1262"/>
      <c r="J293" s="1262"/>
      <c r="K293" s="1295">
        <f t="shared" si="5"/>
        <v>0</v>
      </c>
    </row>
    <row r="294" spans="1:11" ht="15.75">
      <c r="A294" s="1264">
        <v>291</v>
      </c>
      <c r="B294" s="1262"/>
      <c r="C294" s="1262"/>
      <c r="D294" s="1262"/>
      <c r="E294" s="1282"/>
      <c r="F294" s="1262"/>
      <c r="G294" s="1262"/>
      <c r="H294" s="1262"/>
      <c r="I294" s="1262"/>
      <c r="J294" s="1262"/>
      <c r="K294" s="1295">
        <f t="shared" si="5"/>
        <v>0</v>
      </c>
    </row>
    <row r="295" spans="1:11" ht="15.75">
      <c r="A295" s="1264">
        <v>292</v>
      </c>
      <c r="B295" s="1262"/>
      <c r="C295" s="1262"/>
      <c r="D295" s="1262"/>
      <c r="E295" s="1282"/>
      <c r="F295" s="1262"/>
      <c r="G295" s="1262"/>
      <c r="H295" s="1262"/>
      <c r="I295" s="1262"/>
      <c r="J295" s="1262"/>
      <c r="K295" s="1295">
        <f t="shared" si="5"/>
        <v>0</v>
      </c>
    </row>
    <row r="296" spans="1:11" ht="15.75">
      <c r="A296" s="1264">
        <v>293</v>
      </c>
      <c r="B296" s="1262"/>
      <c r="C296" s="1262"/>
      <c r="D296" s="1262"/>
      <c r="E296" s="1282"/>
      <c r="F296" s="1262"/>
      <c r="G296" s="1262"/>
      <c r="H296" s="1262"/>
      <c r="I296" s="1262"/>
      <c r="J296" s="1262"/>
      <c r="K296" s="1295">
        <f t="shared" si="5"/>
        <v>0</v>
      </c>
    </row>
    <row r="297" spans="1:11" ht="15.75">
      <c r="A297" s="1264">
        <v>294</v>
      </c>
      <c r="B297" s="1262"/>
      <c r="C297" s="1262"/>
      <c r="D297" s="1262"/>
      <c r="E297" s="1282"/>
      <c r="F297" s="1262"/>
      <c r="G297" s="1262"/>
      <c r="H297" s="1262"/>
      <c r="I297" s="1262"/>
      <c r="J297" s="1262"/>
      <c r="K297" s="1295">
        <f t="shared" si="5"/>
        <v>0</v>
      </c>
    </row>
    <row r="298" spans="1:11" ht="15.75">
      <c r="A298" s="1264">
        <v>295</v>
      </c>
      <c r="B298" s="1262"/>
      <c r="C298" s="1262"/>
      <c r="D298" s="1262"/>
      <c r="E298" s="1282"/>
      <c r="F298" s="1262"/>
      <c r="G298" s="1262"/>
      <c r="H298" s="1262"/>
      <c r="I298" s="1262"/>
      <c r="J298" s="1262"/>
      <c r="K298" s="1295">
        <f t="shared" si="5"/>
        <v>0</v>
      </c>
    </row>
    <row r="299" spans="1:11" ht="15.75">
      <c r="A299" s="1264">
        <v>296</v>
      </c>
      <c r="B299" s="1262"/>
      <c r="C299" s="1262"/>
      <c r="D299" s="1262"/>
      <c r="E299" s="1282"/>
      <c r="F299" s="1262"/>
      <c r="G299" s="1262"/>
      <c r="H299" s="1262"/>
      <c r="I299" s="1262"/>
      <c r="J299" s="1262"/>
      <c r="K299" s="1295">
        <f t="shared" si="5"/>
        <v>0</v>
      </c>
    </row>
    <row r="300" spans="1:11" ht="15.75">
      <c r="A300" s="1264">
        <v>297</v>
      </c>
      <c r="B300" s="1262"/>
      <c r="C300" s="1262"/>
      <c r="D300" s="1262"/>
      <c r="E300" s="1282"/>
      <c r="F300" s="1262"/>
      <c r="G300" s="1262"/>
      <c r="H300" s="1262"/>
      <c r="I300" s="1262"/>
      <c r="J300" s="1262"/>
      <c r="K300" s="1295">
        <f t="shared" si="5"/>
        <v>0</v>
      </c>
    </row>
    <row r="301" spans="1:11" ht="15.75">
      <c r="A301" s="1264">
        <v>298</v>
      </c>
      <c r="B301" s="1262"/>
      <c r="C301" s="1262"/>
      <c r="D301" s="1262"/>
      <c r="E301" s="1282"/>
      <c r="F301" s="1262"/>
      <c r="G301" s="1262"/>
      <c r="H301" s="1262"/>
      <c r="I301" s="1262"/>
      <c r="J301" s="1262"/>
      <c r="K301" s="1295">
        <f t="shared" si="5"/>
        <v>0</v>
      </c>
    </row>
    <row r="302" spans="1:11" ht="15.75">
      <c r="A302" s="1264">
        <v>299</v>
      </c>
      <c r="B302" s="1262"/>
      <c r="C302" s="1262"/>
      <c r="D302" s="1262"/>
      <c r="E302" s="1282"/>
      <c r="F302" s="1262"/>
      <c r="G302" s="1262"/>
      <c r="H302" s="1262"/>
      <c r="I302" s="1262"/>
      <c r="J302" s="1262"/>
      <c r="K302" s="1295">
        <f t="shared" si="5"/>
        <v>0</v>
      </c>
    </row>
    <row r="303" spans="1:11" ht="15.75">
      <c r="A303" s="1264">
        <v>300</v>
      </c>
      <c r="B303" s="1262"/>
      <c r="C303" s="1262"/>
      <c r="D303" s="1262"/>
      <c r="E303" s="1282"/>
      <c r="F303" s="1262"/>
      <c r="G303" s="1262"/>
      <c r="H303" s="1262"/>
      <c r="I303" s="1262"/>
      <c r="J303" s="1262"/>
      <c r="K303" s="1295">
        <f t="shared" si="5"/>
        <v>0</v>
      </c>
    </row>
    <row r="304" spans="1:11" ht="15.75">
      <c r="A304" s="1264">
        <v>301</v>
      </c>
      <c r="B304" s="1262"/>
      <c r="C304" s="1262"/>
      <c r="D304" s="1262"/>
      <c r="E304" s="1282"/>
      <c r="F304" s="1262"/>
      <c r="G304" s="1262"/>
      <c r="H304" s="1262"/>
      <c r="I304" s="1262"/>
      <c r="J304" s="1262"/>
      <c r="K304" s="1295">
        <f t="shared" si="5"/>
        <v>0</v>
      </c>
    </row>
    <row r="305" spans="1:11" ht="15.75">
      <c r="A305" s="1264">
        <v>302</v>
      </c>
      <c r="B305" s="1262"/>
      <c r="C305" s="1262"/>
      <c r="D305" s="1262"/>
      <c r="E305" s="1282"/>
      <c r="F305" s="1262"/>
      <c r="G305" s="1262"/>
      <c r="H305" s="1262"/>
      <c r="I305" s="1262"/>
      <c r="J305" s="1262"/>
      <c r="K305" s="1295">
        <f t="shared" si="5"/>
        <v>0</v>
      </c>
    </row>
    <row r="306" spans="1:11" ht="15.75">
      <c r="A306" s="1264">
        <v>303</v>
      </c>
      <c r="B306" s="1262"/>
      <c r="C306" s="1262"/>
      <c r="D306" s="1262"/>
      <c r="E306" s="1282"/>
      <c r="F306" s="1262"/>
      <c r="G306" s="1262"/>
      <c r="H306" s="1262"/>
      <c r="I306" s="1262"/>
      <c r="J306" s="1262"/>
      <c r="K306" s="1295">
        <f t="shared" si="5"/>
        <v>0</v>
      </c>
    </row>
    <row r="307" spans="1:11" ht="15.75">
      <c r="A307" s="1264">
        <v>304</v>
      </c>
      <c r="B307" s="1262"/>
      <c r="C307" s="1262"/>
      <c r="D307" s="1262"/>
      <c r="E307" s="1282"/>
      <c r="F307" s="1262"/>
      <c r="G307" s="1262"/>
      <c r="H307" s="1262"/>
      <c r="I307" s="1262"/>
      <c r="J307" s="1262"/>
      <c r="K307" s="1295">
        <f t="shared" si="5"/>
        <v>0</v>
      </c>
    </row>
    <row r="308" spans="1:11" ht="15.75">
      <c r="A308" s="1264">
        <v>305</v>
      </c>
      <c r="B308" s="1262"/>
      <c r="C308" s="1262"/>
      <c r="D308" s="1262"/>
      <c r="E308" s="1282"/>
      <c r="F308" s="1262"/>
      <c r="G308" s="1262"/>
      <c r="H308" s="1262"/>
      <c r="I308" s="1262"/>
      <c r="J308" s="1262"/>
      <c r="K308" s="1295">
        <f t="shared" si="5"/>
        <v>0</v>
      </c>
    </row>
    <row r="309" spans="1:11" ht="15.75">
      <c r="A309" s="1264">
        <v>306</v>
      </c>
      <c r="B309" s="1262"/>
      <c r="C309" s="1262"/>
      <c r="D309" s="1262"/>
      <c r="E309" s="1282"/>
      <c r="F309" s="1262"/>
      <c r="G309" s="1262"/>
      <c r="H309" s="1262"/>
      <c r="I309" s="1262"/>
      <c r="J309" s="1262"/>
      <c r="K309" s="1295">
        <f t="shared" si="5"/>
        <v>0</v>
      </c>
    </row>
    <row r="310" spans="1:11" ht="15.75">
      <c r="A310" s="1264">
        <v>307</v>
      </c>
      <c r="B310" s="1262"/>
      <c r="C310" s="1262"/>
      <c r="D310" s="1262"/>
      <c r="E310" s="1282"/>
      <c r="F310" s="1262"/>
      <c r="G310" s="1262"/>
      <c r="H310" s="1262"/>
      <c r="I310" s="1262"/>
      <c r="J310" s="1262"/>
      <c r="K310" s="1295">
        <f t="shared" si="5"/>
        <v>0</v>
      </c>
    </row>
    <row r="311" spans="1:11" ht="15.75">
      <c r="A311" s="1264">
        <v>308</v>
      </c>
      <c r="B311" s="1262"/>
      <c r="C311" s="1262"/>
      <c r="D311" s="1262"/>
      <c r="E311" s="1282"/>
      <c r="F311" s="1262"/>
      <c r="G311" s="1262"/>
      <c r="H311" s="1262"/>
      <c r="I311" s="1262"/>
      <c r="J311" s="1262"/>
      <c r="K311" s="1295">
        <f t="shared" si="5"/>
        <v>0</v>
      </c>
    </row>
    <row r="312" spans="1:11" ht="15.75">
      <c r="A312" s="1264">
        <v>309</v>
      </c>
      <c r="B312" s="1262"/>
      <c r="C312" s="1262"/>
      <c r="D312" s="1262"/>
      <c r="E312" s="1282"/>
      <c r="F312" s="1262"/>
      <c r="G312" s="1262"/>
      <c r="H312" s="1262"/>
      <c r="I312" s="1262"/>
      <c r="J312" s="1262"/>
      <c r="K312" s="1295">
        <f t="shared" si="5"/>
        <v>0</v>
      </c>
    </row>
    <row r="313" spans="1:11" ht="15.75">
      <c r="A313" s="1264">
        <v>310</v>
      </c>
      <c r="B313" s="1262"/>
      <c r="C313" s="1262"/>
      <c r="D313" s="1262"/>
      <c r="E313" s="1282"/>
      <c r="F313" s="1262"/>
      <c r="G313" s="1262"/>
      <c r="H313" s="1262"/>
      <c r="I313" s="1262"/>
      <c r="J313" s="1262"/>
      <c r="K313" s="1295">
        <f t="shared" si="5"/>
        <v>0</v>
      </c>
    </row>
    <row r="314" spans="1:11" ht="15.75">
      <c r="A314" s="1264">
        <v>311</v>
      </c>
      <c r="B314" s="1262"/>
      <c r="C314" s="1262"/>
      <c r="D314" s="1262"/>
      <c r="E314" s="1282"/>
      <c r="F314" s="1262"/>
      <c r="G314" s="1262"/>
      <c r="H314" s="1262"/>
      <c r="I314" s="1262"/>
      <c r="J314" s="1262"/>
      <c r="K314" s="1295">
        <f t="shared" si="5"/>
        <v>0</v>
      </c>
    </row>
    <row r="315" spans="1:11" ht="15.75">
      <c r="A315" s="1264">
        <v>312</v>
      </c>
      <c r="B315" s="1262"/>
      <c r="C315" s="1262"/>
      <c r="D315" s="1262"/>
      <c r="E315" s="1282"/>
      <c r="F315" s="1262"/>
      <c r="G315" s="1262"/>
      <c r="H315" s="1262"/>
      <c r="I315" s="1262"/>
      <c r="J315" s="1262"/>
      <c r="K315" s="1295">
        <f t="shared" si="5"/>
        <v>0</v>
      </c>
    </row>
    <row r="316" spans="1:11" ht="15.75">
      <c r="A316" s="1264">
        <v>313</v>
      </c>
      <c r="B316" s="1262"/>
      <c r="C316" s="1262"/>
      <c r="D316" s="1262"/>
      <c r="E316" s="1282"/>
      <c r="F316" s="1262"/>
      <c r="G316" s="1262"/>
      <c r="H316" s="1262"/>
      <c r="I316" s="1262"/>
      <c r="J316" s="1262"/>
      <c r="K316" s="1295">
        <f t="shared" si="5"/>
        <v>0</v>
      </c>
    </row>
    <row r="317" spans="1:11" ht="15.75">
      <c r="A317" s="1264">
        <v>314</v>
      </c>
      <c r="B317" s="1262"/>
      <c r="C317" s="1262"/>
      <c r="D317" s="1262"/>
      <c r="E317" s="1282"/>
      <c r="F317" s="1262"/>
      <c r="G317" s="1262"/>
      <c r="H317" s="1262"/>
      <c r="I317" s="1262"/>
      <c r="J317" s="1262"/>
      <c r="K317" s="1295">
        <f t="shared" si="5"/>
        <v>0</v>
      </c>
    </row>
    <row r="318" spans="1:11" ht="15.75">
      <c r="A318" s="1264">
        <v>315</v>
      </c>
      <c r="B318" s="1262"/>
      <c r="C318" s="1262"/>
      <c r="D318" s="1262"/>
      <c r="E318" s="1282"/>
      <c r="F318" s="1262"/>
      <c r="G318" s="1262"/>
      <c r="H318" s="1262"/>
      <c r="I318" s="1262"/>
      <c r="J318" s="1262"/>
      <c r="K318" s="1295">
        <f t="shared" si="5"/>
        <v>0</v>
      </c>
    </row>
    <row r="319" spans="1:11" ht="15.75">
      <c r="A319" s="1264">
        <v>316</v>
      </c>
      <c r="B319" s="1262"/>
      <c r="C319" s="1262"/>
      <c r="D319" s="1262"/>
      <c r="E319" s="1282"/>
      <c r="F319" s="1262"/>
      <c r="G319" s="1262"/>
      <c r="H319" s="1262"/>
      <c r="I319" s="1262"/>
      <c r="J319" s="1262"/>
      <c r="K319" s="1295">
        <f t="shared" si="5"/>
        <v>0</v>
      </c>
    </row>
    <row r="320" spans="1:11" ht="15.75">
      <c r="A320" s="1264">
        <v>317</v>
      </c>
      <c r="B320" s="1262"/>
      <c r="C320" s="1262"/>
      <c r="D320" s="1262"/>
      <c r="E320" s="1282"/>
      <c r="F320" s="1262"/>
      <c r="G320" s="1262"/>
      <c r="H320" s="1262"/>
      <c r="I320" s="1262"/>
      <c r="J320" s="1262"/>
      <c r="K320" s="1295">
        <f t="shared" si="5"/>
        <v>0</v>
      </c>
    </row>
    <row r="321" spans="1:11" ht="15.75">
      <c r="A321" s="1264">
        <v>318</v>
      </c>
      <c r="B321" s="1262"/>
      <c r="C321" s="1262"/>
      <c r="D321" s="1262"/>
      <c r="E321" s="1282"/>
      <c r="F321" s="1262"/>
      <c r="G321" s="1262"/>
      <c r="H321" s="1262"/>
      <c r="I321" s="1262"/>
      <c r="J321" s="1262"/>
      <c r="K321" s="1295">
        <f t="shared" si="5"/>
        <v>0</v>
      </c>
    </row>
    <row r="322" spans="1:11" ht="15.75">
      <c r="A322" s="1264">
        <v>319</v>
      </c>
      <c r="B322" s="1262"/>
      <c r="C322" s="1262"/>
      <c r="D322" s="1262"/>
      <c r="E322" s="1282"/>
      <c r="F322" s="1262"/>
      <c r="G322" s="1262"/>
      <c r="H322" s="1262"/>
      <c r="I322" s="1262"/>
      <c r="J322" s="1262"/>
      <c r="K322" s="1295">
        <f t="shared" si="5"/>
        <v>0</v>
      </c>
    </row>
    <row r="323" spans="1:11" ht="15.75">
      <c r="A323" s="1264">
        <v>320</v>
      </c>
      <c r="B323" s="1262"/>
      <c r="C323" s="1262"/>
      <c r="D323" s="1262"/>
      <c r="E323" s="1282"/>
      <c r="F323" s="1262"/>
      <c r="G323" s="1262"/>
      <c r="H323" s="1262"/>
      <c r="I323" s="1262"/>
      <c r="J323" s="1262"/>
      <c r="K323" s="1295">
        <f t="shared" si="5"/>
        <v>0</v>
      </c>
    </row>
    <row r="324" spans="1:11" ht="15.75">
      <c r="A324" s="1264">
        <v>321</v>
      </c>
      <c r="B324" s="1262"/>
      <c r="C324" s="1262"/>
      <c r="D324" s="1262"/>
      <c r="E324" s="1282"/>
      <c r="F324" s="1262"/>
      <c r="G324" s="1262"/>
      <c r="H324" s="1262"/>
      <c r="I324" s="1262"/>
      <c r="J324" s="1262"/>
      <c r="K324" s="1295">
        <f t="shared" ref="K324:K387" si="6">H324+I324+J324</f>
        <v>0</v>
      </c>
    </row>
    <row r="325" spans="1:11" ht="15.75">
      <c r="A325" s="1264">
        <v>322</v>
      </c>
      <c r="B325" s="1262"/>
      <c r="C325" s="1262"/>
      <c r="D325" s="1262"/>
      <c r="E325" s="1282"/>
      <c r="F325" s="1262"/>
      <c r="G325" s="1262"/>
      <c r="H325" s="1262"/>
      <c r="I325" s="1262"/>
      <c r="J325" s="1262"/>
      <c r="K325" s="1295">
        <f t="shared" si="6"/>
        <v>0</v>
      </c>
    </row>
    <row r="326" spans="1:11" ht="15.75">
      <c r="A326" s="1264">
        <v>323</v>
      </c>
      <c r="B326" s="1262"/>
      <c r="C326" s="1262"/>
      <c r="D326" s="1262"/>
      <c r="E326" s="1282"/>
      <c r="F326" s="1262"/>
      <c r="G326" s="1262"/>
      <c r="H326" s="1262"/>
      <c r="I326" s="1262"/>
      <c r="J326" s="1262"/>
      <c r="K326" s="1295">
        <f t="shared" si="6"/>
        <v>0</v>
      </c>
    </row>
    <row r="327" spans="1:11" ht="15.75">
      <c r="A327" s="1264">
        <v>324</v>
      </c>
      <c r="B327" s="1262"/>
      <c r="C327" s="1262"/>
      <c r="D327" s="1262"/>
      <c r="E327" s="1282"/>
      <c r="F327" s="1262"/>
      <c r="G327" s="1262"/>
      <c r="H327" s="1262"/>
      <c r="I327" s="1262"/>
      <c r="J327" s="1262"/>
      <c r="K327" s="1295">
        <f t="shared" si="6"/>
        <v>0</v>
      </c>
    </row>
    <row r="328" spans="1:11" ht="15.75">
      <c r="A328" s="1264">
        <v>325</v>
      </c>
      <c r="B328" s="1262"/>
      <c r="C328" s="1262"/>
      <c r="D328" s="1262"/>
      <c r="E328" s="1282"/>
      <c r="F328" s="1262"/>
      <c r="G328" s="1262"/>
      <c r="H328" s="1262"/>
      <c r="I328" s="1262"/>
      <c r="J328" s="1262"/>
      <c r="K328" s="1295">
        <f t="shared" si="6"/>
        <v>0</v>
      </c>
    </row>
    <row r="329" spans="1:11" ht="15.75">
      <c r="A329" s="1264">
        <v>326</v>
      </c>
      <c r="B329" s="1262"/>
      <c r="C329" s="1262"/>
      <c r="D329" s="1262"/>
      <c r="E329" s="1282"/>
      <c r="F329" s="1262"/>
      <c r="G329" s="1262"/>
      <c r="H329" s="1262"/>
      <c r="I329" s="1262"/>
      <c r="J329" s="1262"/>
      <c r="K329" s="1295">
        <f t="shared" si="6"/>
        <v>0</v>
      </c>
    </row>
    <row r="330" spans="1:11" ht="15.75">
      <c r="A330" s="1264">
        <v>327</v>
      </c>
      <c r="B330" s="1262"/>
      <c r="C330" s="1262"/>
      <c r="D330" s="1262"/>
      <c r="E330" s="1282"/>
      <c r="F330" s="1262"/>
      <c r="G330" s="1262"/>
      <c r="H330" s="1262"/>
      <c r="I330" s="1262"/>
      <c r="J330" s="1262"/>
      <c r="K330" s="1295">
        <f t="shared" si="6"/>
        <v>0</v>
      </c>
    </row>
    <row r="331" spans="1:11" ht="15.75">
      <c r="A331" s="1264">
        <v>328</v>
      </c>
      <c r="B331" s="1262"/>
      <c r="C331" s="1262"/>
      <c r="D331" s="1262"/>
      <c r="E331" s="1282"/>
      <c r="F331" s="1262"/>
      <c r="G331" s="1262"/>
      <c r="H331" s="1262"/>
      <c r="I331" s="1262"/>
      <c r="J331" s="1262"/>
      <c r="K331" s="1295">
        <f t="shared" si="6"/>
        <v>0</v>
      </c>
    </row>
    <row r="332" spans="1:11" ht="15.75">
      <c r="A332" s="1264">
        <v>329</v>
      </c>
      <c r="B332" s="1262"/>
      <c r="C332" s="1262"/>
      <c r="D332" s="1262"/>
      <c r="E332" s="1282"/>
      <c r="F332" s="1262"/>
      <c r="G332" s="1262"/>
      <c r="H332" s="1262"/>
      <c r="I332" s="1262"/>
      <c r="J332" s="1262"/>
      <c r="K332" s="1295">
        <f t="shared" si="6"/>
        <v>0</v>
      </c>
    </row>
    <row r="333" spans="1:11" ht="15.75">
      <c r="A333" s="1264">
        <v>330</v>
      </c>
      <c r="B333" s="1262"/>
      <c r="C333" s="1262"/>
      <c r="D333" s="1262"/>
      <c r="E333" s="1282"/>
      <c r="F333" s="1262"/>
      <c r="G333" s="1262"/>
      <c r="H333" s="1262"/>
      <c r="I333" s="1262"/>
      <c r="J333" s="1262"/>
      <c r="K333" s="1295">
        <f t="shared" si="6"/>
        <v>0</v>
      </c>
    </row>
    <row r="334" spans="1:11" ht="15.75">
      <c r="A334" s="1264">
        <v>331</v>
      </c>
      <c r="B334" s="1262"/>
      <c r="C334" s="1262"/>
      <c r="D334" s="1262"/>
      <c r="E334" s="1282"/>
      <c r="F334" s="1262"/>
      <c r="G334" s="1262"/>
      <c r="H334" s="1262"/>
      <c r="I334" s="1262"/>
      <c r="J334" s="1262"/>
      <c r="K334" s="1295">
        <f t="shared" si="6"/>
        <v>0</v>
      </c>
    </row>
    <row r="335" spans="1:11" ht="15.75">
      <c r="A335" s="1264">
        <v>332</v>
      </c>
      <c r="B335" s="1262"/>
      <c r="C335" s="1262"/>
      <c r="D335" s="1262"/>
      <c r="E335" s="1282"/>
      <c r="F335" s="1262"/>
      <c r="G335" s="1262"/>
      <c r="H335" s="1262"/>
      <c r="I335" s="1262"/>
      <c r="J335" s="1262"/>
      <c r="K335" s="1295">
        <f t="shared" si="6"/>
        <v>0</v>
      </c>
    </row>
    <row r="336" spans="1:11" ht="15.75">
      <c r="A336" s="1264">
        <v>333</v>
      </c>
      <c r="B336" s="1262"/>
      <c r="C336" s="1262"/>
      <c r="D336" s="1262"/>
      <c r="E336" s="1282"/>
      <c r="F336" s="1262"/>
      <c r="G336" s="1262"/>
      <c r="H336" s="1262"/>
      <c r="I336" s="1262"/>
      <c r="J336" s="1262"/>
      <c r="K336" s="1295">
        <f t="shared" si="6"/>
        <v>0</v>
      </c>
    </row>
    <row r="337" spans="1:11" ht="15.75">
      <c r="A337" s="1264">
        <v>334</v>
      </c>
      <c r="B337" s="1262"/>
      <c r="C337" s="1262"/>
      <c r="D337" s="1262"/>
      <c r="E337" s="1282"/>
      <c r="F337" s="1262"/>
      <c r="G337" s="1262"/>
      <c r="H337" s="1262"/>
      <c r="I337" s="1262"/>
      <c r="J337" s="1262"/>
      <c r="K337" s="1295">
        <f t="shared" si="6"/>
        <v>0</v>
      </c>
    </row>
    <row r="338" spans="1:11" ht="15.75">
      <c r="A338" s="1264">
        <v>335</v>
      </c>
      <c r="B338" s="1262"/>
      <c r="C338" s="1262"/>
      <c r="D338" s="1262"/>
      <c r="E338" s="1282"/>
      <c r="F338" s="1262"/>
      <c r="G338" s="1262"/>
      <c r="H338" s="1262"/>
      <c r="I338" s="1262"/>
      <c r="J338" s="1262"/>
      <c r="K338" s="1295">
        <f t="shared" si="6"/>
        <v>0</v>
      </c>
    </row>
    <row r="339" spans="1:11" ht="15.75">
      <c r="A339" s="1264">
        <v>336</v>
      </c>
      <c r="B339" s="1262"/>
      <c r="C339" s="1262"/>
      <c r="D339" s="1262"/>
      <c r="E339" s="1282"/>
      <c r="F339" s="1262"/>
      <c r="G339" s="1262"/>
      <c r="H339" s="1262"/>
      <c r="I339" s="1262"/>
      <c r="J339" s="1262"/>
      <c r="K339" s="1295">
        <f t="shared" si="6"/>
        <v>0</v>
      </c>
    </row>
    <row r="340" spans="1:11" ht="15.75">
      <c r="A340" s="1264">
        <v>337</v>
      </c>
      <c r="B340" s="1262"/>
      <c r="C340" s="1262"/>
      <c r="D340" s="1262"/>
      <c r="E340" s="1282"/>
      <c r="F340" s="1262"/>
      <c r="G340" s="1262"/>
      <c r="H340" s="1262"/>
      <c r="I340" s="1262"/>
      <c r="J340" s="1262"/>
      <c r="K340" s="1295">
        <f t="shared" si="6"/>
        <v>0</v>
      </c>
    </row>
    <row r="341" spans="1:11" ht="15.75">
      <c r="A341" s="1264">
        <v>338</v>
      </c>
      <c r="B341" s="1262"/>
      <c r="C341" s="1262"/>
      <c r="D341" s="1262"/>
      <c r="E341" s="1282"/>
      <c r="F341" s="1262"/>
      <c r="G341" s="1262"/>
      <c r="H341" s="1262"/>
      <c r="I341" s="1262"/>
      <c r="J341" s="1262"/>
      <c r="K341" s="1295">
        <f t="shared" si="6"/>
        <v>0</v>
      </c>
    </row>
    <row r="342" spans="1:11" ht="15.75">
      <c r="A342" s="1264">
        <v>339</v>
      </c>
      <c r="B342" s="1262"/>
      <c r="C342" s="1262"/>
      <c r="D342" s="1262"/>
      <c r="E342" s="1282"/>
      <c r="F342" s="1262"/>
      <c r="G342" s="1262"/>
      <c r="H342" s="1262"/>
      <c r="I342" s="1262"/>
      <c r="J342" s="1262"/>
      <c r="K342" s="1295">
        <f t="shared" si="6"/>
        <v>0</v>
      </c>
    </row>
    <row r="343" spans="1:11" ht="15.75">
      <c r="A343" s="1264">
        <v>340</v>
      </c>
      <c r="B343" s="1262"/>
      <c r="C343" s="1262"/>
      <c r="D343" s="1262"/>
      <c r="E343" s="1282"/>
      <c r="F343" s="1262"/>
      <c r="G343" s="1262"/>
      <c r="H343" s="1262"/>
      <c r="I343" s="1262"/>
      <c r="J343" s="1262"/>
      <c r="K343" s="1295">
        <f t="shared" si="6"/>
        <v>0</v>
      </c>
    </row>
    <row r="344" spans="1:11" ht="15.75">
      <c r="A344" s="1264">
        <v>341</v>
      </c>
      <c r="B344" s="1262"/>
      <c r="C344" s="1262"/>
      <c r="D344" s="1262"/>
      <c r="E344" s="1282"/>
      <c r="F344" s="1262"/>
      <c r="G344" s="1262"/>
      <c r="H344" s="1262"/>
      <c r="I344" s="1262"/>
      <c r="J344" s="1262"/>
      <c r="K344" s="1295">
        <f t="shared" si="6"/>
        <v>0</v>
      </c>
    </row>
    <row r="345" spans="1:11" ht="15.75">
      <c r="A345" s="1264">
        <v>342</v>
      </c>
      <c r="B345" s="1262"/>
      <c r="C345" s="1262"/>
      <c r="D345" s="1262"/>
      <c r="E345" s="1282"/>
      <c r="F345" s="1262"/>
      <c r="G345" s="1262"/>
      <c r="H345" s="1262"/>
      <c r="I345" s="1262"/>
      <c r="J345" s="1262"/>
      <c r="K345" s="1295">
        <f t="shared" si="6"/>
        <v>0</v>
      </c>
    </row>
    <row r="346" spans="1:11" ht="15.75">
      <c r="A346" s="1264">
        <v>343</v>
      </c>
      <c r="B346" s="1262"/>
      <c r="C346" s="1262"/>
      <c r="D346" s="1262"/>
      <c r="E346" s="1282"/>
      <c r="F346" s="1262"/>
      <c r="G346" s="1262"/>
      <c r="H346" s="1262"/>
      <c r="I346" s="1262"/>
      <c r="J346" s="1262"/>
      <c r="K346" s="1295">
        <f t="shared" si="6"/>
        <v>0</v>
      </c>
    </row>
    <row r="347" spans="1:11" ht="15.75">
      <c r="A347" s="1264">
        <v>344</v>
      </c>
      <c r="B347" s="1262"/>
      <c r="C347" s="1262"/>
      <c r="D347" s="1262"/>
      <c r="E347" s="1282"/>
      <c r="F347" s="1262"/>
      <c r="G347" s="1262"/>
      <c r="H347" s="1262"/>
      <c r="I347" s="1262"/>
      <c r="J347" s="1262"/>
      <c r="K347" s="1295">
        <f t="shared" si="6"/>
        <v>0</v>
      </c>
    </row>
    <row r="348" spans="1:11" ht="15.75">
      <c r="A348" s="1264">
        <v>345</v>
      </c>
      <c r="B348" s="1262"/>
      <c r="C348" s="1262"/>
      <c r="D348" s="1262"/>
      <c r="E348" s="1282"/>
      <c r="F348" s="1262"/>
      <c r="G348" s="1262"/>
      <c r="H348" s="1262"/>
      <c r="I348" s="1262"/>
      <c r="J348" s="1262"/>
      <c r="K348" s="1295">
        <f t="shared" si="6"/>
        <v>0</v>
      </c>
    </row>
    <row r="349" spans="1:11" ht="15.75">
      <c r="A349" s="1264">
        <v>346</v>
      </c>
      <c r="B349" s="1262"/>
      <c r="C349" s="1262"/>
      <c r="D349" s="1262"/>
      <c r="E349" s="1282"/>
      <c r="F349" s="1262"/>
      <c r="G349" s="1262"/>
      <c r="H349" s="1262"/>
      <c r="I349" s="1262"/>
      <c r="J349" s="1262"/>
      <c r="K349" s="1295">
        <f t="shared" si="6"/>
        <v>0</v>
      </c>
    </row>
    <row r="350" spans="1:11" ht="15.75">
      <c r="A350" s="1264">
        <v>347</v>
      </c>
      <c r="B350" s="1262"/>
      <c r="C350" s="1262"/>
      <c r="D350" s="1262"/>
      <c r="E350" s="1282"/>
      <c r="F350" s="1262"/>
      <c r="G350" s="1262"/>
      <c r="H350" s="1262"/>
      <c r="I350" s="1262"/>
      <c r="J350" s="1262"/>
      <c r="K350" s="1295">
        <f t="shared" si="6"/>
        <v>0</v>
      </c>
    </row>
    <row r="351" spans="1:11" ht="15.75">
      <c r="A351" s="1264">
        <v>348</v>
      </c>
      <c r="B351" s="1262"/>
      <c r="C351" s="1262"/>
      <c r="D351" s="1262"/>
      <c r="E351" s="1282"/>
      <c r="F351" s="1262"/>
      <c r="G351" s="1262"/>
      <c r="H351" s="1262"/>
      <c r="I351" s="1262"/>
      <c r="J351" s="1262"/>
      <c r="K351" s="1295">
        <f t="shared" si="6"/>
        <v>0</v>
      </c>
    </row>
    <row r="352" spans="1:11" ht="15.75">
      <c r="A352" s="1264">
        <v>349</v>
      </c>
      <c r="B352" s="1262"/>
      <c r="C352" s="1262"/>
      <c r="D352" s="1262"/>
      <c r="E352" s="1282"/>
      <c r="F352" s="1262"/>
      <c r="G352" s="1262"/>
      <c r="H352" s="1262"/>
      <c r="I352" s="1262"/>
      <c r="J352" s="1262"/>
      <c r="K352" s="1295">
        <f t="shared" si="6"/>
        <v>0</v>
      </c>
    </row>
    <row r="353" spans="1:11" ht="15.75">
      <c r="A353" s="1264">
        <v>350</v>
      </c>
      <c r="B353" s="1262"/>
      <c r="C353" s="1262"/>
      <c r="D353" s="1262"/>
      <c r="E353" s="1282"/>
      <c r="F353" s="1262"/>
      <c r="G353" s="1262"/>
      <c r="H353" s="1262"/>
      <c r="I353" s="1262"/>
      <c r="J353" s="1262"/>
      <c r="K353" s="1295">
        <f t="shared" si="6"/>
        <v>0</v>
      </c>
    </row>
    <row r="354" spans="1:11" ht="15.75">
      <c r="A354" s="1264">
        <v>351</v>
      </c>
      <c r="B354" s="1262"/>
      <c r="C354" s="1262"/>
      <c r="D354" s="1262"/>
      <c r="E354" s="1282"/>
      <c r="F354" s="1262"/>
      <c r="G354" s="1262"/>
      <c r="H354" s="1262"/>
      <c r="I354" s="1262"/>
      <c r="J354" s="1262"/>
      <c r="K354" s="1295">
        <f t="shared" si="6"/>
        <v>0</v>
      </c>
    </row>
    <row r="355" spans="1:11" ht="15.75">
      <c r="A355" s="1264">
        <v>352</v>
      </c>
      <c r="B355" s="1262"/>
      <c r="C355" s="1262"/>
      <c r="D355" s="1262"/>
      <c r="E355" s="1282"/>
      <c r="F355" s="1262"/>
      <c r="G355" s="1262"/>
      <c r="H355" s="1262"/>
      <c r="I355" s="1262"/>
      <c r="J355" s="1262"/>
      <c r="K355" s="1295">
        <f t="shared" si="6"/>
        <v>0</v>
      </c>
    </row>
    <row r="356" spans="1:11" ht="15.75">
      <c r="A356" s="1264">
        <v>353</v>
      </c>
      <c r="B356" s="1262"/>
      <c r="C356" s="1262"/>
      <c r="D356" s="1262"/>
      <c r="E356" s="1282"/>
      <c r="F356" s="1262"/>
      <c r="G356" s="1262"/>
      <c r="H356" s="1262"/>
      <c r="I356" s="1262"/>
      <c r="J356" s="1262"/>
      <c r="K356" s="1295">
        <f t="shared" si="6"/>
        <v>0</v>
      </c>
    </row>
    <row r="357" spans="1:11" ht="15.75">
      <c r="A357" s="1264">
        <v>354</v>
      </c>
      <c r="B357" s="1262"/>
      <c r="C357" s="1262"/>
      <c r="D357" s="1262"/>
      <c r="E357" s="1282"/>
      <c r="F357" s="1262"/>
      <c r="G357" s="1262"/>
      <c r="H357" s="1262"/>
      <c r="I357" s="1262"/>
      <c r="J357" s="1262"/>
      <c r="K357" s="1295">
        <f t="shared" si="6"/>
        <v>0</v>
      </c>
    </row>
    <row r="358" spans="1:11" ht="15.75">
      <c r="A358" s="1264">
        <v>355</v>
      </c>
      <c r="B358" s="1262"/>
      <c r="C358" s="1262"/>
      <c r="D358" s="1262"/>
      <c r="E358" s="1282"/>
      <c r="F358" s="1262"/>
      <c r="G358" s="1262"/>
      <c r="H358" s="1262"/>
      <c r="I358" s="1262"/>
      <c r="J358" s="1262"/>
      <c r="K358" s="1295">
        <f t="shared" si="6"/>
        <v>0</v>
      </c>
    </row>
    <row r="359" spans="1:11" ht="15.75">
      <c r="A359" s="1264">
        <v>356</v>
      </c>
      <c r="B359" s="1262"/>
      <c r="C359" s="1262"/>
      <c r="D359" s="1262"/>
      <c r="E359" s="1282"/>
      <c r="F359" s="1262"/>
      <c r="G359" s="1262"/>
      <c r="H359" s="1262"/>
      <c r="I359" s="1262"/>
      <c r="J359" s="1262"/>
      <c r="K359" s="1295">
        <f t="shared" si="6"/>
        <v>0</v>
      </c>
    </row>
    <row r="360" spans="1:11" ht="15.75">
      <c r="A360" s="1264">
        <v>357</v>
      </c>
      <c r="B360" s="1262"/>
      <c r="C360" s="1262"/>
      <c r="D360" s="1262"/>
      <c r="E360" s="1282"/>
      <c r="F360" s="1262"/>
      <c r="G360" s="1262"/>
      <c r="H360" s="1262"/>
      <c r="I360" s="1262"/>
      <c r="J360" s="1262"/>
      <c r="K360" s="1295">
        <f t="shared" si="6"/>
        <v>0</v>
      </c>
    </row>
    <row r="361" spans="1:11" ht="15.75">
      <c r="A361" s="1264">
        <v>358</v>
      </c>
      <c r="B361" s="1262"/>
      <c r="C361" s="1262"/>
      <c r="D361" s="1262"/>
      <c r="E361" s="1282"/>
      <c r="F361" s="1262"/>
      <c r="G361" s="1262"/>
      <c r="H361" s="1262"/>
      <c r="I361" s="1262"/>
      <c r="J361" s="1262"/>
      <c r="K361" s="1295">
        <f t="shared" si="6"/>
        <v>0</v>
      </c>
    </row>
    <row r="362" spans="1:11" ht="15.75">
      <c r="A362" s="1264">
        <v>359</v>
      </c>
      <c r="B362" s="1262"/>
      <c r="C362" s="1262"/>
      <c r="D362" s="1262"/>
      <c r="E362" s="1282"/>
      <c r="F362" s="1262"/>
      <c r="G362" s="1262"/>
      <c r="H362" s="1262"/>
      <c r="I362" s="1262"/>
      <c r="J362" s="1262"/>
      <c r="K362" s="1295">
        <f t="shared" si="6"/>
        <v>0</v>
      </c>
    </row>
    <row r="363" spans="1:11" ht="15.75">
      <c r="A363" s="1264">
        <v>360</v>
      </c>
      <c r="B363" s="1262"/>
      <c r="C363" s="1262"/>
      <c r="D363" s="1262"/>
      <c r="E363" s="1282"/>
      <c r="F363" s="1262"/>
      <c r="G363" s="1262"/>
      <c r="H363" s="1262"/>
      <c r="I363" s="1262"/>
      <c r="J363" s="1262"/>
      <c r="K363" s="1295">
        <f t="shared" si="6"/>
        <v>0</v>
      </c>
    </row>
    <row r="364" spans="1:11" ht="15.75">
      <c r="A364" s="1264">
        <v>361</v>
      </c>
      <c r="B364" s="1262"/>
      <c r="C364" s="1262"/>
      <c r="D364" s="1262"/>
      <c r="E364" s="1282"/>
      <c r="F364" s="1262"/>
      <c r="G364" s="1262"/>
      <c r="H364" s="1262"/>
      <c r="I364" s="1262"/>
      <c r="J364" s="1262"/>
      <c r="K364" s="1295">
        <f t="shared" si="6"/>
        <v>0</v>
      </c>
    </row>
    <row r="365" spans="1:11" ht="15.75">
      <c r="A365" s="1264">
        <v>362</v>
      </c>
      <c r="B365" s="1262"/>
      <c r="C365" s="1262"/>
      <c r="D365" s="1262"/>
      <c r="E365" s="1282"/>
      <c r="F365" s="1262"/>
      <c r="G365" s="1262"/>
      <c r="H365" s="1262"/>
      <c r="I365" s="1262"/>
      <c r="J365" s="1262"/>
      <c r="K365" s="1295">
        <f t="shared" si="6"/>
        <v>0</v>
      </c>
    </row>
    <row r="366" spans="1:11" ht="15.75">
      <c r="A366" s="1264">
        <v>363</v>
      </c>
      <c r="B366" s="1262"/>
      <c r="C366" s="1262"/>
      <c r="D366" s="1262"/>
      <c r="E366" s="1282"/>
      <c r="F366" s="1262"/>
      <c r="G366" s="1262"/>
      <c r="H366" s="1262"/>
      <c r="I366" s="1262"/>
      <c r="J366" s="1262"/>
      <c r="K366" s="1295">
        <f t="shared" si="6"/>
        <v>0</v>
      </c>
    </row>
    <row r="367" spans="1:11" ht="15.75">
      <c r="A367" s="1264">
        <v>364</v>
      </c>
      <c r="B367" s="1262"/>
      <c r="C367" s="1262"/>
      <c r="D367" s="1262"/>
      <c r="E367" s="1282"/>
      <c r="F367" s="1262"/>
      <c r="G367" s="1262"/>
      <c r="H367" s="1262"/>
      <c r="I367" s="1262"/>
      <c r="J367" s="1262"/>
      <c r="K367" s="1295">
        <f t="shared" si="6"/>
        <v>0</v>
      </c>
    </row>
    <row r="368" spans="1:11" ht="15.75">
      <c r="A368" s="1264">
        <v>365</v>
      </c>
      <c r="B368" s="1262"/>
      <c r="C368" s="1262"/>
      <c r="D368" s="1262"/>
      <c r="E368" s="1282"/>
      <c r="F368" s="1262"/>
      <c r="G368" s="1262"/>
      <c r="H368" s="1262"/>
      <c r="I368" s="1262"/>
      <c r="J368" s="1262"/>
      <c r="K368" s="1295">
        <f t="shared" si="6"/>
        <v>0</v>
      </c>
    </row>
    <row r="369" spans="1:11" ht="15.75">
      <c r="A369" s="1264">
        <v>366</v>
      </c>
      <c r="B369" s="1262"/>
      <c r="C369" s="1262"/>
      <c r="D369" s="1262"/>
      <c r="E369" s="1282"/>
      <c r="F369" s="1262"/>
      <c r="G369" s="1262"/>
      <c r="H369" s="1262"/>
      <c r="I369" s="1262"/>
      <c r="J369" s="1262"/>
      <c r="K369" s="1295">
        <f t="shared" si="6"/>
        <v>0</v>
      </c>
    </row>
    <row r="370" spans="1:11" ht="15.75">
      <c r="A370" s="1264">
        <v>367</v>
      </c>
      <c r="B370" s="1262"/>
      <c r="C370" s="1262"/>
      <c r="D370" s="1262"/>
      <c r="E370" s="1282"/>
      <c r="F370" s="1262"/>
      <c r="G370" s="1262"/>
      <c r="H370" s="1262"/>
      <c r="I370" s="1262"/>
      <c r="J370" s="1262"/>
      <c r="K370" s="1295">
        <f t="shared" si="6"/>
        <v>0</v>
      </c>
    </row>
    <row r="371" spans="1:11" ht="15.75">
      <c r="A371" s="1264">
        <v>368</v>
      </c>
      <c r="B371" s="1262"/>
      <c r="C371" s="1262"/>
      <c r="D371" s="1262"/>
      <c r="E371" s="1282"/>
      <c r="F371" s="1262"/>
      <c r="G371" s="1262"/>
      <c r="H371" s="1262"/>
      <c r="I371" s="1262"/>
      <c r="J371" s="1262"/>
      <c r="K371" s="1295">
        <f t="shared" si="6"/>
        <v>0</v>
      </c>
    </row>
    <row r="372" spans="1:11" ht="15.75">
      <c r="A372" s="1264">
        <v>369</v>
      </c>
      <c r="B372" s="1262"/>
      <c r="C372" s="1262"/>
      <c r="D372" s="1262"/>
      <c r="E372" s="1282"/>
      <c r="F372" s="1262"/>
      <c r="G372" s="1262"/>
      <c r="H372" s="1262"/>
      <c r="I372" s="1262"/>
      <c r="J372" s="1262"/>
      <c r="K372" s="1295">
        <f t="shared" si="6"/>
        <v>0</v>
      </c>
    </row>
    <row r="373" spans="1:11" ht="15.75">
      <c r="A373" s="1264">
        <v>370</v>
      </c>
      <c r="B373" s="1262"/>
      <c r="C373" s="1262"/>
      <c r="D373" s="1262"/>
      <c r="E373" s="1282"/>
      <c r="F373" s="1262"/>
      <c r="G373" s="1262"/>
      <c r="H373" s="1262"/>
      <c r="I373" s="1262"/>
      <c r="J373" s="1262"/>
      <c r="K373" s="1295">
        <f t="shared" si="6"/>
        <v>0</v>
      </c>
    </row>
    <row r="374" spans="1:11" ht="15.75">
      <c r="A374" s="1264">
        <v>371</v>
      </c>
      <c r="B374" s="1262"/>
      <c r="C374" s="1262"/>
      <c r="D374" s="1262"/>
      <c r="E374" s="1282"/>
      <c r="F374" s="1262"/>
      <c r="G374" s="1262"/>
      <c r="H374" s="1262"/>
      <c r="I374" s="1262"/>
      <c r="J374" s="1262"/>
      <c r="K374" s="1295">
        <f t="shared" si="6"/>
        <v>0</v>
      </c>
    </row>
    <row r="375" spans="1:11" ht="15.75">
      <c r="A375" s="1264">
        <v>372</v>
      </c>
      <c r="B375" s="1262"/>
      <c r="C375" s="1262"/>
      <c r="D375" s="1262"/>
      <c r="E375" s="1282"/>
      <c r="F375" s="1262"/>
      <c r="G375" s="1262"/>
      <c r="H375" s="1262"/>
      <c r="I375" s="1262"/>
      <c r="J375" s="1262"/>
      <c r="K375" s="1295">
        <f t="shared" si="6"/>
        <v>0</v>
      </c>
    </row>
    <row r="376" spans="1:11" ht="15.75">
      <c r="A376" s="1264">
        <v>373</v>
      </c>
      <c r="B376" s="1262"/>
      <c r="C376" s="1262"/>
      <c r="D376" s="1262"/>
      <c r="E376" s="1282"/>
      <c r="F376" s="1262"/>
      <c r="G376" s="1262"/>
      <c r="H376" s="1262"/>
      <c r="I376" s="1262"/>
      <c r="J376" s="1262"/>
      <c r="K376" s="1295">
        <f t="shared" si="6"/>
        <v>0</v>
      </c>
    </row>
    <row r="377" spans="1:11" ht="15.75">
      <c r="A377" s="1264">
        <v>374</v>
      </c>
      <c r="B377" s="1262"/>
      <c r="C377" s="1262"/>
      <c r="D377" s="1262"/>
      <c r="E377" s="1282"/>
      <c r="F377" s="1262"/>
      <c r="G377" s="1262"/>
      <c r="H377" s="1262"/>
      <c r="I377" s="1262"/>
      <c r="J377" s="1262"/>
      <c r="K377" s="1295">
        <f t="shared" si="6"/>
        <v>0</v>
      </c>
    </row>
    <row r="378" spans="1:11" ht="15.75">
      <c r="A378" s="1264">
        <v>375</v>
      </c>
      <c r="B378" s="1262"/>
      <c r="C378" s="1262"/>
      <c r="D378" s="1262"/>
      <c r="E378" s="1282"/>
      <c r="F378" s="1262"/>
      <c r="G378" s="1262"/>
      <c r="H378" s="1262"/>
      <c r="I378" s="1262"/>
      <c r="J378" s="1262"/>
      <c r="K378" s="1295">
        <f t="shared" si="6"/>
        <v>0</v>
      </c>
    </row>
    <row r="379" spans="1:11" ht="15.75">
      <c r="A379" s="1264">
        <v>376</v>
      </c>
      <c r="B379" s="1262"/>
      <c r="C379" s="1262"/>
      <c r="D379" s="1262"/>
      <c r="E379" s="1282"/>
      <c r="F379" s="1262"/>
      <c r="G379" s="1262"/>
      <c r="H379" s="1262"/>
      <c r="I379" s="1262"/>
      <c r="J379" s="1262"/>
      <c r="K379" s="1295">
        <f t="shared" si="6"/>
        <v>0</v>
      </c>
    </row>
    <row r="380" spans="1:11" ht="15.75">
      <c r="A380" s="1264">
        <v>377</v>
      </c>
      <c r="B380" s="1262"/>
      <c r="C380" s="1262"/>
      <c r="D380" s="1262"/>
      <c r="E380" s="1282"/>
      <c r="F380" s="1262"/>
      <c r="G380" s="1262"/>
      <c r="H380" s="1262"/>
      <c r="I380" s="1262"/>
      <c r="J380" s="1262"/>
      <c r="K380" s="1295">
        <f t="shared" si="6"/>
        <v>0</v>
      </c>
    </row>
    <row r="381" spans="1:11" ht="15.75">
      <c r="A381" s="1264">
        <v>378</v>
      </c>
      <c r="B381" s="1262"/>
      <c r="C381" s="1262"/>
      <c r="D381" s="1262"/>
      <c r="E381" s="1282"/>
      <c r="F381" s="1262"/>
      <c r="G381" s="1262"/>
      <c r="H381" s="1262"/>
      <c r="I381" s="1262"/>
      <c r="J381" s="1262"/>
      <c r="K381" s="1295">
        <f t="shared" si="6"/>
        <v>0</v>
      </c>
    </row>
    <row r="382" spans="1:11" ht="15.75">
      <c r="A382" s="1264">
        <v>379</v>
      </c>
      <c r="B382" s="1262"/>
      <c r="C382" s="1262"/>
      <c r="D382" s="1262"/>
      <c r="E382" s="1282"/>
      <c r="F382" s="1262"/>
      <c r="G382" s="1262"/>
      <c r="H382" s="1262"/>
      <c r="I382" s="1262"/>
      <c r="J382" s="1262"/>
      <c r="K382" s="1295">
        <f t="shared" si="6"/>
        <v>0</v>
      </c>
    </row>
    <row r="383" spans="1:11" ht="15.75">
      <c r="A383" s="1264">
        <v>380</v>
      </c>
      <c r="B383" s="1262"/>
      <c r="C383" s="1262"/>
      <c r="D383" s="1262"/>
      <c r="E383" s="1282"/>
      <c r="F383" s="1262"/>
      <c r="G383" s="1262"/>
      <c r="H383" s="1262"/>
      <c r="I383" s="1262"/>
      <c r="J383" s="1262"/>
      <c r="K383" s="1295">
        <f t="shared" si="6"/>
        <v>0</v>
      </c>
    </row>
    <row r="384" spans="1:11" ht="15.75">
      <c r="A384" s="1264">
        <v>381</v>
      </c>
      <c r="B384" s="1262"/>
      <c r="C384" s="1262"/>
      <c r="D384" s="1262"/>
      <c r="E384" s="1282"/>
      <c r="F384" s="1262"/>
      <c r="G384" s="1262"/>
      <c r="H384" s="1262"/>
      <c r="I384" s="1262"/>
      <c r="J384" s="1262"/>
      <c r="K384" s="1295">
        <f t="shared" si="6"/>
        <v>0</v>
      </c>
    </row>
    <row r="385" spans="1:11" ht="15.75">
      <c r="A385" s="1264">
        <v>382</v>
      </c>
      <c r="B385" s="1262"/>
      <c r="C385" s="1262"/>
      <c r="D385" s="1262"/>
      <c r="E385" s="1282"/>
      <c r="F385" s="1262"/>
      <c r="G385" s="1262"/>
      <c r="H385" s="1262"/>
      <c r="I385" s="1262"/>
      <c r="J385" s="1262"/>
      <c r="K385" s="1295">
        <f t="shared" si="6"/>
        <v>0</v>
      </c>
    </row>
    <row r="386" spans="1:11" ht="15.75">
      <c r="A386" s="1264">
        <v>383</v>
      </c>
      <c r="B386" s="1262"/>
      <c r="C386" s="1262"/>
      <c r="D386" s="1262"/>
      <c r="E386" s="1282"/>
      <c r="F386" s="1262"/>
      <c r="G386" s="1262"/>
      <c r="H386" s="1262"/>
      <c r="I386" s="1262"/>
      <c r="J386" s="1262"/>
      <c r="K386" s="1295">
        <f t="shared" si="6"/>
        <v>0</v>
      </c>
    </row>
    <row r="387" spans="1:11" ht="15.75">
      <c r="A387" s="1264">
        <v>384</v>
      </c>
      <c r="B387" s="1262"/>
      <c r="C387" s="1262"/>
      <c r="D387" s="1262"/>
      <c r="E387" s="1282"/>
      <c r="F387" s="1262"/>
      <c r="G387" s="1262"/>
      <c r="H387" s="1262"/>
      <c r="I387" s="1262"/>
      <c r="J387" s="1262"/>
      <c r="K387" s="1295">
        <f t="shared" si="6"/>
        <v>0</v>
      </c>
    </row>
    <row r="388" spans="1:11" ht="15.75">
      <c r="A388" s="1264">
        <v>385</v>
      </c>
      <c r="B388" s="1262"/>
      <c r="C388" s="1262"/>
      <c r="D388" s="1262"/>
      <c r="E388" s="1282"/>
      <c r="F388" s="1262"/>
      <c r="G388" s="1262"/>
      <c r="H388" s="1262"/>
      <c r="I388" s="1262"/>
      <c r="J388" s="1262"/>
      <c r="K388" s="1295">
        <f t="shared" ref="K388:K451" si="7">H388+I388+J388</f>
        <v>0</v>
      </c>
    </row>
    <row r="389" spans="1:11" ht="15.75">
      <c r="A389" s="1264">
        <v>386</v>
      </c>
      <c r="B389" s="1262"/>
      <c r="C389" s="1262"/>
      <c r="D389" s="1262"/>
      <c r="E389" s="1282"/>
      <c r="F389" s="1262"/>
      <c r="G389" s="1262"/>
      <c r="H389" s="1262"/>
      <c r="I389" s="1262"/>
      <c r="J389" s="1262"/>
      <c r="K389" s="1295">
        <f t="shared" si="7"/>
        <v>0</v>
      </c>
    </row>
    <row r="390" spans="1:11" ht="15.75">
      <c r="A390" s="1264">
        <v>387</v>
      </c>
      <c r="B390" s="1262"/>
      <c r="C390" s="1262"/>
      <c r="D390" s="1262"/>
      <c r="E390" s="1282"/>
      <c r="F390" s="1262"/>
      <c r="G390" s="1262"/>
      <c r="H390" s="1262"/>
      <c r="I390" s="1262"/>
      <c r="J390" s="1262"/>
      <c r="K390" s="1295">
        <f t="shared" si="7"/>
        <v>0</v>
      </c>
    </row>
    <row r="391" spans="1:11" ht="15.75">
      <c r="A391" s="1264">
        <v>388</v>
      </c>
      <c r="B391" s="1262"/>
      <c r="C391" s="1262"/>
      <c r="D391" s="1262"/>
      <c r="E391" s="1282"/>
      <c r="F391" s="1262"/>
      <c r="G391" s="1262"/>
      <c r="H391" s="1262"/>
      <c r="I391" s="1262"/>
      <c r="J391" s="1262"/>
      <c r="K391" s="1295">
        <f t="shared" si="7"/>
        <v>0</v>
      </c>
    </row>
    <row r="392" spans="1:11" ht="15.75">
      <c r="A392" s="1264">
        <v>389</v>
      </c>
      <c r="B392" s="1262"/>
      <c r="C392" s="1262"/>
      <c r="D392" s="1262"/>
      <c r="E392" s="1282"/>
      <c r="F392" s="1262"/>
      <c r="G392" s="1262"/>
      <c r="H392" s="1262"/>
      <c r="I392" s="1262"/>
      <c r="J392" s="1262"/>
      <c r="K392" s="1295">
        <f t="shared" si="7"/>
        <v>0</v>
      </c>
    </row>
    <row r="393" spans="1:11" ht="15.75">
      <c r="A393" s="1264">
        <v>390</v>
      </c>
      <c r="B393" s="1262"/>
      <c r="C393" s="1262"/>
      <c r="D393" s="1262"/>
      <c r="E393" s="1282"/>
      <c r="F393" s="1262"/>
      <c r="G393" s="1262"/>
      <c r="H393" s="1262"/>
      <c r="I393" s="1262"/>
      <c r="J393" s="1262"/>
      <c r="K393" s="1295">
        <f t="shared" si="7"/>
        <v>0</v>
      </c>
    </row>
    <row r="394" spans="1:11" ht="15.75">
      <c r="A394" s="1264">
        <v>391</v>
      </c>
      <c r="B394" s="1262"/>
      <c r="C394" s="1262"/>
      <c r="D394" s="1262"/>
      <c r="E394" s="1282"/>
      <c r="F394" s="1262"/>
      <c r="G394" s="1262"/>
      <c r="H394" s="1262"/>
      <c r="I394" s="1262"/>
      <c r="J394" s="1262"/>
      <c r="K394" s="1295">
        <f t="shared" si="7"/>
        <v>0</v>
      </c>
    </row>
    <row r="395" spans="1:11" ht="15.75">
      <c r="A395" s="1264">
        <v>392</v>
      </c>
      <c r="B395" s="1262"/>
      <c r="C395" s="1262"/>
      <c r="D395" s="1262"/>
      <c r="E395" s="1282"/>
      <c r="F395" s="1262"/>
      <c r="G395" s="1262"/>
      <c r="H395" s="1262"/>
      <c r="I395" s="1262"/>
      <c r="J395" s="1262"/>
      <c r="K395" s="1295">
        <f t="shared" si="7"/>
        <v>0</v>
      </c>
    </row>
    <row r="396" spans="1:11" ht="15.75">
      <c r="A396" s="1264">
        <v>393</v>
      </c>
      <c r="B396" s="1262"/>
      <c r="C396" s="1262"/>
      <c r="D396" s="1262"/>
      <c r="E396" s="1282"/>
      <c r="F396" s="1262"/>
      <c r="G396" s="1262"/>
      <c r="H396" s="1262"/>
      <c r="I396" s="1262"/>
      <c r="J396" s="1262"/>
      <c r="K396" s="1295">
        <f t="shared" si="7"/>
        <v>0</v>
      </c>
    </row>
    <row r="397" spans="1:11" ht="15.75">
      <c r="A397" s="1264">
        <v>394</v>
      </c>
      <c r="B397" s="1262"/>
      <c r="C397" s="1262"/>
      <c r="D397" s="1262"/>
      <c r="E397" s="1282"/>
      <c r="F397" s="1262"/>
      <c r="G397" s="1262"/>
      <c r="H397" s="1262"/>
      <c r="I397" s="1262"/>
      <c r="J397" s="1262"/>
      <c r="K397" s="1295">
        <f t="shared" si="7"/>
        <v>0</v>
      </c>
    </row>
    <row r="398" spans="1:11" ht="15.75">
      <c r="A398" s="1264">
        <v>395</v>
      </c>
      <c r="B398" s="1262"/>
      <c r="C398" s="1262"/>
      <c r="D398" s="1262"/>
      <c r="E398" s="1282"/>
      <c r="F398" s="1262"/>
      <c r="G398" s="1262"/>
      <c r="H398" s="1262"/>
      <c r="I398" s="1262"/>
      <c r="J398" s="1262"/>
      <c r="K398" s="1295">
        <f t="shared" si="7"/>
        <v>0</v>
      </c>
    </row>
    <row r="399" spans="1:11" ht="15.75">
      <c r="A399" s="1264">
        <v>396</v>
      </c>
      <c r="B399" s="1262"/>
      <c r="C399" s="1262"/>
      <c r="D399" s="1262"/>
      <c r="E399" s="1282"/>
      <c r="F399" s="1262"/>
      <c r="G399" s="1262"/>
      <c r="H399" s="1262"/>
      <c r="I399" s="1262"/>
      <c r="J399" s="1262"/>
      <c r="K399" s="1295">
        <f t="shared" si="7"/>
        <v>0</v>
      </c>
    </row>
    <row r="400" spans="1:11" ht="15.75">
      <c r="A400" s="1264">
        <v>397</v>
      </c>
      <c r="B400" s="1262"/>
      <c r="C400" s="1262"/>
      <c r="D400" s="1262"/>
      <c r="E400" s="1282"/>
      <c r="F400" s="1262"/>
      <c r="G400" s="1262"/>
      <c r="H400" s="1262"/>
      <c r="I400" s="1262"/>
      <c r="J400" s="1262"/>
      <c r="K400" s="1295">
        <f t="shared" si="7"/>
        <v>0</v>
      </c>
    </row>
    <row r="401" spans="1:11" ht="15.75">
      <c r="A401" s="1264">
        <v>398</v>
      </c>
      <c r="B401" s="1262"/>
      <c r="C401" s="1262"/>
      <c r="D401" s="1262"/>
      <c r="E401" s="1282"/>
      <c r="F401" s="1262"/>
      <c r="G401" s="1262"/>
      <c r="H401" s="1262"/>
      <c r="I401" s="1262"/>
      <c r="J401" s="1262"/>
      <c r="K401" s="1295">
        <f t="shared" si="7"/>
        <v>0</v>
      </c>
    </row>
    <row r="402" spans="1:11" ht="15.75">
      <c r="A402" s="1264">
        <v>399</v>
      </c>
      <c r="B402" s="1262"/>
      <c r="C402" s="1262"/>
      <c r="D402" s="1262"/>
      <c r="E402" s="1282"/>
      <c r="F402" s="1262"/>
      <c r="G402" s="1262"/>
      <c r="H402" s="1262"/>
      <c r="I402" s="1262"/>
      <c r="J402" s="1262"/>
      <c r="K402" s="1295">
        <f t="shared" si="7"/>
        <v>0</v>
      </c>
    </row>
    <row r="403" spans="1:11" ht="15.75">
      <c r="A403" s="1264">
        <v>400</v>
      </c>
      <c r="B403" s="1262"/>
      <c r="C403" s="1262"/>
      <c r="D403" s="1262"/>
      <c r="E403" s="1282"/>
      <c r="F403" s="1262"/>
      <c r="G403" s="1262"/>
      <c r="H403" s="1262"/>
      <c r="I403" s="1262"/>
      <c r="J403" s="1262"/>
      <c r="K403" s="1295">
        <f t="shared" si="7"/>
        <v>0</v>
      </c>
    </row>
    <row r="404" spans="1:11" ht="15.75">
      <c r="A404" s="1264">
        <v>401</v>
      </c>
      <c r="B404" s="1262"/>
      <c r="C404" s="1262"/>
      <c r="D404" s="1262"/>
      <c r="E404" s="1282"/>
      <c r="F404" s="1262"/>
      <c r="G404" s="1262"/>
      <c r="H404" s="1262"/>
      <c r="I404" s="1262"/>
      <c r="J404" s="1262"/>
      <c r="K404" s="1295">
        <f t="shared" si="7"/>
        <v>0</v>
      </c>
    </row>
    <row r="405" spans="1:11" ht="15.75">
      <c r="A405" s="1264">
        <v>402</v>
      </c>
      <c r="B405" s="1262"/>
      <c r="C405" s="1262"/>
      <c r="D405" s="1262"/>
      <c r="E405" s="1282"/>
      <c r="F405" s="1262"/>
      <c r="G405" s="1262"/>
      <c r="H405" s="1262"/>
      <c r="I405" s="1262"/>
      <c r="J405" s="1262"/>
      <c r="K405" s="1295">
        <f t="shared" si="7"/>
        <v>0</v>
      </c>
    </row>
    <row r="406" spans="1:11" ht="15.75">
      <c r="A406" s="1264">
        <v>403</v>
      </c>
      <c r="B406" s="1262"/>
      <c r="C406" s="1262"/>
      <c r="D406" s="1262"/>
      <c r="E406" s="1282"/>
      <c r="F406" s="1262"/>
      <c r="G406" s="1262"/>
      <c r="H406" s="1262"/>
      <c r="I406" s="1262"/>
      <c r="J406" s="1262"/>
      <c r="K406" s="1295">
        <f t="shared" si="7"/>
        <v>0</v>
      </c>
    </row>
    <row r="407" spans="1:11" ht="15.75">
      <c r="A407" s="1264">
        <v>404</v>
      </c>
      <c r="B407" s="1262"/>
      <c r="C407" s="1262"/>
      <c r="D407" s="1262"/>
      <c r="E407" s="1282"/>
      <c r="F407" s="1262"/>
      <c r="G407" s="1262"/>
      <c r="H407" s="1262"/>
      <c r="I407" s="1262"/>
      <c r="J407" s="1262"/>
      <c r="K407" s="1295">
        <f t="shared" si="7"/>
        <v>0</v>
      </c>
    </row>
    <row r="408" spans="1:11" ht="15.75">
      <c r="A408" s="1264">
        <v>405</v>
      </c>
      <c r="B408" s="1262"/>
      <c r="C408" s="1262"/>
      <c r="D408" s="1262"/>
      <c r="E408" s="1282"/>
      <c r="F408" s="1262"/>
      <c r="G408" s="1262"/>
      <c r="H408" s="1262"/>
      <c r="I408" s="1262"/>
      <c r="J408" s="1262"/>
      <c r="K408" s="1295">
        <f t="shared" si="7"/>
        <v>0</v>
      </c>
    </row>
    <row r="409" spans="1:11" ht="15.75">
      <c r="A409" s="1264">
        <v>406</v>
      </c>
      <c r="B409" s="1262"/>
      <c r="C409" s="1262"/>
      <c r="D409" s="1262"/>
      <c r="E409" s="1282"/>
      <c r="F409" s="1262"/>
      <c r="G409" s="1262"/>
      <c r="H409" s="1262"/>
      <c r="I409" s="1262"/>
      <c r="J409" s="1262"/>
      <c r="K409" s="1295">
        <f t="shared" si="7"/>
        <v>0</v>
      </c>
    </row>
    <row r="410" spans="1:11" ht="15.75">
      <c r="A410" s="1264">
        <v>407</v>
      </c>
      <c r="B410" s="1262"/>
      <c r="C410" s="1262"/>
      <c r="D410" s="1262"/>
      <c r="E410" s="1282"/>
      <c r="F410" s="1262"/>
      <c r="G410" s="1262"/>
      <c r="H410" s="1262"/>
      <c r="I410" s="1262"/>
      <c r="J410" s="1262"/>
      <c r="K410" s="1295">
        <f t="shared" si="7"/>
        <v>0</v>
      </c>
    </row>
    <row r="411" spans="1:11" ht="15.75">
      <c r="A411" s="1264">
        <v>408</v>
      </c>
      <c r="B411" s="1262"/>
      <c r="C411" s="1262"/>
      <c r="D411" s="1262"/>
      <c r="E411" s="1282"/>
      <c r="F411" s="1262"/>
      <c r="G411" s="1262"/>
      <c r="H411" s="1262"/>
      <c r="I411" s="1262"/>
      <c r="J411" s="1262"/>
      <c r="K411" s="1295">
        <f t="shared" si="7"/>
        <v>0</v>
      </c>
    </row>
    <row r="412" spans="1:11" ht="15.75">
      <c r="A412" s="1264">
        <v>409</v>
      </c>
      <c r="B412" s="1262"/>
      <c r="C412" s="1262"/>
      <c r="D412" s="1262"/>
      <c r="E412" s="1282"/>
      <c r="F412" s="1262"/>
      <c r="G412" s="1262"/>
      <c r="H412" s="1262"/>
      <c r="I412" s="1262"/>
      <c r="J412" s="1262"/>
      <c r="K412" s="1295">
        <f t="shared" si="7"/>
        <v>0</v>
      </c>
    </row>
    <row r="413" spans="1:11" ht="15.75">
      <c r="A413" s="1264">
        <v>410</v>
      </c>
      <c r="B413" s="1262"/>
      <c r="C413" s="1262"/>
      <c r="D413" s="1262"/>
      <c r="E413" s="1282"/>
      <c r="F413" s="1262"/>
      <c r="G413" s="1262"/>
      <c r="H413" s="1262"/>
      <c r="I413" s="1262"/>
      <c r="J413" s="1262"/>
      <c r="K413" s="1295">
        <f t="shared" si="7"/>
        <v>0</v>
      </c>
    </row>
    <row r="414" spans="1:11" ht="15.75">
      <c r="A414" s="1264">
        <v>411</v>
      </c>
      <c r="B414" s="1262"/>
      <c r="C414" s="1262"/>
      <c r="D414" s="1262"/>
      <c r="E414" s="1282"/>
      <c r="F414" s="1262"/>
      <c r="G414" s="1262"/>
      <c r="H414" s="1262"/>
      <c r="I414" s="1262"/>
      <c r="J414" s="1262"/>
      <c r="K414" s="1295">
        <f t="shared" si="7"/>
        <v>0</v>
      </c>
    </row>
    <row r="415" spans="1:11" ht="15.75">
      <c r="A415" s="1264">
        <v>412</v>
      </c>
      <c r="B415" s="1262"/>
      <c r="C415" s="1262"/>
      <c r="D415" s="1262"/>
      <c r="E415" s="1282"/>
      <c r="F415" s="1262"/>
      <c r="G415" s="1262"/>
      <c r="H415" s="1262"/>
      <c r="I415" s="1262"/>
      <c r="J415" s="1262"/>
      <c r="K415" s="1295">
        <f t="shared" si="7"/>
        <v>0</v>
      </c>
    </row>
    <row r="416" spans="1:11" ht="15.75">
      <c r="A416" s="1264">
        <v>413</v>
      </c>
      <c r="B416" s="1262"/>
      <c r="C416" s="1262"/>
      <c r="D416" s="1262"/>
      <c r="E416" s="1282"/>
      <c r="F416" s="1262"/>
      <c r="G416" s="1262"/>
      <c r="H416" s="1262"/>
      <c r="I416" s="1262"/>
      <c r="J416" s="1262"/>
      <c r="K416" s="1295">
        <f t="shared" si="7"/>
        <v>0</v>
      </c>
    </row>
    <row r="417" spans="1:11" ht="15.75">
      <c r="A417" s="1264">
        <v>414</v>
      </c>
      <c r="B417" s="1262"/>
      <c r="C417" s="1262"/>
      <c r="D417" s="1262"/>
      <c r="E417" s="1282"/>
      <c r="F417" s="1262"/>
      <c r="G417" s="1262"/>
      <c r="H417" s="1262"/>
      <c r="I417" s="1262"/>
      <c r="J417" s="1262"/>
      <c r="K417" s="1295">
        <f t="shared" si="7"/>
        <v>0</v>
      </c>
    </row>
    <row r="418" spans="1:11" ht="15.75">
      <c r="A418" s="1264">
        <v>415</v>
      </c>
      <c r="B418" s="1262"/>
      <c r="C418" s="1262"/>
      <c r="D418" s="1262"/>
      <c r="E418" s="1282"/>
      <c r="F418" s="1262"/>
      <c r="G418" s="1262"/>
      <c r="H418" s="1262"/>
      <c r="I418" s="1262"/>
      <c r="J418" s="1262"/>
      <c r="K418" s="1295">
        <f t="shared" si="7"/>
        <v>0</v>
      </c>
    </row>
    <row r="419" spans="1:11" ht="15.75">
      <c r="A419" s="1264">
        <v>416</v>
      </c>
      <c r="B419" s="1262"/>
      <c r="C419" s="1262"/>
      <c r="D419" s="1262"/>
      <c r="E419" s="1282"/>
      <c r="F419" s="1262"/>
      <c r="G419" s="1262"/>
      <c r="H419" s="1262"/>
      <c r="I419" s="1262"/>
      <c r="J419" s="1262"/>
      <c r="K419" s="1295">
        <f t="shared" si="7"/>
        <v>0</v>
      </c>
    </row>
    <row r="420" spans="1:11" ht="15.75">
      <c r="A420" s="1264">
        <v>417</v>
      </c>
      <c r="B420" s="1262"/>
      <c r="C420" s="1262"/>
      <c r="D420" s="1262"/>
      <c r="E420" s="1282"/>
      <c r="F420" s="1262"/>
      <c r="G420" s="1262"/>
      <c r="H420" s="1262"/>
      <c r="I420" s="1262"/>
      <c r="J420" s="1262"/>
      <c r="K420" s="1295">
        <f t="shared" si="7"/>
        <v>0</v>
      </c>
    </row>
    <row r="421" spans="1:11" ht="15.75">
      <c r="A421" s="1264">
        <v>418</v>
      </c>
      <c r="B421" s="1262"/>
      <c r="C421" s="1262"/>
      <c r="D421" s="1262"/>
      <c r="E421" s="1282"/>
      <c r="F421" s="1262"/>
      <c r="G421" s="1262"/>
      <c r="H421" s="1262"/>
      <c r="I421" s="1262"/>
      <c r="J421" s="1262"/>
      <c r="K421" s="1295">
        <f t="shared" si="7"/>
        <v>0</v>
      </c>
    </row>
    <row r="422" spans="1:11" ht="15.75">
      <c r="A422" s="1264">
        <v>419</v>
      </c>
      <c r="B422" s="1262"/>
      <c r="C422" s="1262"/>
      <c r="D422" s="1262"/>
      <c r="E422" s="1282"/>
      <c r="F422" s="1262"/>
      <c r="G422" s="1262"/>
      <c r="H422" s="1262"/>
      <c r="I422" s="1262"/>
      <c r="J422" s="1262"/>
      <c r="K422" s="1295">
        <f t="shared" si="7"/>
        <v>0</v>
      </c>
    </row>
    <row r="423" spans="1:11" ht="15.75">
      <c r="A423" s="1264">
        <v>420</v>
      </c>
      <c r="B423" s="1262"/>
      <c r="C423" s="1262"/>
      <c r="D423" s="1262"/>
      <c r="E423" s="1282"/>
      <c r="F423" s="1262"/>
      <c r="G423" s="1262"/>
      <c r="H423" s="1262"/>
      <c r="I423" s="1262"/>
      <c r="J423" s="1262"/>
      <c r="K423" s="1295">
        <f t="shared" si="7"/>
        <v>0</v>
      </c>
    </row>
    <row r="424" spans="1:11" ht="15.75">
      <c r="A424" s="1264">
        <v>421</v>
      </c>
      <c r="B424" s="1262"/>
      <c r="C424" s="1262"/>
      <c r="D424" s="1262"/>
      <c r="E424" s="1282"/>
      <c r="F424" s="1262"/>
      <c r="G424" s="1262"/>
      <c r="H424" s="1262"/>
      <c r="I424" s="1262"/>
      <c r="J424" s="1262"/>
      <c r="K424" s="1295">
        <f t="shared" si="7"/>
        <v>0</v>
      </c>
    </row>
    <row r="425" spans="1:11" ht="15.75">
      <c r="A425" s="1264">
        <v>422</v>
      </c>
      <c r="B425" s="1262"/>
      <c r="C425" s="1262"/>
      <c r="D425" s="1262"/>
      <c r="E425" s="1282"/>
      <c r="F425" s="1262"/>
      <c r="G425" s="1262"/>
      <c r="H425" s="1262"/>
      <c r="I425" s="1262"/>
      <c r="J425" s="1262"/>
      <c r="K425" s="1295">
        <f t="shared" si="7"/>
        <v>0</v>
      </c>
    </row>
    <row r="426" spans="1:11" ht="15.75">
      <c r="A426" s="1264">
        <v>423</v>
      </c>
      <c r="B426" s="1262"/>
      <c r="C426" s="1262"/>
      <c r="D426" s="1262"/>
      <c r="E426" s="1282"/>
      <c r="F426" s="1262"/>
      <c r="G426" s="1262"/>
      <c r="H426" s="1262"/>
      <c r="I426" s="1262"/>
      <c r="J426" s="1262"/>
      <c r="K426" s="1295">
        <f t="shared" si="7"/>
        <v>0</v>
      </c>
    </row>
    <row r="427" spans="1:11" ht="15.75">
      <c r="A427" s="1264">
        <v>424</v>
      </c>
      <c r="B427" s="1262"/>
      <c r="C427" s="1262"/>
      <c r="D427" s="1262"/>
      <c r="E427" s="1282"/>
      <c r="F427" s="1262"/>
      <c r="G427" s="1262"/>
      <c r="H427" s="1262"/>
      <c r="I427" s="1262"/>
      <c r="J427" s="1262"/>
      <c r="K427" s="1295">
        <f t="shared" si="7"/>
        <v>0</v>
      </c>
    </row>
    <row r="428" spans="1:11" ht="15.75">
      <c r="A428" s="1264">
        <v>425</v>
      </c>
      <c r="B428" s="1262"/>
      <c r="C428" s="1262"/>
      <c r="D428" s="1262"/>
      <c r="E428" s="1282"/>
      <c r="F428" s="1262"/>
      <c r="G428" s="1262"/>
      <c r="H428" s="1262"/>
      <c r="I428" s="1262"/>
      <c r="J428" s="1262"/>
      <c r="K428" s="1295">
        <f t="shared" si="7"/>
        <v>0</v>
      </c>
    </row>
    <row r="429" spans="1:11" ht="15.75">
      <c r="A429" s="1264">
        <v>426</v>
      </c>
      <c r="B429" s="1262"/>
      <c r="C429" s="1262"/>
      <c r="D429" s="1262"/>
      <c r="E429" s="1282"/>
      <c r="F429" s="1262"/>
      <c r="G429" s="1262"/>
      <c r="H429" s="1262"/>
      <c r="I429" s="1262"/>
      <c r="J429" s="1262"/>
      <c r="K429" s="1295">
        <f t="shared" si="7"/>
        <v>0</v>
      </c>
    </row>
    <row r="430" spans="1:11" ht="15.75">
      <c r="A430" s="1264">
        <v>427</v>
      </c>
      <c r="B430" s="1262"/>
      <c r="C430" s="1262"/>
      <c r="D430" s="1262"/>
      <c r="E430" s="1282"/>
      <c r="F430" s="1262"/>
      <c r="G430" s="1262"/>
      <c r="H430" s="1262"/>
      <c r="I430" s="1262"/>
      <c r="J430" s="1262"/>
      <c r="K430" s="1295">
        <f t="shared" si="7"/>
        <v>0</v>
      </c>
    </row>
    <row r="431" spans="1:11" ht="15.75">
      <c r="A431" s="1264">
        <v>428</v>
      </c>
      <c r="B431" s="1262"/>
      <c r="C431" s="1262"/>
      <c r="D431" s="1262"/>
      <c r="E431" s="1282"/>
      <c r="F431" s="1262"/>
      <c r="G431" s="1262"/>
      <c r="H431" s="1262"/>
      <c r="I431" s="1262"/>
      <c r="J431" s="1262"/>
      <c r="K431" s="1295">
        <f t="shared" si="7"/>
        <v>0</v>
      </c>
    </row>
    <row r="432" spans="1:11" ht="15.75">
      <c r="A432" s="1264">
        <v>429</v>
      </c>
      <c r="B432" s="1262"/>
      <c r="C432" s="1262"/>
      <c r="D432" s="1262"/>
      <c r="E432" s="1282"/>
      <c r="F432" s="1262"/>
      <c r="G432" s="1262"/>
      <c r="H432" s="1262"/>
      <c r="I432" s="1262"/>
      <c r="J432" s="1262"/>
      <c r="K432" s="1295">
        <f t="shared" si="7"/>
        <v>0</v>
      </c>
    </row>
    <row r="433" spans="1:11" ht="15.75">
      <c r="A433" s="1264">
        <v>430</v>
      </c>
      <c r="B433" s="1262"/>
      <c r="C433" s="1262"/>
      <c r="D433" s="1262"/>
      <c r="E433" s="1282"/>
      <c r="F433" s="1262"/>
      <c r="G433" s="1262"/>
      <c r="H433" s="1262"/>
      <c r="I433" s="1262"/>
      <c r="J433" s="1262"/>
      <c r="K433" s="1295">
        <f t="shared" si="7"/>
        <v>0</v>
      </c>
    </row>
    <row r="434" spans="1:11" ht="15.75">
      <c r="A434" s="1264">
        <v>431</v>
      </c>
      <c r="B434" s="1262"/>
      <c r="C434" s="1262"/>
      <c r="D434" s="1262"/>
      <c r="E434" s="1282"/>
      <c r="F434" s="1262"/>
      <c r="G434" s="1262"/>
      <c r="H434" s="1262"/>
      <c r="I434" s="1262"/>
      <c r="J434" s="1262"/>
      <c r="K434" s="1295">
        <f t="shared" si="7"/>
        <v>0</v>
      </c>
    </row>
    <row r="435" spans="1:11" ht="15.75">
      <c r="A435" s="1264">
        <v>432</v>
      </c>
      <c r="B435" s="1262"/>
      <c r="C435" s="1262"/>
      <c r="D435" s="1262"/>
      <c r="E435" s="1282"/>
      <c r="F435" s="1262"/>
      <c r="G435" s="1262"/>
      <c r="H435" s="1262"/>
      <c r="I435" s="1262"/>
      <c r="J435" s="1262"/>
      <c r="K435" s="1295">
        <f t="shared" si="7"/>
        <v>0</v>
      </c>
    </row>
    <row r="436" spans="1:11" ht="15.75">
      <c r="A436" s="1264">
        <v>433</v>
      </c>
      <c r="B436" s="1262"/>
      <c r="C436" s="1262"/>
      <c r="D436" s="1262"/>
      <c r="E436" s="1282"/>
      <c r="F436" s="1262"/>
      <c r="G436" s="1262"/>
      <c r="H436" s="1262"/>
      <c r="I436" s="1262"/>
      <c r="J436" s="1262"/>
      <c r="K436" s="1295">
        <f t="shared" si="7"/>
        <v>0</v>
      </c>
    </row>
    <row r="437" spans="1:11" ht="15.75">
      <c r="A437" s="1264">
        <v>434</v>
      </c>
      <c r="B437" s="1262"/>
      <c r="C437" s="1262"/>
      <c r="D437" s="1262"/>
      <c r="E437" s="1282"/>
      <c r="F437" s="1262"/>
      <c r="G437" s="1262"/>
      <c r="H437" s="1262"/>
      <c r="I437" s="1262"/>
      <c r="J437" s="1262"/>
      <c r="K437" s="1295">
        <f t="shared" si="7"/>
        <v>0</v>
      </c>
    </row>
    <row r="438" spans="1:11" ht="15.75">
      <c r="A438" s="1264">
        <v>435</v>
      </c>
      <c r="B438" s="1262"/>
      <c r="C438" s="1262"/>
      <c r="D438" s="1262"/>
      <c r="E438" s="1282"/>
      <c r="F438" s="1262"/>
      <c r="G438" s="1262"/>
      <c r="H438" s="1262"/>
      <c r="I438" s="1262"/>
      <c r="J438" s="1262"/>
      <c r="K438" s="1295">
        <f t="shared" si="7"/>
        <v>0</v>
      </c>
    </row>
    <row r="439" spans="1:11" ht="15.75">
      <c r="A439" s="1264">
        <v>436</v>
      </c>
      <c r="B439" s="1262"/>
      <c r="C439" s="1262"/>
      <c r="D439" s="1262"/>
      <c r="E439" s="1282"/>
      <c r="F439" s="1262"/>
      <c r="G439" s="1262"/>
      <c r="H439" s="1262"/>
      <c r="I439" s="1262"/>
      <c r="J439" s="1262"/>
      <c r="K439" s="1295">
        <f t="shared" si="7"/>
        <v>0</v>
      </c>
    </row>
    <row r="440" spans="1:11" ht="15.75">
      <c r="A440" s="1264">
        <v>437</v>
      </c>
      <c r="B440" s="1262"/>
      <c r="C440" s="1262"/>
      <c r="D440" s="1262"/>
      <c r="E440" s="1282"/>
      <c r="F440" s="1262"/>
      <c r="G440" s="1262"/>
      <c r="H440" s="1262"/>
      <c r="I440" s="1262"/>
      <c r="J440" s="1262"/>
      <c r="K440" s="1295">
        <f t="shared" si="7"/>
        <v>0</v>
      </c>
    </row>
    <row r="441" spans="1:11" ht="15.75">
      <c r="A441" s="1264">
        <v>438</v>
      </c>
      <c r="B441" s="1262"/>
      <c r="C441" s="1262"/>
      <c r="D441" s="1262"/>
      <c r="E441" s="1282"/>
      <c r="F441" s="1262"/>
      <c r="G441" s="1262"/>
      <c r="H441" s="1262"/>
      <c r="I441" s="1262"/>
      <c r="J441" s="1262"/>
      <c r="K441" s="1295">
        <f t="shared" si="7"/>
        <v>0</v>
      </c>
    </row>
    <row r="442" spans="1:11" ht="15.75">
      <c r="A442" s="1264">
        <v>439</v>
      </c>
      <c r="B442" s="1262"/>
      <c r="C442" s="1262"/>
      <c r="D442" s="1262"/>
      <c r="E442" s="1282"/>
      <c r="F442" s="1262"/>
      <c r="G442" s="1262"/>
      <c r="H442" s="1262"/>
      <c r="I442" s="1262"/>
      <c r="J442" s="1262"/>
      <c r="K442" s="1295">
        <f t="shared" si="7"/>
        <v>0</v>
      </c>
    </row>
    <row r="443" spans="1:11" ht="15.75">
      <c r="A443" s="1264">
        <v>440</v>
      </c>
      <c r="B443" s="1262"/>
      <c r="C443" s="1262"/>
      <c r="D443" s="1262"/>
      <c r="E443" s="1282"/>
      <c r="F443" s="1262"/>
      <c r="G443" s="1262"/>
      <c r="H443" s="1262"/>
      <c r="I443" s="1262"/>
      <c r="J443" s="1262"/>
      <c r="K443" s="1295">
        <f t="shared" si="7"/>
        <v>0</v>
      </c>
    </row>
    <row r="444" spans="1:11" ht="15.75">
      <c r="A444" s="1264">
        <v>441</v>
      </c>
      <c r="B444" s="1262"/>
      <c r="C444" s="1262"/>
      <c r="D444" s="1262"/>
      <c r="E444" s="1282"/>
      <c r="F444" s="1262"/>
      <c r="G444" s="1262"/>
      <c r="H444" s="1262"/>
      <c r="I444" s="1262"/>
      <c r="J444" s="1262"/>
      <c r="K444" s="1295">
        <f t="shared" si="7"/>
        <v>0</v>
      </c>
    </row>
    <row r="445" spans="1:11" ht="15.75">
      <c r="A445" s="1264">
        <v>442</v>
      </c>
      <c r="B445" s="1262"/>
      <c r="C445" s="1262"/>
      <c r="D445" s="1262"/>
      <c r="E445" s="1282"/>
      <c r="F445" s="1262"/>
      <c r="G445" s="1262"/>
      <c r="H445" s="1262"/>
      <c r="I445" s="1262"/>
      <c r="J445" s="1262"/>
      <c r="K445" s="1295">
        <f t="shared" si="7"/>
        <v>0</v>
      </c>
    </row>
    <row r="446" spans="1:11" ht="15.75">
      <c r="A446" s="1264">
        <v>443</v>
      </c>
      <c r="B446" s="1262"/>
      <c r="C446" s="1262"/>
      <c r="D446" s="1262"/>
      <c r="E446" s="1282"/>
      <c r="F446" s="1262"/>
      <c r="G446" s="1262"/>
      <c r="H446" s="1262"/>
      <c r="I446" s="1262"/>
      <c r="J446" s="1262"/>
      <c r="K446" s="1295">
        <f t="shared" si="7"/>
        <v>0</v>
      </c>
    </row>
    <row r="447" spans="1:11" ht="15.75">
      <c r="A447" s="1264">
        <v>444</v>
      </c>
      <c r="B447" s="1262"/>
      <c r="C447" s="1262"/>
      <c r="D447" s="1262"/>
      <c r="E447" s="1282"/>
      <c r="F447" s="1262"/>
      <c r="G447" s="1262"/>
      <c r="H447" s="1262"/>
      <c r="I447" s="1262"/>
      <c r="J447" s="1262"/>
      <c r="K447" s="1295">
        <f t="shared" si="7"/>
        <v>0</v>
      </c>
    </row>
    <row r="448" spans="1:11" ht="15.75">
      <c r="A448" s="1264">
        <v>445</v>
      </c>
      <c r="B448" s="1262"/>
      <c r="C448" s="1262"/>
      <c r="D448" s="1262"/>
      <c r="E448" s="1282"/>
      <c r="F448" s="1262"/>
      <c r="G448" s="1262"/>
      <c r="H448" s="1262"/>
      <c r="I448" s="1262"/>
      <c r="J448" s="1262"/>
      <c r="K448" s="1295">
        <f t="shared" si="7"/>
        <v>0</v>
      </c>
    </row>
    <row r="449" spans="1:11" ht="15.75">
      <c r="A449" s="1264">
        <v>446</v>
      </c>
      <c r="B449" s="1262"/>
      <c r="C449" s="1262"/>
      <c r="D449" s="1262"/>
      <c r="E449" s="1282"/>
      <c r="F449" s="1262"/>
      <c r="G449" s="1262"/>
      <c r="H449" s="1262"/>
      <c r="I449" s="1262"/>
      <c r="J449" s="1262"/>
      <c r="K449" s="1295">
        <f t="shared" si="7"/>
        <v>0</v>
      </c>
    </row>
    <row r="450" spans="1:11" ht="15.75">
      <c r="A450" s="1264">
        <v>447</v>
      </c>
      <c r="B450" s="1262"/>
      <c r="C450" s="1262"/>
      <c r="D450" s="1262"/>
      <c r="E450" s="1282"/>
      <c r="F450" s="1262"/>
      <c r="G450" s="1262"/>
      <c r="H450" s="1262"/>
      <c r="I450" s="1262"/>
      <c r="J450" s="1262"/>
      <c r="K450" s="1295">
        <f t="shared" si="7"/>
        <v>0</v>
      </c>
    </row>
    <row r="451" spans="1:11" ht="15.75">
      <c r="A451" s="1264">
        <v>448</v>
      </c>
      <c r="B451" s="1262"/>
      <c r="C451" s="1262"/>
      <c r="D451" s="1262"/>
      <c r="E451" s="1282"/>
      <c r="F451" s="1262"/>
      <c r="G451" s="1262"/>
      <c r="H451" s="1262"/>
      <c r="I451" s="1262"/>
      <c r="J451" s="1262"/>
      <c r="K451" s="1295">
        <f t="shared" si="7"/>
        <v>0</v>
      </c>
    </row>
    <row r="452" spans="1:11" ht="15.75">
      <c r="A452" s="1264">
        <v>449</v>
      </c>
      <c r="B452" s="1262"/>
      <c r="C452" s="1262"/>
      <c r="D452" s="1262"/>
      <c r="E452" s="1282"/>
      <c r="F452" s="1262"/>
      <c r="G452" s="1262"/>
      <c r="H452" s="1262"/>
      <c r="I452" s="1262"/>
      <c r="J452" s="1262"/>
      <c r="K452" s="1295">
        <f t="shared" ref="K452:K515" si="8">H452+I452+J452</f>
        <v>0</v>
      </c>
    </row>
    <row r="453" spans="1:11" ht="15.75">
      <c r="A453" s="1264">
        <v>450</v>
      </c>
      <c r="B453" s="1262"/>
      <c r="C453" s="1262"/>
      <c r="D453" s="1262"/>
      <c r="E453" s="1282"/>
      <c r="F453" s="1262"/>
      <c r="G453" s="1262"/>
      <c r="H453" s="1262"/>
      <c r="I453" s="1262"/>
      <c r="J453" s="1262"/>
      <c r="K453" s="1295">
        <f t="shared" si="8"/>
        <v>0</v>
      </c>
    </row>
    <row r="454" spans="1:11" ht="15.75">
      <c r="A454" s="1264">
        <v>451</v>
      </c>
      <c r="B454" s="1262"/>
      <c r="C454" s="1262"/>
      <c r="D454" s="1262"/>
      <c r="E454" s="1282"/>
      <c r="F454" s="1262"/>
      <c r="G454" s="1262"/>
      <c r="H454" s="1262"/>
      <c r="I454" s="1262"/>
      <c r="J454" s="1262"/>
      <c r="K454" s="1295">
        <f t="shared" si="8"/>
        <v>0</v>
      </c>
    </row>
    <row r="455" spans="1:11" ht="15.75">
      <c r="A455" s="1264">
        <v>452</v>
      </c>
      <c r="B455" s="1262"/>
      <c r="C455" s="1262"/>
      <c r="D455" s="1262"/>
      <c r="E455" s="1282"/>
      <c r="F455" s="1262"/>
      <c r="G455" s="1262"/>
      <c r="H455" s="1262"/>
      <c r="I455" s="1262"/>
      <c r="J455" s="1262"/>
      <c r="K455" s="1295">
        <f t="shared" si="8"/>
        <v>0</v>
      </c>
    </row>
    <row r="456" spans="1:11" ht="15.75">
      <c r="A456" s="1264">
        <v>453</v>
      </c>
      <c r="B456" s="1262"/>
      <c r="C456" s="1262"/>
      <c r="D456" s="1262"/>
      <c r="E456" s="1282"/>
      <c r="F456" s="1262"/>
      <c r="G456" s="1262"/>
      <c r="H456" s="1262"/>
      <c r="I456" s="1262"/>
      <c r="J456" s="1262"/>
      <c r="K456" s="1295">
        <f t="shared" si="8"/>
        <v>0</v>
      </c>
    </row>
    <row r="457" spans="1:11" ht="15.75">
      <c r="A457" s="1264">
        <v>454</v>
      </c>
      <c r="B457" s="1262"/>
      <c r="C457" s="1262"/>
      <c r="D457" s="1262"/>
      <c r="E457" s="1282"/>
      <c r="F457" s="1262"/>
      <c r="G457" s="1262"/>
      <c r="H457" s="1262"/>
      <c r="I457" s="1262"/>
      <c r="J457" s="1262"/>
      <c r="K457" s="1295">
        <f t="shared" si="8"/>
        <v>0</v>
      </c>
    </row>
    <row r="458" spans="1:11" ht="15.75">
      <c r="A458" s="1264">
        <v>455</v>
      </c>
      <c r="B458" s="1262"/>
      <c r="C458" s="1262"/>
      <c r="D458" s="1262"/>
      <c r="E458" s="1282"/>
      <c r="F458" s="1262"/>
      <c r="G458" s="1262"/>
      <c r="H458" s="1262"/>
      <c r="I458" s="1262"/>
      <c r="J458" s="1262"/>
      <c r="K458" s="1295">
        <f t="shared" si="8"/>
        <v>0</v>
      </c>
    </row>
    <row r="459" spans="1:11" ht="15.75">
      <c r="A459" s="1264">
        <v>456</v>
      </c>
      <c r="B459" s="1262"/>
      <c r="C459" s="1262"/>
      <c r="D459" s="1262"/>
      <c r="E459" s="1282"/>
      <c r="F459" s="1262"/>
      <c r="G459" s="1262"/>
      <c r="H459" s="1262"/>
      <c r="I459" s="1262"/>
      <c r="J459" s="1262"/>
      <c r="K459" s="1295">
        <f t="shared" si="8"/>
        <v>0</v>
      </c>
    </row>
    <row r="460" spans="1:11" ht="15.75">
      <c r="A460" s="1264">
        <v>457</v>
      </c>
      <c r="B460" s="1262"/>
      <c r="C460" s="1262"/>
      <c r="D460" s="1262"/>
      <c r="E460" s="1282"/>
      <c r="F460" s="1262"/>
      <c r="G460" s="1262"/>
      <c r="H460" s="1262"/>
      <c r="I460" s="1262"/>
      <c r="J460" s="1262"/>
      <c r="K460" s="1295">
        <f t="shared" si="8"/>
        <v>0</v>
      </c>
    </row>
    <row r="461" spans="1:11" ht="15.75">
      <c r="A461" s="1264">
        <v>458</v>
      </c>
      <c r="B461" s="1262"/>
      <c r="C461" s="1262"/>
      <c r="D461" s="1262"/>
      <c r="E461" s="1282"/>
      <c r="F461" s="1262"/>
      <c r="G461" s="1262"/>
      <c r="H461" s="1262"/>
      <c r="I461" s="1262"/>
      <c r="J461" s="1262"/>
      <c r="K461" s="1295">
        <f t="shared" si="8"/>
        <v>0</v>
      </c>
    </row>
    <row r="462" spans="1:11" ht="15.75">
      <c r="A462" s="1264">
        <v>459</v>
      </c>
      <c r="B462" s="1262"/>
      <c r="C462" s="1262"/>
      <c r="D462" s="1262"/>
      <c r="E462" s="1282"/>
      <c r="F462" s="1262"/>
      <c r="G462" s="1262"/>
      <c r="H462" s="1262"/>
      <c r="I462" s="1262"/>
      <c r="J462" s="1262"/>
      <c r="K462" s="1295">
        <f t="shared" si="8"/>
        <v>0</v>
      </c>
    </row>
    <row r="463" spans="1:11" ht="15.75">
      <c r="A463" s="1264">
        <v>460</v>
      </c>
      <c r="B463" s="1262"/>
      <c r="C463" s="1262"/>
      <c r="D463" s="1262"/>
      <c r="E463" s="1282"/>
      <c r="F463" s="1262"/>
      <c r="G463" s="1262"/>
      <c r="H463" s="1262"/>
      <c r="I463" s="1262"/>
      <c r="J463" s="1262"/>
      <c r="K463" s="1295">
        <f t="shared" si="8"/>
        <v>0</v>
      </c>
    </row>
    <row r="464" spans="1:11" ht="15.75">
      <c r="A464" s="1264">
        <v>461</v>
      </c>
      <c r="B464" s="1262"/>
      <c r="C464" s="1262"/>
      <c r="D464" s="1262"/>
      <c r="E464" s="1282"/>
      <c r="F464" s="1262"/>
      <c r="G464" s="1262"/>
      <c r="H464" s="1262"/>
      <c r="I464" s="1262"/>
      <c r="J464" s="1262"/>
      <c r="K464" s="1295">
        <f t="shared" si="8"/>
        <v>0</v>
      </c>
    </row>
    <row r="465" spans="1:11" ht="15.75">
      <c r="A465" s="1264">
        <v>462</v>
      </c>
      <c r="B465" s="1262"/>
      <c r="C465" s="1262"/>
      <c r="D465" s="1262"/>
      <c r="E465" s="1282"/>
      <c r="F465" s="1262"/>
      <c r="G465" s="1262"/>
      <c r="H465" s="1262"/>
      <c r="I465" s="1262"/>
      <c r="J465" s="1262"/>
      <c r="K465" s="1295">
        <f t="shared" si="8"/>
        <v>0</v>
      </c>
    </row>
    <row r="466" spans="1:11" ht="15.75">
      <c r="A466" s="1264">
        <v>463</v>
      </c>
      <c r="B466" s="1262"/>
      <c r="C466" s="1262"/>
      <c r="D466" s="1262"/>
      <c r="E466" s="1282"/>
      <c r="F466" s="1262"/>
      <c r="G466" s="1262"/>
      <c r="H466" s="1262"/>
      <c r="I466" s="1262"/>
      <c r="J466" s="1262"/>
      <c r="K466" s="1295">
        <f t="shared" si="8"/>
        <v>0</v>
      </c>
    </row>
    <row r="467" spans="1:11" ht="15.75">
      <c r="A467" s="1264">
        <v>464</v>
      </c>
      <c r="B467" s="1262"/>
      <c r="C467" s="1262"/>
      <c r="D467" s="1262"/>
      <c r="E467" s="1282"/>
      <c r="F467" s="1262"/>
      <c r="G467" s="1262"/>
      <c r="H467" s="1262"/>
      <c r="I467" s="1262"/>
      <c r="J467" s="1262"/>
      <c r="K467" s="1295">
        <f t="shared" si="8"/>
        <v>0</v>
      </c>
    </row>
    <row r="468" spans="1:11" ht="15.75">
      <c r="A468" s="1264">
        <v>465</v>
      </c>
      <c r="B468" s="1262"/>
      <c r="C468" s="1262"/>
      <c r="D468" s="1262"/>
      <c r="E468" s="1282"/>
      <c r="F468" s="1262"/>
      <c r="G468" s="1262"/>
      <c r="H468" s="1262"/>
      <c r="I468" s="1262"/>
      <c r="J468" s="1262"/>
      <c r="K468" s="1295">
        <f t="shared" si="8"/>
        <v>0</v>
      </c>
    </row>
    <row r="469" spans="1:11" ht="15.75">
      <c r="A469" s="1264">
        <v>466</v>
      </c>
      <c r="B469" s="1262"/>
      <c r="C469" s="1262"/>
      <c r="D469" s="1262"/>
      <c r="E469" s="1282"/>
      <c r="F469" s="1262"/>
      <c r="G469" s="1262"/>
      <c r="H469" s="1262"/>
      <c r="I469" s="1262"/>
      <c r="J469" s="1262"/>
      <c r="K469" s="1295">
        <f t="shared" si="8"/>
        <v>0</v>
      </c>
    </row>
    <row r="470" spans="1:11" ht="15.75">
      <c r="A470" s="1264">
        <v>467</v>
      </c>
      <c r="B470" s="1262"/>
      <c r="C470" s="1262"/>
      <c r="D470" s="1262"/>
      <c r="E470" s="1282"/>
      <c r="F470" s="1262"/>
      <c r="G470" s="1262"/>
      <c r="H470" s="1262"/>
      <c r="I470" s="1262"/>
      <c r="J470" s="1262"/>
      <c r="K470" s="1295">
        <f t="shared" si="8"/>
        <v>0</v>
      </c>
    </row>
    <row r="471" spans="1:11" ht="15.75">
      <c r="A471" s="1264">
        <v>468</v>
      </c>
      <c r="B471" s="1262"/>
      <c r="C471" s="1262"/>
      <c r="D471" s="1262"/>
      <c r="E471" s="1282"/>
      <c r="F471" s="1262"/>
      <c r="G471" s="1262"/>
      <c r="H471" s="1262"/>
      <c r="I471" s="1262"/>
      <c r="J471" s="1262"/>
      <c r="K471" s="1295">
        <f t="shared" si="8"/>
        <v>0</v>
      </c>
    </row>
    <row r="472" spans="1:11" ht="15.75">
      <c r="A472" s="1264">
        <v>469</v>
      </c>
      <c r="B472" s="1262"/>
      <c r="C472" s="1262"/>
      <c r="D472" s="1262"/>
      <c r="E472" s="1282"/>
      <c r="F472" s="1262"/>
      <c r="G472" s="1262"/>
      <c r="H472" s="1262"/>
      <c r="I472" s="1262"/>
      <c r="J472" s="1262"/>
      <c r="K472" s="1295">
        <f t="shared" si="8"/>
        <v>0</v>
      </c>
    </row>
    <row r="473" spans="1:11" ht="15.75">
      <c r="A473" s="1264">
        <v>470</v>
      </c>
      <c r="B473" s="1262"/>
      <c r="C473" s="1262"/>
      <c r="D473" s="1262"/>
      <c r="E473" s="1282"/>
      <c r="F473" s="1262"/>
      <c r="G473" s="1262"/>
      <c r="H473" s="1262"/>
      <c r="I473" s="1262"/>
      <c r="J473" s="1262"/>
      <c r="K473" s="1295">
        <f t="shared" si="8"/>
        <v>0</v>
      </c>
    </row>
    <row r="474" spans="1:11" ht="15.75">
      <c r="A474" s="1264">
        <v>471</v>
      </c>
      <c r="B474" s="1262"/>
      <c r="C474" s="1262"/>
      <c r="D474" s="1262"/>
      <c r="E474" s="1282"/>
      <c r="F474" s="1262"/>
      <c r="G474" s="1262"/>
      <c r="H474" s="1262"/>
      <c r="I474" s="1262"/>
      <c r="J474" s="1262"/>
      <c r="K474" s="1295">
        <f t="shared" si="8"/>
        <v>0</v>
      </c>
    </row>
    <row r="475" spans="1:11" ht="15.75">
      <c r="A475" s="1264">
        <v>472</v>
      </c>
      <c r="B475" s="1262"/>
      <c r="C475" s="1262"/>
      <c r="D475" s="1262"/>
      <c r="E475" s="1282"/>
      <c r="F475" s="1262"/>
      <c r="G475" s="1262"/>
      <c r="H475" s="1262"/>
      <c r="I475" s="1262"/>
      <c r="J475" s="1262"/>
      <c r="K475" s="1295">
        <f t="shared" si="8"/>
        <v>0</v>
      </c>
    </row>
    <row r="476" spans="1:11" ht="15.75">
      <c r="A476" s="1264">
        <v>473</v>
      </c>
      <c r="B476" s="1262"/>
      <c r="C476" s="1262"/>
      <c r="D476" s="1262"/>
      <c r="E476" s="1282"/>
      <c r="F476" s="1262"/>
      <c r="G476" s="1262"/>
      <c r="H476" s="1262"/>
      <c r="I476" s="1262"/>
      <c r="J476" s="1262"/>
      <c r="K476" s="1295">
        <f t="shared" si="8"/>
        <v>0</v>
      </c>
    </row>
    <row r="477" spans="1:11" ht="15.75">
      <c r="A477" s="1264">
        <v>474</v>
      </c>
      <c r="B477" s="1262"/>
      <c r="C477" s="1262"/>
      <c r="D477" s="1262"/>
      <c r="E477" s="1282"/>
      <c r="F477" s="1262"/>
      <c r="G477" s="1262"/>
      <c r="H477" s="1262"/>
      <c r="I477" s="1262"/>
      <c r="J477" s="1262"/>
      <c r="K477" s="1295">
        <f t="shared" si="8"/>
        <v>0</v>
      </c>
    </row>
    <row r="478" spans="1:11" ht="15.75">
      <c r="A478" s="1264">
        <v>475</v>
      </c>
      <c r="B478" s="1262"/>
      <c r="C478" s="1262"/>
      <c r="D478" s="1262"/>
      <c r="E478" s="1282"/>
      <c r="F478" s="1262"/>
      <c r="G478" s="1262"/>
      <c r="H478" s="1262"/>
      <c r="I478" s="1262"/>
      <c r="J478" s="1262"/>
      <c r="K478" s="1295">
        <f t="shared" si="8"/>
        <v>0</v>
      </c>
    </row>
    <row r="479" spans="1:11" ht="15.75">
      <c r="A479" s="1264">
        <v>476</v>
      </c>
      <c r="B479" s="1262"/>
      <c r="C479" s="1262"/>
      <c r="D479" s="1262"/>
      <c r="E479" s="1282"/>
      <c r="F479" s="1262"/>
      <c r="G479" s="1262"/>
      <c r="H479" s="1262"/>
      <c r="I479" s="1262"/>
      <c r="J479" s="1262"/>
      <c r="K479" s="1295">
        <f t="shared" si="8"/>
        <v>0</v>
      </c>
    </row>
    <row r="480" spans="1:11" ht="15.75">
      <c r="A480" s="1264">
        <v>477</v>
      </c>
      <c r="B480" s="1262"/>
      <c r="C480" s="1262"/>
      <c r="D480" s="1262"/>
      <c r="E480" s="1282"/>
      <c r="F480" s="1262"/>
      <c r="G480" s="1262"/>
      <c r="H480" s="1262"/>
      <c r="I480" s="1262"/>
      <c r="J480" s="1262"/>
      <c r="K480" s="1295">
        <f t="shared" si="8"/>
        <v>0</v>
      </c>
    </row>
    <row r="481" spans="1:11" ht="15.75">
      <c r="A481" s="1264">
        <v>478</v>
      </c>
      <c r="B481" s="1262"/>
      <c r="C481" s="1262"/>
      <c r="D481" s="1262"/>
      <c r="E481" s="1282"/>
      <c r="F481" s="1262"/>
      <c r="G481" s="1262"/>
      <c r="H481" s="1262"/>
      <c r="I481" s="1262"/>
      <c r="J481" s="1262"/>
      <c r="K481" s="1295">
        <f t="shared" si="8"/>
        <v>0</v>
      </c>
    </row>
    <row r="482" spans="1:11" ht="15.75">
      <c r="A482" s="1264">
        <v>479</v>
      </c>
      <c r="B482" s="1262"/>
      <c r="C482" s="1262"/>
      <c r="D482" s="1262"/>
      <c r="E482" s="1282"/>
      <c r="F482" s="1262"/>
      <c r="G482" s="1262"/>
      <c r="H482" s="1262"/>
      <c r="I482" s="1262"/>
      <c r="J482" s="1262"/>
      <c r="K482" s="1295">
        <f t="shared" si="8"/>
        <v>0</v>
      </c>
    </row>
    <row r="483" spans="1:11" ht="15.75">
      <c r="A483" s="1264">
        <v>480</v>
      </c>
      <c r="B483" s="1262"/>
      <c r="C483" s="1262"/>
      <c r="D483" s="1262"/>
      <c r="E483" s="1282"/>
      <c r="F483" s="1262"/>
      <c r="G483" s="1262"/>
      <c r="H483" s="1262"/>
      <c r="I483" s="1262"/>
      <c r="J483" s="1262"/>
      <c r="K483" s="1295">
        <f t="shared" si="8"/>
        <v>0</v>
      </c>
    </row>
    <row r="484" spans="1:11" ht="15.75">
      <c r="A484" s="1264">
        <v>481</v>
      </c>
      <c r="B484" s="1262"/>
      <c r="C484" s="1262"/>
      <c r="D484" s="1262"/>
      <c r="E484" s="1282"/>
      <c r="F484" s="1262"/>
      <c r="G484" s="1262"/>
      <c r="H484" s="1262"/>
      <c r="I484" s="1262"/>
      <c r="J484" s="1262"/>
      <c r="K484" s="1295">
        <f t="shared" si="8"/>
        <v>0</v>
      </c>
    </row>
    <row r="485" spans="1:11" ht="15.75">
      <c r="A485" s="1264">
        <v>482</v>
      </c>
      <c r="B485" s="1262"/>
      <c r="C485" s="1262"/>
      <c r="D485" s="1262"/>
      <c r="E485" s="1282"/>
      <c r="F485" s="1262"/>
      <c r="G485" s="1262"/>
      <c r="H485" s="1262"/>
      <c r="I485" s="1262"/>
      <c r="J485" s="1262"/>
      <c r="K485" s="1295">
        <f t="shared" si="8"/>
        <v>0</v>
      </c>
    </row>
    <row r="486" spans="1:11" ht="15.75">
      <c r="A486" s="1264">
        <v>483</v>
      </c>
      <c r="B486" s="1262"/>
      <c r="C486" s="1262"/>
      <c r="D486" s="1262"/>
      <c r="E486" s="1282"/>
      <c r="F486" s="1262"/>
      <c r="G486" s="1262"/>
      <c r="H486" s="1262"/>
      <c r="I486" s="1262"/>
      <c r="J486" s="1262"/>
      <c r="K486" s="1295">
        <f t="shared" si="8"/>
        <v>0</v>
      </c>
    </row>
    <row r="487" spans="1:11" ht="15.75">
      <c r="A487" s="1264">
        <v>484</v>
      </c>
      <c r="B487" s="1262"/>
      <c r="C487" s="1262"/>
      <c r="D487" s="1262"/>
      <c r="E487" s="1282"/>
      <c r="F487" s="1262"/>
      <c r="G487" s="1262"/>
      <c r="H487" s="1262"/>
      <c r="I487" s="1262"/>
      <c r="J487" s="1262"/>
      <c r="K487" s="1295">
        <f t="shared" si="8"/>
        <v>0</v>
      </c>
    </row>
    <row r="488" spans="1:11" ht="15.75">
      <c r="A488" s="1264">
        <v>485</v>
      </c>
      <c r="B488" s="1262"/>
      <c r="C488" s="1262"/>
      <c r="D488" s="1262"/>
      <c r="E488" s="1282"/>
      <c r="F488" s="1262"/>
      <c r="G488" s="1262"/>
      <c r="H488" s="1262"/>
      <c r="I488" s="1262"/>
      <c r="J488" s="1262"/>
      <c r="K488" s="1295">
        <f t="shared" si="8"/>
        <v>0</v>
      </c>
    </row>
    <row r="489" spans="1:11" ht="15.75">
      <c r="A489" s="1264">
        <v>486</v>
      </c>
      <c r="B489" s="1262"/>
      <c r="C489" s="1262"/>
      <c r="D489" s="1262"/>
      <c r="E489" s="1282"/>
      <c r="F489" s="1262"/>
      <c r="G489" s="1262"/>
      <c r="H489" s="1262"/>
      <c r="I489" s="1262"/>
      <c r="J489" s="1262"/>
      <c r="K489" s="1295">
        <f t="shared" si="8"/>
        <v>0</v>
      </c>
    </row>
    <row r="490" spans="1:11" ht="15.75">
      <c r="A490" s="1264">
        <v>487</v>
      </c>
      <c r="B490" s="1262"/>
      <c r="C490" s="1262"/>
      <c r="D490" s="1262"/>
      <c r="E490" s="1282"/>
      <c r="F490" s="1262"/>
      <c r="G490" s="1262"/>
      <c r="H490" s="1262"/>
      <c r="I490" s="1262"/>
      <c r="J490" s="1262"/>
      <c r="K490" s="1295">
        <f t="shared" si="8"/>
        <v>0</v>
      </c>
    </row>
    <row r="491" spans="1:11" ht="15.75">
      <c r="A491" s="1264">
        <v>488</v>
      </c>
      <c r="B491" s="1262"/>
      <c r="C491" s="1262"/>
      <c r="D491" s="1262"/>
      <c r="E491" s="1282"/>
      <c r="F491" s="1262"/>
      <c r="G491" s="1262"/>
      <c r="H491" s="1262"/>
      <c r="I491" s="1262"/>
      <c r="J491" s="1262"/>
      <c r="K491" s="1295">
        <f t="shared" si="8"/>
        <v>0</v>
      </c>
    </row>
    <row r="492" spans="1:11" ht="15.75">
      <c r="A492" s="1264">
        <v>489</v>
      </c>
      <c r="B492" s="1262"/>
      <c r="C492" s="1262"/>
      <c r="D492" s="1262"/>
      <c r="E492" s="1282"/>
      <c r="F492" s="1262"/>
      <c r="G492" s="1262"/>
      <c r="H492" s="1262"/>
      <c r="I492" s="1262"/>
      <c r="J492" s="1262"/>
      <c r="K492" s="1295">
        <f t="shared" si="8"/>
        <v>0</v>
      </c>
    </row>
    <row r="493" spans="1:11" ht="15.75">
      <c r="A493" s="1264">
        <v>490</v>
      </c>
      <c r="B493" s="1262"/>
      <c r="C493" s="1262"/>
      <c r="D493" s="1262"/>
      <c r="E493" s="1282"/>
      <c r="F493" s="1262"/>
      <c r="G493" s="1262"/>
      <c r="H493" s="1262"/>
      <c r="I493" s="1262"/>
      <c r="J493" s="1262"/>
      <c r="K493" s="1295">
        <f t="shared" si="8"/>
        <v>0</v>
      </c>
    </row>
    <row r="494" spans="1:11" ht="15.75">
      <c r="A494" s="1264">
        <v>491</v>
      </c>
      <c r="B494" s="1262"/>
      <c r="C494" s="1262"/>
      <c r="D494" s="1262"/>
      <c r="E494" s="1282"/>
      <c r="F494" s="1262"/>
      <c r="G494" s="1262"/>
      <c r="H494" s="1262"/>
      <c r="I494" s="1262"/>
      <c r="J494" s="1262"/>
      <c r="K494" s="1295">
        <f t="shared" si="8"/>
        <v>0</v>
      </c>
    </row>
    <row r="495" spans="1:11" ht="15.75">
      <c r="A495" s="1264">
        <v>492</v>
      </c>
      <c r="B495" s="1262"/>
      <c r="C495" s="1262"/>
      <c r="D495" s="1262"/>
      <c r="E495" s="1282"/>
      <c r="F495" s="1262"/>
      <c r="G495" s="1262"/>
      <c r="H495" s="1262"/>
      <c r="I495" s="1262"/>
      <c r="J495" s="1262"/>
      <c r="K495" s="1295">
        <f t="shared" si="8"/>
        <v>0</v>
      </c>
    </row>
    <row r="496" spans="1:11" ht="15.75">
      <c r="A496" s="1264">
        <v>493</v>
      </c>
      <c r="B496" s="1262"/>
      <c r="C496" s="1262"/>
      <c r="D496" s="1262"/>
      <c r="E496" s="1282"/>
      <c r="F496" s="1262"/>
      <c r="G496" s="1262"/>
      <c r="H496" s="1262"/>
      <c r="I496" s="1262"/>
      <c r="J496" s="1262"/>
      <c r="K496" s="1295">
        <f t="shared" si="8"/>
        <v>0</v>
      </c>
    </row>
    <row r="497" spans="1:11" ht="15.75">
      <c r="A497" s="1264">
        <v>494</v>
      </c>
      <c r="B497" s="1262"/>
      <c r="C497" s="1262"/>
      <c r="D497" s="1262"/>
      <c r="E497" s="1282"/>
      <c r="F497" s="1262"/>
      <c r="G497" s="1262"/>
      <c r="H497" s="1262"/>
      <c r="I497" s="1262"/>
      <c r="J497" s="1262"/>
      <c r="K497" s="1295">
        <f t="shared" si="8"/>
        <v>0</v>
      </c>
    </row>
    <row r="498" spans="1:11" ht="15.75">
      <c r="A498" s="1264">
        <v>495</v>
      </c>
      <c r="B498" s="1262"/>
      <c r="C498" s="1262"/>
      <c r="D498" s="1262"/>
      <c r="E498" s="1282"/>
      <c r="F498" s="1262"/>
      <c r="G498" s="1262"/>
      <c r="H498" s="1262"/>
      <c r="I498" s="1262"/>
      <c r="J498" s="1262"/>
      <c r="K498" s="1295">
        <f t="shared" si="8"/>
        <v>0</v>
      </c>
    </row>
    <row r="499" spans="1:11" ht="15.75">
      <c r="A499" s="1264">
        <v>496</v>
      </c>
      <c r="B499" s="1262"/>
      <c r="C499" s="1262"/>
      <c r="D499" s="1262"/>
      <c r="E499" s="1282"/>
      <c r="F499" s="1262"/>
      <c r="G499" s="1262"/>
      <c r="H499" s="1262"/>
      <c r="I499" s="1262"/>
      <c r="J499" s="1262"/>
      <c r="K499" s="1295">
        <f t="shared" si="8"/>
        <v>0</v>
      </c>
    </row>
    <row r="500" spans="1:11" ht="15.75">
      <c r="A500" s="1264">
        <v>497</v>
      </c>
      <c r="B500" s="1262"/>
      <c r="C500" s="1262"/>
      <c r="D500" s="1262"/>
      <c r="E500" s="1282"/>
      <c r="F500" s="1262"/>
      <c r="G500" s="1262"/>
      <c r="H500" s="1262"/>
      <c r="I500" s="1262"/>
      <c r="J500" s="1262"/>
      <c r="K500" s="1295">
        <f t="shared" si="8"/>
        <v>0</v>
      </c>
    </row>
    <row r="501" spans="1:11" ht="15.75">
      <c r="A501" s="1264">
        <v>498</v>
      </c>
      <c r="B501" s="1262"/>
      <c r="C501" s="1262"/>
      <c r="D501" s="1262"/>
      <c r="E501" s="1282"/>
      <c r="F501" s="1262"/>
      <c r="G501" s="1262"/>
      <c r="H501" s="1262"/>
      <c r="I501" s="1262"/>
      <c r="J501" s="1262"/>
      <c r="K501" s="1295">
        <f t="shared" si="8"/>
        <v>0</v>
      </c>
    </row>
    <row r="502" spans="1:11" ht="15.75">
      <c r="A502" s="1264">
        <v>499</v>
      </c>
      <c r="B502" s="1262"/>
      <c r="C502" s="1262"/>
      <c r="D502" s="1262"/>
      <c r="E502" s="1282"/>
      <c r="F502" s="1262"/>
      <c r="G502" s="1262"/>
      <c r="H502" s="1262"/>
      <c r="I502" s="1262"/>
      <c r="J502" s="1262"/>
      <c r="K502" s="1295">
        <f t="shared" si="8"/>
        <v>0</v>
      </c>
    </row>
    <row r="503" spans="1:11" ht="15.75">
      <c r="A503" s="1264">
        <v>500</v>
      </c>
      <c r="B503" s="1262"/>
      <c r="C503" s="1262"/>
      <c r="D503" s="1262"/>
      <c r="E503" s="1282"/>
      <c r="F503" s="1262"/>
      <c r="G503" s="1262"/>
      <c r="H503" s="1262"/>
      <c r="I503" s="1262"/>
      <c r="J503" s="1262"/>
      <c r="K503" s="1295">
        <f t="shared" si="8"/>
        <v>0</v>
      </c>
    </row>
    <row r="504" spans="1:11" ht="15.75">
      <c r="A504" s="1264">
        <v>501</v>
      </c>
      <c r="B504" s="1262"/>
      <c r="C504" s="1262"/>
      <c r="D504" s="1262"/>
      <c r="E504" s="1282"/>
      <c r="F504" s="1262"/>
      <c r="G504" s="1262"/>
      <c r="H504" s="1262"/>
      <c r="I504" s="1262"/>
      <c r="J504" s="1262"/>
      <c r="K504" s="1295">
        <f t="shared" si="8"/>
        <v>0</v>
      </c>
    </row>
    <row r="505" spans="1:11" ht="15.75">
      <c r="A505" s="1264">
        <v>502</v>
      </c>
      <c r="B505" s="1262"/>
      <c r="C505" s="1262"/>
      <c r="D505" s="1262"/>
      <c r="E505" s="1282"/>
      <c r="F505" s="1262"/>
      <c r="G505" s="1262"/>
      <c r="H505" s="1262"/>
      <c r="I505" s="1262"/>
      <c r="J505" s="1262"/>
      <c r="K505" s="1295">
        <f t="shared" si="8"/>
        <v>0</v>
      </c>
    </row>
    <row r="506" spans="1:11" ht="15.75">
      <c r="A506" s="1264">
        <v>503</v>
      </c>
      <c r="B506" s="1262"/>
      <c r="C506" s="1262"/>
      <c r="D506" s="1262"/>
      <c r="E506" s="1282"/>
      <c r="F506" s="1262"/>
      <c r="G506" s="1262"/>
      <c r="H506" s="1262"/>
      <c r="I506" s="1262"/>
      <c r="J506" s="1262"/>
      <c r="K506" s="1295">
        <f t="shared" si="8"/>
        <v>0</v>
      </c>
    </row>
    <row r="507" spans="1:11" ht="15.75">
      <c r="A507" s="1264">
        <v>504</v>
      </c>
      <c r="B507" s="1262"/>
      <c r="C507" s="1262"/>
      <c r="D507" s="1262"/>
      <c r="E507" s="1282"/>
      <c r="F507" s="1262"/>
      <c r="G507" s="1262"/>
      <c r="H507" s="1262"/>
      <c r="I507" s="1262"/>
      <c r="J507" s="1262"/>
      <c r="K507" s="1295">
        <f t="shared" si="8"/>
        <v>0</v>
      </c>
    </row>
    <row r="508" spans="1:11" ht="15.75">
      <c r="A508" s="1264">
        <v>505</v>
      </c>
      <c r="B508" s="1262"/>
      <c r="C508" s="1262"/>
      <c r="D508" s="1262"/>
      <c r="E508" s="1282"/>
      <c r="F508" s="1262"/>
      <c r="G508" s="1262"/>
      <c r="H508" s="1262"/>
      <c r="I508" s="1262"/>
      <c r="J508" s="1262"/>
      <c r="K508" s="1295">
        <f t="shared" si="8"/>
        <v>0</v>
      </c>
    </row>
    <row r="509" spans="1:11" ht="15.75">
      <c r="A509" s="1264">
        <v>506</v>
      </c>
      <c r="B509" s="1262"/>
      <c r="C509" s="1262"/>
      <c r="D509" s="1262"/>
      <c r="E509" s="1282"/>
      <c r="F509" s="1262"/>
      <c r="G509" s="1262"/>
      <c r="H509" s="1262"/>
      <c r="I509" s="1262"/>
      <c r="J509" s="1262"/>
      <c r="K509" s="1295">
        <f t="shared" si="8"/>
        <v>0</v>
      </c>
    </row>
    <row r="510" spans="1:11" ht="15.75">
      <c r="A510" s="1264">
        <v>507</v>
      </c>
      <c r="B510" s="1262"/>
      <c r="C510" s="1262"/>
      <c r="D510" s="1262"/>
      <c r="E510" s="1282"/>
      <c r="F510" s="1262"/>
      <c r="G510" s="1262"/>
      <c r="H510" s="1262"/>
      <c r="I510" s="1262"/>
      <c r="J510" s="1262"/>
      <c r="K510" s="1295">
        <f t="shared" si="8"/>
        <v>0</v>
      </c>
    </row>
    <row r="511" spans="1:11" ht="15.75">
      <c r="A511" s="1264">
        <v>508</v>
      </c>
      <c r="B511" s="1262"/>
      <c r="C511" s="1262"/>
      <c r="D511" s="1262"/>
      <c r="E511" s="1282"/>
      <c r="F511" s="1262"/>
      <c r="G511" s="1262"/>
      <c r="H511" s="1262"/>
      <c r="I511" s="1262"/>
      <c r="J511" s="1262"/>
      <c r="K511" s="1295">
        <f t="shared" si="8"/>
        <v>0</v>
      </c>
    </row>
    <row r="512" spans="1:11" ht="15.75">
      <c r="A512" s="1264">
        <v>509</v>
      </c>
      <c r="B512" s="1262"/>
      <c r="C512" s="1262"/>
      <c r="D512" s="1262"/>
      <c r="E512" s="1282"/>
      <c r="F512" s="1262"/>
      <c r="G512" s="1262"/>
      <c r="H512" s="1262"/>
      <c r="I512" s="1262"/>
      <c r="J512" s="1262"/>
      <c r="K512" s="1295">
        <f t="shared" si="8"/>
        <v>0</v>
      </c>
    </row>
    <row r="513" spans="1:11" ht="15.75">
      <c r="A513" s="1264">
        <v>510</v>
      </c>
      <c r="B513" s="1262"/>
      <c r="C513" s="1262"/>
      <c r="D513" s="1262"/>
      <c r="E513" s="1282"/>
      <c r="F513" s="1262"/>
      <c r="G513" s="1262"/>
      <c r="H513" s="1262"/>
      <c r="I513" s="1262"/>
      <c r="J513" s="1262"/>
      <c r="K513" s="1295">
        <f t="shared" si="8"/>
        <v>0</v>
      </c>
    </row>
    <row r="514" spans="1:11" ht="15.75">
      <c r="A514" s="1264">
        <v>511</v>
      </c>
      <c r="B514" s="1262"/>
      <c r="C514" s="1262"/>
      <c r="D514" s="1262"/>
      <c r="E514" s="1282"/>
      <c r="F514" s="1262"/>
      <c r="G514" s="1262"/>
      <c r="H514" s="1262"/>
      <c r="I514" s="1262"/>
      <c r="J514" s="1262"/>
      <c r="K514" s="1295">
        <f t="shared" si="8"/>
        <v>0</v>
      </c>
    </row>
    <row r="515" spans="1:11" ht="15.75">
      <c r="A515" s="1264">
        <v>512</v>
      </c>
      <c r="B515" s="1262"/>
      <c r="C515" s="1262"/>
      <c r="D515" s="1262"/>
      <c r="E515" s="1282"/>
      <c r="F515" s="1262"/>
      <c r="G515" s="1262"/>
      <c r="H515" s="1262"/>
      <c r="I515" s="1262"/>
      <c r="J515" s="1262"/>
      <c r="K515" s="1295">
        <f t="shared" si="8"/>
        <v>0</v>
      </c>
    </row>
    <row r="516" spans="1:11" ht="15.75">
      <c r="A516" s="1264">
        <v>513</v>
      </c>
      <c r="B516" s="1262"/>
      <c r="C516" s="1262"/>
      <c r="D516" s="1262"/>
      <c r="E516" s="1282"/>
      <c r="F516" s="1262"/>
      <c r="G516" s="1262"/>
      <c r="H516" s="1262"/>
      <c r="I516" s="1262"/>
      <c r="J516" s="1262"/>
      <c r="K516" s="1295">
        <f t="shared" ref="K516:K554" si="9">H516+I516+J516</f>
        <v>0</v>
      </c>
    </row>
    <row r="517" spans="1:11" ht="15.75">
      <c r="A517" s="1264">
        <v>514</v>
      </c>
      <c r="B517" s="1262"/>
      <c r="C517" s="1262"/>
      <c r="D517" s="1262"/>
      <c r="E517" s="1282"/>
      <c r="F517" s="1262"/>
      <c r="G517" s="1262"/>
      <c r="H517" s="1262"/>
      <c r="I517" s="1262"/>
      <c r="J517" s="1262"/>
      <c r="K517" s="1295">
        <f t="shared" si="9"/>
        <v>0</v>
      </c>
    </row>
    <row r="518" spans="1:11" ht="15.75">
      <c r="A518" s="1264">
        <v>515</v>
      </c>
      <c r="B518" s="1262"/>
      <c r="C518" s="1262"/>
      <c r="D518" s="1262"/>
      <c r="E518" s="1282"/>
      <c r="F518" s="1262"/>
      <c r="G518" s="1262"/>
      <c r="H518" s="1262"/>
      <c r="I518" s="1262"/>
      <c r="J518" s="1262"/>
      <c r="K518" s="1295">
        <f t="shared" si="9"/>
        <v>0</v>
      </c>
    </row>
    <row r="519" spans="1:11" ht="15.75">
      <c r="A519" s="1264">
        <v>516</v>
      </c>
      <c r="B519" s="1262"/>
      <c r="C519" s="1262"/>
      <c r="D519" s="1262"/>
      <c r="E519" s="1282"/>
      <c r="F519" s="1262"/>
      <c r="G519" s="1262"/>
      <c r="H519" s="1262"/>
      <c r="I519" s="1262"/>
      <c r="J519" s="1262"/>
      <c r="K519" s="1295">
        <f t="shared" si="9"/>
        <v>0</v>
      </c>
    </row>
    <row r="520" spans="1:11" ht="15.75">
      <c r="A520" s="1264">
        <v>517</v>
      </c>
      <c r="B520" s="1262"/>
      <c r="C520" s="1262"/>
      <c r="D520" s="1262"/>
      <c r="E520" s="1282"/>
      <c r="F520" s="1262"/>
      <c r="G520" s="1262"/>
      <c r="H520" s="1262"/>
      <c r="I520" s="1262"/>
      <c r="J520" s="1262"/>
      <c r="K520" s="1295">
        <f t="shared" si="9"/>
        <v>0</v>
      </c>
    </row>
    <row r="521" spans="1:11" ht="15.75">
      <c r="A521" s="1264">
        <v>518</v>
      </c>
      <c r="B521" s="1262"/>
      <c r="C521" s="1262"/>
      <c r="D521" s="1262"/>
      <c r="E521" s="1282"/>
      <c r="F521" s="1262"/>
      <c r="G521" s="1262"/>
      <c r="H521" s="1262"/>
      <c r="I521" s="1262"/>
      <c r="J521" s="1262"/>
      <c r="K521" s="1295">
        <f t="shared" si="9"/>
        <v>0</v>
      </c>
    </row>
    <row r="522" spans="1:11" ht="15.75">
      <c r="A522" s="1264">
        <v>519</v>
      </c>
      <c r="B522" s="1262"/>
      <c r="C522" s="1262"/>
      <c r="D522" s="1262"/>
      <c r="E522" s="1282"/>
      <c r="F522" s="1262"/>
      <c r="G522" s="1262"/>
      <c r="H522" s="1262"/>
      <c r="I522" s="1262"/>
      <c r="J522" s="1262"/>
      <c r="K522" s="1295">
        <f t="shared" si="9"/>
        <v>0</v>
      </c>
    </row>
    <row r="523" spans="1:11" ht="15.75">
      <c r="A523" s="1264">
        <v>520</v>
      </c>
      <c r="B523" s="1262"/>
      <c r="C523" s="1262"/>
      <c r="D523" s="1262"/>
      <c r="E523" s="1282"/>
      <c r="F523" s="1262"/>
      <c r="G523" s="1262"/>
      <c r="H523" s="1262"/>
      <c r="I523" s="1262"/>
      <c r="J523" s="1262"/>
      <c r="K523" s="1295">
        <f t="shared" si="9"/>
        <v>0</v>
      </c>
    </row>
    <row r="524" spans="1:11" ht="15.75">
      <c r="A524" s="1264">
        <v>521</v>
      </c>
      <c r="B524" s="1262"/>
      <c r="C524" s="1262"/>
      <c r="D524" s="1262"/>
      <c r="E524" s="1282"/>
      <c r="F524" s="1262"/>
      <c r="G524" s="1262"/>
      <c r="H524" s="1262"/>
      <c r="I524" s="1262"/>
      <c r="J524" s="1262"/>
      <c r="K524" s="1295">
        <f t="shared" si="9"/>
        <v>0</v>
      </c>
    </row>
    <row r="525" spans="1:11" ht="15.75">
      <c r="A525" s="1264">
        <v>522</v>
      </c>
      <c r="B525" s="1262"/>
      <c r="C525" s="1262"/>
      <c r="D525" s="1262"/>
      <c r="E525" s="1282"/>
      <c r="F525" s="1262"/>
      <c r="G525" s="1262"/>
      <c r="H525" s="1262"/>
      <c r="I525" s="1262"/>
      <c r="J525" s="1262"/>
      <c r="K525" s="1295">
        <f t="shared" si="9"/>
        <v>0</v>
      </c>
    </row>
    <row r="526" spans="1:11" ht="15.75">
      <c r="A526" s="1264">
        <v>523</v>
      </c>
      <c r="B526" s="1262"/>
      <c r="C526" s="1262"/>
      <c r="D526" s="1262"/>
      <c r="E526" s="1282"/>
      <c r="F526" s="1262"/>
      <c r="G526" s="1262"/>
      <c r="H526" s="1262"/>
      <c r="I526" s="1262"/>
      <c r="J526" s="1262"/>
      <c r="K526" s="1295">
        <f t="shared" si="9"/>
        <v>0</v>
      </c>
    </row>
    <row r="527" spans="1:11" ht="15.75">
      <c r="A527" s="1264">
        <v>524</v>
      </c>
      <c r="B527" s="1262"/>
      <c r="C527" s="1262"/>
      <c r="D527" s="1262"/>
      <c r="E527" s="1282"/>
      <c r="F527" s="1262"/>
      <c r="G527" s="1262"/>
      <c r="H527" s="1262"/>
      <c r="I527" s="1262"/>
      <c r="J527" s="1262"/>
      <c r="K527" s="1295">
        <f t="shared" si="9"/>
        <v>0</v>
      </c>
    </row>
    <row r="528" spans="1:11" ht="15.75">
      <c r="A528" s="1264">
        <v>525</v>
      </c>
      <c r="B528" s="1262"/>
      <c r="C528" s="1262"/>
      <c r="D528" s="1262"/>
      <c r="E528" s="1282"/>
      <c r="F528" s="1262"/>
      <c r="G528" s="1262"/>
      <c r="H528" s="1262"/>
      <c r="I528" s="1262"/>
      <c r="J528" s="1262"/>
      <c r="K528" s="1295">
        <f t="shared" si="9"/>
        <v>0</v>
      </c>
    </row>
    <row r="529" spans="1:11" ht="15.75">
      <c r="A529" s="1264">
        <v>526</v>
      </c>
      <c r="B529" s="1262"/>
      <c r="C529" s="1262"/>
      <c r="D529" s="1262"/>
      <c r="E529" s="1282"/>
      <c r="F529" s="1262"/>
      <c r="G529" s="1262"/>
      <c r="H529" s="1262"/>
      <c r="I529" s="1262"/>
      <c r="J529" s="1262"/>
      <c r="K529" s="1295">
        <f t="shared" si="9"/>
        <v>0</v>
      </c>
    </row>
    <row r="530" spans="1:11" ht="15.75">
      <c r="A530" s="1264">
        <v>527</v>
      </c>
      <c r="B530" s="1262"/>
      <c r="C530" s="1262"/>
      <c r="D530" s="1262"/>
      <c r="E530" s="1282"/>
      <c r="F530" s="1262"/>
      <c r="G530" s="1262"/>
      <c r="H530" s="1262"/>
      <c r="I530" s="1262"/>
      <c r="J530" s="1262"/>
      <c r="K530" s="1295">
        <f t="shared" si="9"/>
        <v>0</v>
      </c>
    </row>
    <row r="531" spans="1:11" ht="15.75">
      <c r="A531" s="1264">
        <v>528</v>
      </c>
      <c r="B531" s="1262"/>
      <c r="C531" s="1262"/>
      <c r="D531" s="1262"/>
      <c r="E531" s="1282"/>
      <c r="F531" s="1262"/>
      <c r="G531" s="1262"/>
      <c r="H531" s="1262"/>
      <c r="I531" s="1262"/>
      <c r="J531" s="1262"/>
      <c r="K531" s="1295">
        <f t="shared" si="9"/>
        <v>0</v>
      </c>
    </row>
    <row r="532" spans="1:11" ht="15.75">
      <c r="A532" s="1264">
        <v>529</v>
      </c>
      <c r="B532" s="1262"/>
      <c r="C532" s="1262"/>
      <c r="D532" s="1262"/>
      <c r="E532" s="1282"/>
      <c r="F532" s="1262"/>
      <c r="G532" s="1262"/>
      <c r="H532" s="1262"/>
      <c r="I532" s="1262"/>
      <c r="J532" s="1262"/>
      <c r="K532" s="1295">
        <f t="shared" si="9"/>
        <v>0</v>
      </c>
    </row>
    <row r="533" spans="1:11" ht="15.75">
      <c r="A533" s="1264">
        <v>530</v>
      </c>
      <c r="B533" s="1262"/>
      <c r="C533" s="1262"/>
      <c r="D533" s="1262"/>
      <c r="E533" s="1282"/>
      <c r="F533" s="1262"/>
      <c r="G533" s="1262"/>
      <c r="H533" s="1262"/>
      <c r="I533" s="1262"/>
      <c r="J533" s="1262"/>
      <c r="K533" s="1295">
        <f t="shared" si="9"/>
        <v>0</v>
      </c>
    </row>
    <row r="534" spans="1:11" ht="15.75">
      <c r="A534" s="1264">
        <v>531</v>
      </c>
      <c r="B534" s="1262"/>
      <c r="C534" s="1262"/>
      <c r="D534" s="1262"/>
      <c r="E534" s="1282"/>
      <c r="F534" s="1262"/>
      <c r="G534" s="1262"/>
      <c r="H534" s="1262"/>
      <c r="I534" s="1262"/>
      <c r="J534" s="1262"/>
      <c r="K534" s="1295">
        <f t="shared" si="9"/>
        <v>0</v>
      </c>
    </row>
    <row r="535" spans="1:11" ht="15.75">
      <c r="A535" s="1264">
        <v>532</v>
      </c>
      <c r="B535" s="1262"/>
      <c r="C535" s="1262"/>
      <c r="D535" s="1262"/>
      <c r="E535" s="1282"/>
      <c r="F535" s="1262"/>
      <c r="G535" s="1262"/>
      <c r="H535" s="1262"/>
      <c r="I535" s="1262"/>
      <c r="J535" s="1262"/>
      <c r="K535" s="1295">
        <f t="shared" si="9"/>
        <v>0</v>
      </c>
    </row>
    <row r="536" spans="1:11" ht="15.75">
      <c r="A536" s="1264">
        <v>533</v>
      </c>
      <c r="B536" s="1262"/>
      <c r="C536" s="1262"/>
      <c r="D536" s="1262"/>
      <c r="E536" s="1282"/>
      <c r="F536" s="1262"/>
      <c r="G536" s="1262"/>
      <c r="H536" s="1262"/>
      <c r="I536" s="1262"/>
      <c r="J536" s="1262"/>
      <c r="K536" s="1295">
        <f t="shared" si="9"/>
        <v>0</v>
      </c>
    </row>
    <row r="537" spans="1:11" ht="15.75">
      <c r="A537" s="1264">
        <v>534</v>
      </c>
      <c r="B537" s="1262"/>
      <c r="C537" s="1262"/>
      <c r="D537" s="1262"/>
      <c r="E537" s="1282"/>
      <c r="F537" s="1262"/>
      <c r="G537" s="1262"/>
      <c r="H537" s="1262"/>
      <c r="I537" s="1262"/>
      <c r="J537" s="1262"/>
      <c r="K537" s="1295">
        <f t="shared" si="9"/>
        <v>0</v>
      </c>
    </row>
    <row r="538" spans="1:11" ht="15.75">
      <c r="A538" s="1264">
        <v>535</v>
      </c>
      <c r="B538" s="1262"/>
      <c r="C538" s="1262"/>
      <c r="D538" s="1262"/>
      <c r="E538" s="1282"/>
      <c r="F538" s="1262"/>
      <c r="G538" s="1262"/>
      <c r="H538" s="1262"/>
      <c r="I538" s="1262"/>
      <c r="J538" s="1262"/>
      <c r="K538" s="1295">
        <f t="shared" si="9"/>
        <v>0</v>
      </c>
    </row>
    <row r="539" spans="1:11" ht="15.75">
      <c r="A539" s="1264">
        <v>536</v>
      </c>
      <c r="B539" s="1262"/>
      <c r="C539" s="1262"/>
      <c r="D539" s="1262"/>
      <c r="E539" s="1282"/>
      <c r="F539" s="1262"/>
      <c r="G539" s="1262"/>
      <c r="H539" s="1262"/>
      <c r="I539" s="1262"/>
      <c r="J539" s="1262"/>
      <c r="K539" s="1295">
        <f t="shared" si="9"/>
        <v>0</v>
      </c>
    </row>
    <row r="540" spans="1:11" ht="15.75">
      <c r="A540" s="1264">
        <v>537</v>
      </c>
      <c r="B540" s="1262"/>
      <c r="C540" s="1262"/>
      <c r="D540" s="1262"/>
      <c r="E540" s="1282"/>
      <c r="F540" s="1262"/>
      <c r="G540" s="1262"/>
      <c r="H540" s="1262"/>
      <c r="I540" s="1262"/>
      <c r="J540" s="1262"/>
      <c r="K540" s="1295">
        <f t="shared" si="9"/>
        <v>0</v>
      </c>
    </row>
    <row r="541" spans="1:11" ht="15.75">
      <c r="A541" s="1264">
        <v>538</v>
      </c>
      <c r="B541" s="1262"/>
      <c r="C541" s="1262"/>
      <c r="D541" s="1262"/>
      <c r="E541" s="1282"/>
      <c r="F541" s="1262"/>
      <c r="G541" s="1262"/>
      <c r="H541" s="1262"/>
      <c r="I541" s="1262"/>
      <c r="J541" s="1262"/>
      <c r="K541" s="1295">
        <f t="shared" si="9"/>
        <v>0</v>
      </c>
    </row>
    <row r="542" spans="1:11" ht="15.75">
      <c r="A542" s="1264">
        <v>539</v>
      </c>
      <c r="B542" s="1262"/>
      <c r="C542" s="1262"/>
      <c r="D542" s="1262"/>
      <c r="E542" s="1282"/>
      <c r="F542" s="1262"/>
      <c r="G542" s="1262"/>
      <c r="H542" s="1262"/>
      <c r="I542" s="1262"/>
      <c r="J542" s="1262"/>
      <c r="K542" s="1295">
        <f t="shared" si="9"/>
        <v>0</v>
      </c>
    </row>
    <row r="543" spans="1:11" ht="15.75">
      <c r="A543" s="1264">
        <v>540</v>
      </c>
      <c r="B543" s="1262"/>
      <c r="C543" s="1262"/>
      <c r="D543" s="1262"/>
      <c r="E543" s="1282"/>
      <c r="F543" s="1262"/>
      <c r="G543" s="1262"/>
      <c r="H543" s="1262"/>
      <c r="I543" s="1262"/>
      <c r="J543" s="1262"/>
      <c r="K543" s="1295">
        <f t="shared" si="9"/>
        <v>0</v>
      </c>
    </row>
    <row r="544" spans="1:11" ht="15.75">
      <c r="A544" s="1264">
        <v>541</v>
      </c>
      <c r="B544" s="1262"/>
      <c r="C544" s="1262"/>
      <c r="D544" s="1262"/>
      <c r="E544" s="1282"/>
      <c r="F544" s="1262"/>
      <c r="G544" s="1262"/>
      <c r="H544" s="1262"/>
      <c r="I544" s="1262"/>
      <c r="J544" s="1262"/>
      <c r="K544" s="1295">
        <f t="shared" si="9"/>
        <v>0</v>
      </c>
    </row>
    <row r="545" spans="1:11" ht="15.75">
      <c r="A545" s="1264">
        <v>542</v>
      </c>
      <c r="B545" s="1262"/>
      <c r="C545" s="1262"/>
      <c r="D545" s="1262"/>
      <c r="E545" s="1282"/>
      <c r="F545" s="1262"/>
      <c r="G545" s="1262"/>
      <c r="H545" s="1262"/>
      <c r="I545" s="1262"/>
      <c r="J545" s="1262"/>
      <c r="K545" s="1295">
        <f t="shared" si="9"/>
        <v>0</v>
      </c>
    </row>
    <row r="546" spans="1:11" ht="15.75">
      <c r="A546" s="1264">
        <v>543</v>
      </c>
      <c r="B546" s="1262"/>
      <c r="C546" s="1262"/>
      <c r="D546" s="1262"/>
      <c r="E546" s="1282"/>
      <c r="F546" s="1262"/>
      <c r="G546" s="1262"/>
      <c r="H546" s="1262"/>
      <c r="I546" s="1262"/>
      <c r="J546" s="1262"/>
      <c r="K546" s="1295">
        <f t="shared" si="9"/>
        <v>0</v>
      </c>
    </row>
    <row r="547" spans="1:11" ht="15.75">
      <c r="A547" s="1264">
        <v>544</v>
      </c>
      <c r="B547" s="1262"/>
      <c r="C547" s="1262"/>
      <c r="D547" s="1262"/>
      <c r="E547" s="1282"/>
      <c r="F547" s="1262"/>
      <c r="G547" s="1262"/>
      <c r="H547" s="1262"/>
      <c r="I547" s="1262"/>
      <c r="J547" s="1262"/>
      <c r="K547" s="1295">
        <f t="shared" si="9"/>
        <v>0</v>
      </c>
    </row>
    <row r="548" spans="1:11" ht="15.75">
      <c r="A548" s="1264">
        <v>545</v>
      </c>
      <c r="B548" s="1262"/>
      <c r="C548" s="1262"/>
      <c r="D548" s="1262"/>
      <c r="E548" s="1282"/>
      <c r="F548" s="1262"/>
      <c r="G548" s="1262"/>
      <c r="H548" s="1262"/>
      <c r="I548" s="1262"/>
      <c r="J548" s="1262"/>
      <c r="K548" s="1295">
        <f t="shared" si="9"/>
        <v>0</v>
      </c>
    </row>
    <row r="549" spans="1:11" ht="15.75">
      <c r="A549" s="1264">
        <v>546</v>
      </c>
      <c r="B549" s="1262"/>
      <c r="C549" s="1262"/>
      <c r="D549" s="1262"/>
      <c r="E549" s="1282"/>
      <c r="F549" s="1262"/>
      <c r="G549" s="1262"/>
      <c r="H549" s="1262"/>
      <c r="I549" s="1262"/>
      <c r="J549" s="1262"/>
      <c r="K549" s="1295">
        <f t="shared" si="9"/>
        <v>0</v>
      </c>
    </row>
    <row r="550" spans="1:11" ht="15.75">
      <c r="A550" s="1264">
        <v>547</v>
      </c>
      <c r="B550" s="1262"/>
      <c r="C550" s="1262"/>
      <c r="D550" s="1262"/>
      <c r="E550" s="1282"/>
      <c r="F550" s="1262"/>
      <c r="G550" s="1262"/>
      <c r="H550" s="1262"/>
      <c r="I550" s="1262"/>
      <c r="J550" s="1262"/>
      <c r="K550" s="1295">
        <f t="shared" si="9"/>
        <v>0</v>
      </c>
    </row>
    <row r="551" spans="1:11" ht="15.75">
      <c r="A551" s="1264">
        <v>548</v>
      </c>
      <c r="B551" s="1262"/>
      <c r="C551" s="1262"/>
      <c r="D551" s="1262"/>
      <c r="E551" s="1282"/>
      <c r="F551" s="1262"/>
      <c r="G551" s="1262"/>
      <c r="H551" s="1262"/>
      <c r="I551" s="1262"/>
      <c r="J551" s="1262"/>
      <c r="K551" s="1295">
        <f t="shared" si="9"/>
        <v>0</v>
      </c>
    </row>
    <row r="552" spans="1:11" ht="15.75">
      <c r="A552" s="1264">
        <v>549</v>
      </c>
      <c r="B552" s="1262"/>
      <c r="C552" s="1262"/>
      <c r="D552" s="1262"/>
      <c r="E552" s="1282"/>
      <c r="F552" s="1262"/>
      <c r="G552" s="1262"/>
      <c r="H552" s="1262"/>
      <c r="I552" s="1262"/>
      <c r="J552" s="1262"/>
      <c r="K552" s="1295">
        <f t="shared" si="9"/>
        <v>0</v>
      </c>
    </row>
    <row r="553" spans="1:11" ht="15.75">
      <c r="A553" s="1264">
        <v>550</v>
      </c>
      <c r="B553" s="1262"/>
      <c r="C553" s="1262"/>
      <c r="D553" s="1262"/>
      <c r="E553" s="1282"/>
      <c r="F553" s="1262"/>
      <c r="G553" s="1262"/>
      <c r="H553" s="1262"/>
      <c r="I553" s="1262"/>
      <c r="J553" s="1262"/>
      <c r="K553" s="1295">
        <f t="shared" si="9"/>
        <v>0</v>
      </c>
    </row>
    <row r="554" spans="1:11" ht="15.75">
      <c r="A554" s="1264">
        <v>551</v>
      </c>
      <c r="B554" s="1262"/>
      <c r="C554" s="1262"/>
      <c r="D554" s="1262"/>
      <c r="E554" s="1282"/>
      <c r="F554" s="1262"/>
      <c r="G554" s="1262"/>
      <c r="H554" s="1262"/>
      <c r="I554" s="1262"/>
      <c r="J554" s="1262"/>
      <c r="K554" s="1295">
        <f t="shared" si="9"/>
        <v>0</v>
      </c>
    </row>
  </sheetData>
  <autoFilter ref="A2:G2"/>
  <mergeCells count="1">
    <mergeCell ref="A3:G3"/>
  </mergeCells>
  <dataValidations count="1">
    <dataValidation type="list" allowBlank="1" showInputMessage="1" showErrorMessage="1" sqref="E4:E303">
      <formula1>$M$4:$M$6</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sheetPr>
    <tabColor theme="4" tint="0.39997558519241921"/>
    <pageSetUpPr fitToPage="1"/>
  </sheetPr>
  <dimension ref="A1:FW587"/>
  <sheetViews>
    <sheetView showRuler="0" topLeftCell="A263" zoomScale="70" zoomScaleNormal="70" zoomScaleSheetLayoutView="90" workbookViewId="0">
      <pane xSplit="3" topLeftCell="D1" activePane="topRight" state="frozen"/>
      <selection pane="topRight" activeCell="E532" sqref="A532:XFD532"/>
    </sheetView>
  </sheetViews>
  <sheetFormatPr defaultColWidth="9.140625" defaultRowHeight="15.75" outlineLevelRow="1"/>
  <cols>
    <col min="1" max="1" width="53" style="12" customWidth="1"/>
    <col min="2" max="2" width="7.140625" style="5" customWidth="1"/>
    <col min="3" max="3" width="7.140625" style="4" customWidth="1"/>
    <col min="4" max="4" width="26" style="4" customWidth="1"/>
    <col min="5" max="6" width="37.7109375" style="4" customWidth="1"/>
    <col min="7" max="7" width="27.85546875" style="10" customWidth="1"/>
    <col min="8" max="9" width="27.85546875" style="4" customWidth="1"/>
    <col min="10" max="12" width="27.140625" style="37" customWidth="1"/>
    <col min="13" max="13" width="27.28515625" style="37" customWidth="1"/>
    <col min="14" max="14" width="27.5703125" style="37" customWidth="1"/>
    <col min="15" max="15" width="27.42578125" style="37" customWidth="1"/>
    <col min="16" max="16" width="27.7109375" style="37" customWidth="1"/>
    <col min="17" max="17" width="19.5703125" style="37" customWidth="1"/>
    <col min="18" max="18" width="34" style="37" customWidth="1"/>
    <col min="19" max="19" width="27.7109375" style="37" customWidth="1"/>
    <col min="20" max="20" width="28" style="37" customWidth="1"/>
    <col min="21" max="21" width="27.42578125" style="37" customWidth="1"/>
    <col min="22" max="22" width="28.42578125" style="37" customWidth="1"/>
    <col min="23" max="23" width="27.85546875" style="37" customWidth="1"/>
    <col min="24" max="24" width="27.5703125" style="37" customWidth="1"/>
    <col min="25" max="26" width="27.140625" style="37" customWidth="1"/>
    <col min="27" max="34" width="27.140625" style="3" customWidth="1"/>
    <col min="35" max="35" width="34.28515625" style="3" customWidth="1"/>
    <col min="36" max="39" width="27.140625" style="3" customWidth="1"/>
    <col min="40" max="16384" width="9.140625" style="3"/>
  </cols>
  <sheetData>
    <row r="1" spans="1:174" ht="18.75" customHeight="1" outlineLevel="1">
      <c r="A1" s="718" t="s">
        <v>932</v>
      </c>
      <c r="B1" s="686"/>
      <c r="C1" s="600"/>
      <c r="D1" s="600"/>
      <c r="E1" s="272"/>
      <c r="G1" s="4"/>
    </row>
    <row r="2" spans="1:174" s="4" customFormat="1" ht="18.75" customHeight="1" outlineLevel="1">
      <c r="A2" s="718" t="s">
        <v>851</v>
      </c>
      <c r="B2" s="686"/>
      <c r="C2" s="600"/>
      <c r="D2" s="600"/>
      <c r="E2" s="272"/>
      <c r="J2" s="37"/>
      <c r="K2" s="37"/>
      <c r="L2" s="37"/>
      <c r="M2" s="37"/>
      <c r="N2" s="37"/>
      <c r="O2" s="37"/>
      <c r="P2" s="37"/>
      <c r="Q2" s="37"/>
      <c r="R2" s="37"/>
      <c r="S2" s="37"/>
      <c r="T2" s="37"/>
      <c r="U2" s="37"/>
      <c r="V2" s="37"/>
      <c r="W2" s="37"/>
      <c r="X2" s="37"/>
      <c r="Y2" s="37"/>
      <c r="Z2" s="37"/>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row>
    <row r="3" spans="1:174" s="4" customFormat="1" ht="18.75" customHeight="1" outlineLevel="1">
      <c r="A3" s="718" t="s">
        <v>934</v>
      </c>
      <c r="B3" s="686"/>
      <c r="C3" s="600"/>
      <c r="D3" s="600"/>
      <c r="E3" s="272"/>
      <c r="J3" s="37"/>
      <c r="K3" s="37"/>
      <c r="L3" s="37"/>
      <c r="M3" s="37"/>
      <c r="N3" s="37"/>
      <c r="O3" s="37"/>
      <c r="P3" s="37"/>
      <c r="Q3" s="37"/>
      <c r="R3" s="37"/>
      <c r="S3" s="37"/>
      <c r="T3" s="37"/>
      <c r="U3" s="37"/>
      <c r="V3" s="37"/>
      <c r="W3" s="37"/>
      <c r="X3" s="37"/>
      <c r="Y3" s="37"/>
      <c r="Z3" s="37"/>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row>
    <row r="4" spans="1:174" ht="23.25" customHeight="1" outlineLevel="1">
      <c r="D4" s="701" t="s">
        <v>700</v>
      </c>
      <c r="E4" s="701" t="s">
        <v>849</v>
      </c>
      <c r="G4" s="4"/>
    </row>
    <row r="5" spans="1:174" s="4" customFormat="1" ht="24" customHeight="1" outlineLevel="1">
      <c r="A5" s="2062" t="s">
        <v>863</v>
      </c>
      <c r="B5" s="2062"/>
      <c r="C5" s="2062"/>
      <c r="D5" s="2062"/>
      <c r="E5" s="2062"/>
      <c r="J5" s="37"/>
      <c r="K5" s="37"/>
      <c r="L5" s="37"/>
      <c r="M5" s="37"/>
      <c r="N5" s="37"/>
      <c r="O5" s="37"/>
      <c r="P5" s="37"/>
      <c r="Q5" s="37"/>
      <c r="R5" s="37"/>
      <c r="S5" s="37"/>
      <c r="T5" s="37"/>
      <c r="U5" s="37"/>
      <c r="V5" s="37"/>
      <c r="W5" s="37"/>
      <c r="X5" s="37"/>
      <c r="Y5" s="37"/>
      <c r="Z5" s="37"/>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row>
    <row r="6" spans="1:174" s="4" customFormat="1" ht="18.75" customHeight="1" outlineLevel="1">
      <c r="A6" s="2038" t="s">
        <v>850</v>
      </c>
      <c r="B6" s="2039"/>
      <c r="C6" s="2040"/>
      <c r="D6" s="385">
        <f>SUM(D7:D12)</f>
        <v>18259360</v>
      </c>
      <c r="E6" s="385">
        <f>SUM(E7:E12)</f>
        <v>18106360</v>
      </c>
      <c r="J6" s="37"/>
      <c r="K6" s="37"/>
      <c r="L6" s="37"/>
      <c r="M6" s="37"/>
      <c r="N6" s="37"/>
      <c r="O6" s="37"/>
      <c r="P6" s="37"/>
      <c r="Q6" s="37"/>
      <c r="R6" s="37"/>
      <c r="S6" s="37"/>
      <c r="T6" s="37"/>
      <c r="U6" s="37"/>
      <c r="V6" s="37"/>
      <c r="W6" s="37"/>
      <c r="X6" s="37"/>
      <c r="Y6" s="37"/>
      <c r="Z6" s="37"/>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row>
    <row r="7" spans="1:174" s="4" customFormat="1" ht="20.25" customHeight="1" outlineLevel="1">
      <c r="A7" s="2027" t="s">
        <v>1346</v>
      </c>
      <c r="B7" s="2028"/>
      <c r="C7" s="2029"/>
      <c r="D7" s="243">
        <f>E22</f>
        <v>9215100</v>
      </c>
      <c r="E7" s="243">
        <f>F22</f>
        <v>9215100</v>
      </c>
      <c r="J7" s="37"/>
      <c r="K7" s="37"/>
      <c r="L7" s="37"/>
      <c r="M7" s="37"/>
      <c r="N7" s="37"/>
      <c r="O7" s="37"/>
      <c r="P7" s="37"/>
      <c r="Q7" s="37"/>
      <c r="R7" s="37"/>
      <c r="S7" s="37"/>
      <c r="T7" s="37"/>
      <c r="U7" s="37"/>
      <c r="V7" s="37"/>
      <c r="W7" s="37"/>
      <c r="X7" s="37"/>
      <c r="Y7" s="37"/>
      <c r="Z7" s="37"/>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row>
    <row r="8" spans="1:174" s="4" customFormat="1" ht="47.25" customHeight="1" outlineLevel="1">
      <c r="A8" s="1968" t="s">
        <v>1349</v>
      </c>
      <c r="B8" s="1969"/>
      <c r="C8" s="1970"/>
      <c r="D8" s="243">
        <f>E265</f>
        <v>602200</v>
      </c>
      <c r="E8" s="243">
        <f>F265</f>
        <v>602200</v>
      </c>
      <c r="J8" s="37"/>
      <c r="K8" s="37"/>
      <c r="L8" s="37"/>
      <c r="M8" s="37"/>
      <c r="N8" s="37"/>
      <c r="O8" s="37"/>
      <c r="P8" s="37"/>
      <c r="Q8" s="37"/>
      <c r="R8" s="37"/>
      <c r="S8" s="37"/>
      <c r="T8" s="37"/>
      <c r="U8" s="37"/>
      <c r="V8" s="37"/>
      <c r="W8" s="37"/>
      <c r="X8" s="37"/>
      <c r="Y8" s="37"/>
      <c r="Z8" s="37"/>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row>
    <row r="9" spans="1:174" s="4" customFormat="1" ht="46.5" customHeight="1" outlineLevel="1">
      <c r="A9" s="1968" t="s">
        <v>1348</v>
      </c>
      <c r="B9" s="1969"/>
      <c r="C9" s="1970"/>
      <c r="D9" s="243">
        <f>E364</f>
        <v>752500</v>
      </c>
      <c r="E9" s="243">
        <f>F364</f>
        <v>752500</v>
      </c>
      <c r="J9" s="37"/>
      <c r="K9" s="37"/>
      <c r="L9" s="37"/>
      <c r="M9" s="37"/>
      <c r="N9" s="37"/>
      <c r="O9" s="37"/>
      <c r="P9" s="37"/>
      <c r="Q9" s="37"/>
      <c r="R9" s="37"/>
      <c r="S9" s="37"/>
      <c r="T9" s="37"/>
      <c r="U9" s="37"/>
      <c r="V9" s="37"/>
      <c r="W9" s="37"/>
      <c r="X9" s="37"/>
      <c r="Y9" s="37"/>
      <c r="Z9" s="37"/>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row>
    <row r="10" spans="1:174" s="4" customFormat="1" ht="18.75" customHeight="1" outlineLevel="1">
      <c r="A10" s="1968" t="s">
        <v>1353</v>
      </c>
      <c r="B10" s="1969"/>
      <c r="C10" s="1970"/>
      <c r="D10" s="470">
        <f>F535</f>
        <v>153000</v>
      </c>
      <c r="E10" s="470">
        <f>W535</f>
        <v>0</v>
      </c>
      <c r="J10" s="37"/>
      <c r="K10" s="37"/>
      <c r="L10" s="37"/>
      <c r="M10" s="37"/>
      <c r="N10" s="37"/>
      <c r="O10" s="37"/>
      <c r="P10" s="37"/>
      <c r="Q10" s="37"/>
      <c r="R10" s="37"/>
      <c r="S10" s="37"/>
      <c r="T10" s="37"/>
      <c r="U10" s="37"/>
      <c r="V10" s="37"/>
      <c r="W10" s="37"/>
      <c r="X10" s="37"/>
      <c r="Y10" s="37"/>
      <c r="Z10" s="37"/>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row>
    <row r="11" spans="1:174" s="4" customFormat="1" ht="18.75" customHeight="1" outlineLevel="1">
      <c r="A11" s="1968" t="s">
        <v>1354</v>
      </c>
      <c r="B11" s="1969"/>
      <c r="C11" s="1970"/>
      <c r="D11" s="470">
        <f>Q535</f>
        <v>107300</v>
      </c>
      <c r="E11" s="470">
        <f>AH535</f>
        <v>107300</v>
      </c>
      <c r="F11" s="2063" t="s">
        <v>841</v>
      </c>
      <c r="G11" s="2064"/>
      <c r="J11" s="37"/>
      <c r="K11" s="37"/>
      <c r="L11" s="37"/>
      <c r="M11" s="37"/>
      <c r="N11" s="37"/>
      <c r="O11" s="37"/>
      <c r="P11" s="37"/>
      <c r="Q11" s="37"/>
      <c r="R11" s="37"/>
      <c r="S11" s="37"/>
      <c r="T11" s="37"/>
      <c r="U11" s="37"/>
      <c r="V11" s="37"/>
      <c r="W11" s="37"/>
      <c r="X11" s="37"/>
      <c r="Y11" s="37"/>
      <c r="Z11" s="37"/>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row>
    <row r="12" spans="1:174" s="4" customFormat="1" ht="33" customHeight="1" outlineLevel="1">
      <c r="A12" s="1968" t="s">
        <v>749</v>
      </c>
      <c r="B12" s="1969"/>
      <c r="C12" s="1970"/>
      <c r="D12" s="243">
        <f>E482</f>
        <v>7429260</v>
      </c>
      <c r="E12" s="243">
        <f>F482</f>
        <v>7429260</v>
      </c>
      <c r="F12" s="39" t="s">
        <v>700</v>
      </c>
      <c r="G12" s="1261" t="s">
        <v>849</v>
      </c>
      <c r="J12" s="37"/>
      <c r="K12" s="37"/>
      <c r="L12" s="37"/>
      <c r="M12" s="37"/>
      <c r="N12" s="37"/>
      <c r="O12" s="37"/>
      <c r="P12" s="37"/>
      <c r="Q12" s="37"/>
      <c r="R12" s="37"/>
      <c r="S12" s="37"/>
      <c r="T12" s="37"/>
      <c r="U12" s="37"/>
      <c r="V12" s="37"/>
      <c r="W12" s="37"/>
      <c r="X12" s="37"/>
      <c r="Y12" s="37"/>
      <c r="Z12" s="37"/>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row>
    <row r="13" spans="1:174" s="4" customFormat="1" ht="17.25" customHeight="1" outlineLevel="1">
      <c r="A13" s="2005" t="s">
        <v>816</v>
      </c>
      <c r="B13" s="2005"/>
      <c r="C13" s="2005"/>
      <c r="D13" s="384">
        <f>D7+D8+D9+D10+D11</f>
        <v>10830100</v>
      </c>
      <c r="E13" s="384">
        <f>E7+E8+E9+E10+E11</f>
        <v>10677100</v>
      </c>
      <c r="F13" s="447">
        <f>D13-'Бюджет 2018-2020'!P4</f>
        <v>0</v>
      </c>
      <c r="G13" s="447">
        <f>E13-'Бюджет 2018-2020'!Q4</f>
        <v>0</v>
      </c>
      <c r="J13" s="37"/>
      <c r="K13" s="37"/>
      <c r="L13" s="37"/>
      <c r="M13" s="37"/>
      <c r="N13" s="37"/>
      <c r="O13" s="37"/>
      <c r="P13" s="37"/>
      <c r="Q13" s="37"/>
      <c r="R13" s="37"/>
      <c r="S13" s="37"/>
      <c r="T13" s="37"/>
      <c r="U13" s="37"/>
      <c r="V13" s="37"/>
      <c r="W13" s="37"/>
      <c r="X13" s="37"/>
      <c r="Y13" s="37"/>
      <c r="Z13" s="37"/>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row>
    <row r="14" spans="1:174">
      <c r="A14" s="242"/>
    </row>
    <row r="15" spans="1:174" s="16" customFormat="1" ht="23.25" customHeight="1">
      <c r="A15" s="2004" t="s">
        <v>852</v>
      </c>
      <c r="B15" s="2004"/>
      <c r="C15" s="2004"/>
      <c r="D15" s="2004"/>
      <c r="E15" s="2004"/>
      <c r="F15" s="2004"/>
      <c r="G15" s="2004"/>
      <c r="H15" s="34"/>
      <c r="I15" s="34"/>
      <c r="J15" s="35"/>
      <c r="K15" s="35"/>
      <c r="L15" s="35"/>
      <c r="M15" s="35"/>
      <c r="N15" s="35"/>
      <c r="O15" s="35"/>
      <c r="P15" s="35"/>
      <c r="Q15" s="35"/>
      <c r="R15" s="35"/>
      <c r="S15" s="35"/>
      <c r="T15" s="35"/>
      <c r="U15" s="35"/>
      <c r="V15" s="35"/>
      <c r="W15" s="35"/>
      <c r="X15" s="35"/>
      <c r="Y15" s="35"/>
      <c r="Z15" s="35"/>
    </row>
    <row r="16" spans="1:174" s="16" customFormat="1" ht="20.25">
      <c r="A16" s="2033" t="str">
        <f>'План ФХД 2018'!A3:L3</f>
        <v>Муниципальное бюджетное дошкольное образовательное учреждение "Детский сад № 36 "Полянка"</v>
      </c>
      <c r="B16" s="2033"/>
      <c r="C16" s="2033"/>
      <c r="D16" s="2033"/>
      <c r="E16" s="2033"/>
      <c r="F16" s="2033"/>
      <c r="G16" s="2033"/>
      <c r="H16" s="33"/>
      <c r="I16" s="33"/>
      <c r="J16" s="35"/>
      <c r="K16" s="35"/>
      <c r="L16" s="35"/>
      <c r="M16" s="35"/>
      <c r="N16" s="35"/>
      <c r="O16" s="35"/>
      <c r="P16" s="35"/>
      <c r="Q16" s="35"/>
      <c r="R16" s="35"/>
      <c r="S16" s="35"/>
      <c r="T16" s="35"/>
      <c r="U16" s="35"/>
      <c r="V16" s="35"/>
      <c r="W16" s="35"/>
      <c r="X16" s="35"/>
      <c r="Y16" s="35"/>
      <c r="Z16" s="35"/>
    </row>
    <row r="17" spans="1:174" s="10" customFormat="1" ht="32.25" customHeight="1" thickBot="1">
      <c r="A17" s="1948" t="s">
        <v>1390</v>
      </c>
      <c r="B17" s="1948"/>
      <c r="C17" s="1948"/>
      <c r="D17" s="1948"/>
      <c r="E17" s="1948"/>
      <c r="F17" s="1400"/>
      <c r="G17" s="266"/>
      <c r="H17" s="266"/>
      <c r="I17" s="266"/>
      <c r="J17" s="266"/>
      <c r="K17" s="266"/>
      <c r="L17" s="266"/>
      <c r="M17" s="266"/>
      <c r="N17" s="266"/>
      <c r="O17" s="266"/>
      <c r="P17" s="266"/>
      <c r="Q17" s="266"/>
      <c r="R17" s="266"/>
      <c r="S17" s="266"/>
      <c r="T17" s="266"/>
      <c r="U17" s="266"/>
      <c r="V17" s="266"/>
      <c r="W17" s="266"/>
      <c r="X17" s="266"/>
      <c r="Y17" s="266"/>
      <c r="Z17" s="266"/>
    </row>
    <row r="18" spans="1:174" s="29" customFormat="1" ht="26.25" customHeight="1">
      <c r="A18" s="1949" t="s">
        <v>64</v>
      </c>
      <c r="B18" s="2091" t="s">
        <v>41</v>
      </c>
      <c r="C18" s="2091" t="s">
        <v>35</v>
      </c>
      <c r="D18" s="2093" t="s">
        <v>77</v>
      </c>
      <c r="E18" s="1985" t="s">
        <v>1388</v>
      </c>
      <c r="F18" s="1985" t="s">
        <v>1389</v>
      </c>
      <c r="G18" s="2083"/>
      <c r="H18" s="2065"/>
      <c r="I18" s="2065"/>
      <c r="J18" s="2066"/>
      <c r="K18" s="2066"/>
      <c r="L18" s="2066"/>
      <c r="M18" s="2066"/>
      <c r="N18" s="2066"/>
      <c r="O18" s="2066"/>
      <c r="P18" s="2066"/>
      <c r="Q18" s="2066"/>
      <c r="R18" s="2066"/>
      <c r="S18" s="2066"/>
      <c r="T18" s="2066"/>
      <c r="U18" s="2066"/>
      <c r="V18" s="2066"/>
      <c r="W18" s="2066"/>
      <c r="X18" s="2066"/>
      <c r="Y18" s="2066"/>
      <c r="Z18" s="2066"/>
    </row>
    <row r="19" spans="1:174" s="29" customFormat="1" ht="118.5" customHeight="1">
      <c r="A19" s="1950"/>
      <c r="B19" s="2092"/>
      <c r="C19" s="2092"/>
      <c r="D19" s="2094"/>
      <c r="E19" s="1986"/>
      <c r="F19" s="1986"/>
      <c r="G19" s="2083"/>
      <c r="H19" s="2065"/>
      <c r="I19" s="2065"/>
      <c r="J19" s="448"/>
      <c r="K19" s="448"/>
      <c r="L19" s="448"/>
      <c r="M19" s="449"/>
      <c r="N19" s="448"/>
      <c r="O19" s="448"/>
      <c r="P19" s="448"/>
      <c r="Q19" s="449"/>
      <c r="R19" s="448"/>
      <c r="S19" s="448"/>
      <c r="T19" s="448"/>
      <c r="U19" s="449"/>
      <c r="V19" s="448"/>
      <c r="W19" s="448"/>
      <c r="X19" s="448"/>
      <c r="Y19" s="449"/>
      <c r="Z19" s="450"/>
    </row>
    <row r="20" spans="1:174" s="29" customFormat="1" ht="19.5" customHeight="1">
      <c r="A20" s="298">
        <v>1</v>
      </c>
      <c r="B20" s="299">
        <v>2</v>
      </c>
      <c r="C20" s="299">
        <v>3</v>
      </c>
      <c r="D20" s="300">
        <v>4</v>
      </c>
      <c r="E20" s="301">
        <v>5</v>
      </c>
      <c r="F20" s="301">
        <v>6</v>
      </c>
      <c r="G20" s="263"/>
      <c r="H20" s="263"/>
      <c r="I20" s="263"/>
      <c r="J20" s="261"/>
      <c r="K20" s="263"/>
      <c r="L20" s="261"/>
      <c r="M20" s="262"/>
      <c r="N20" s="261"/>
      <c r="O20" s="263"/>
      <c r="P20" s="261"/>
      <c r="Q20" s="262"/>
      <c r="R20" s="261"/>
      <c r="S20" s="263"/>
      <c r="T20" s="261"/>
      <c r="U20" s="262"/>
      <c r="V20" s="261"/>
      <c r="W20" s="263"/>
      <c r="X20" s="261"/>
      <c r="Y20" s="262"/>
      <c r="Z20" s="451"/>
    </row>
    <row r="21" spans="1:174" s="22" customFormat="1" ht="21" customHeight="1">
      <c r="A21" s="267" t="s">
        <v>78</v>
      </c>
      <c r="B21" s="258"/>
      <c r="C21" s="258"/>
      <c r="D21" s="292"/>
      <c r="E21" s="247">
        <f>E23+E197</f>
        <v>9233700</v>
      </c>
      <c r="F21" s="247">
        <f>F23+F197</f>
        <v>9233700</v>
      </c>
      <c r="G21" s="264"/>
      <c r="H21" s="264"/>
      <c r="I21" s="264"/>
      <c r="J21" s="264"/>
      <c r="K21" s="264"/>
      <c r="L21" s="264"/>
      <c r="M21" s="264"/>
      <c r="N21" s="264"/>
      <c r="O21" s="264"/>
      <c r="P21" s="264"/>
      <c r="Q21" s="264"/>
      <c r="R21" s="264"/>
      <c r="S21" s="264"/>
      <c r="T21" s="264"/>
      <c r="U21" s="264"/>
      <c r="V21" s="264"/>
      <c r="W21" s="264"/>
      <c r="X21" s="264"/>
      <c r="Y21" s="264"/>
      <c r="Z21" s="264"/>
    </row>
    <row r="22" spans="1:174" s="22" customFormat="1" ht="21" customHeight="1">
      <c r="A22" s="268" t="s">
        <v>693</v>
      </c>
      <c r="B22" s="258"/>
      <c r="C22" s="258"/>
      <c r="D22" s="292"/>
      <c r="E22" s="247">
        <f>E31+E50+E52+E57+E59+E127+E128+E140+E181+E182+E184+E188+E194+E198+E220+E180</f>
        <v>9215100</v>
      </c>
      <c r="F22" s="247">
        <f>F31+F50+F52+F57+F59+F127+F128+F140+F181+F182+F184+F188+F194+F198+F220+F180</f>
        <v>9215100</v>
      </c>
      <c r="G22" s="264"/>
      <c r="H22" s="264"/>
      <c r="I22" s="264"/>
      <c r="J22" s="264"/>
      <c r="K22" s="264"/>
      <c r="L22" s="264"/>
      <c r="M22" s="264"/>
      <c r="N22" s="264"/>
      <c r="O22" s="264"/>
      <c r="P22" s="264"/>
      <c r="Q22" s="264"/>
      <c r="R22" s="264"/>
      <c r="S22" s="264"/>
      <c r="T22" s="264"/>
      <c r="U22" s="264"/>
      <c r="V22" s="264"/>
      <c r="W22" s="264"/>
      <c r="X22" s="264"/>
      <c r="Y22" s="264"/>
      <c r="Z22" s="264"/>
    </row>
    <row r="23" spans="1:174" s="22" customFormat="1" ht="21" customHeight="1">
      <c r="A23" s="273"/>
      <c r="B23" s="274">
        <v>200</v>
      </c>
      <c r="C23" s="274"/>
      <c r="D23" s="293"/>
      <c r="E23" s="275">
        <f>E24+E189+E192</f>
        <v>7190900</v>
      </c>
      <c r="F23" s="275">
        <f>F24+F189+F192</f>
        <v>7190900</v>
      </c>
      <c r="G23" s="264"/>
      <c r="H23" s="264"/>
      <c r="I23" s="264"/>
      <c r="J23" s="264"/>
      <c r="K23" s="264"/>
      <c r="L23" s="264"/>
      <c r="M23" s="264"/>
      <c r="N23" s="264"/>
      <c r="O23" s="264"/>
      <c r="P23" s="264"/>
      <c r="Q23" s="264"/>
      <c r="R23" s="264"/>
      <c r="S23" s="264"/>
      <c r="T23" s="264"/>
      <c r="U23" s="264"/>
      <c r="V23" s="264"/>
      <c r="W23" s="264"/>
      <c r="X23" s="264"/>
      <c r="Y23" s="264"/>
      <c r="Z23" s="264"/>
    </row>
    <row r="24" spans="1:174" s="22" customFormat="1" ht="21" customHeight="1">
      <c r="A24" s="267" t="s">
        <v>717</v>
      </c>
      <c r="B24" s="258">
        <v>220</v>
      </c>
      <c r="C24" s="258"/>
      <c r="D24" s="292"/>
      <c r="E24" s="247">
        <f>E25+E31+E50+E52+E57+E59+E126</f>
        <v>7190900</v>
      </c>
      <c r="F24" s="247">
        <f>F25+F31+F50+F52+F57+F59+F126</f>
        <v>7190900</v>
      </c>
      <c r="G24" s="264"/>
      <c r="H24" s="264"/>
      <c r="I24" s="264"/>
      <c r="J24" s="264"/>
      <c r="K24" s="264"/>
      <c r="L24" s="264"/>
      <c r="M24" s="264"/>
      <c r="N24" s="264"/>
      <c r="O24" s="264"/>
      <c r="P24" s="264"/>
      <c r="Q24" s="264"/>
      <c r="R24" s="264"/>
      <c r="S24" s="264"/>
      <c r="T24" s="264"/>
      <c r="U24" s="264"/>
      <c r="V24" s="264"/>
      <c r="W24" s="264"/>
      <c r="X24" s="264"/>
      <c r="Y24" s="264"/>
      <c r="Z24" s="264"/>
    </row>
    <row r="25" spans="1:174" s="42" customFormat="1" ht="20.25" customHeight="1">
      <c r="A25" s="270" t="s">
        <v>718</v>
      </c>
      <c r="B25" s="259">
        <v>212</v>
      </c>
      <c r="C25" s="259"/>
      <c r="D25" s="310"/>
      <c r="E25" s="249">
        <f>SUM(E26:E30)</f>
        <v>18600</v>
      </c>
      <c r="F25" s="249">
        <f>SUM(F26:F30)</f>
        <v>18600</v>
      </c>
      <c r="G25" s="265"/>
      <c r="H25" s="265"/>
      <c r="I25" s="265"/>
      <c r="J25" s="265"/>
      <c r="K25" s="265"/>
      <c r="L25" s="265"/>
      <c r="M25" s="265"/>
      <c r="N25" s="265"/>
      <c r="O25" s="265"/>
      <c r="P25" s="265"/>
      <c r="Q25" s="265"/>
      <c r="R25" s="265"/>
      <c r="S25" s="265"/>
      <c r="T25" s="265"/>
      <c r="U25" s="265"/>
      <c r="V25" s="265"/>
      <c r="W25" s="265"/>
      <c r="X25" s="265"/>
      <c r="Y25" s="265"/>
      <c r="Z25" s="264"/>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row>
    <row r="26" spans="1:174" s="40" customFormat="1" ht="47.25" customHeight="1">
      <c r="A26" s="282" t="s">
        <v>125</v>
      </c>
      <c r="B26" s="294"/>
      <c r="C26" s="294">
        <v>912</v>
      </c>
      <c r="D26" s="291" t="s">
        <v>1369</v>
      </c>
      <c r="E26" s="278">
        <v>0</v>
      </c>
      <c r="F26" s="278">
        <f>E26</f>
        <v>0</v>
      </c>
      <c r="G26" s="265"/>
      <c r="H26" s="265"/>
      <c r="I26" s="452"/>
      <c r="J26" s="265"/>
      <c r="K26" s="265"/>
      <c r="L26" s="265"/>
      <c r="M26" s="265"/>
      <c r="N26" s="265"/>
      <c r="O26" s="265"/>
      <c r="P26" s="265"/>
      <c r="Q26" s="265"/>
      <c r="R26" s="265"/>
      <c r="S26" s="265"/>
      <c r="T26" s="265"/>
      <c r="U26" s="265"/>
      <c r="V26" s="265"/>
      <c r="W26" s="265"/>
      <c r="X26" s="265"/>
      <c r="Y26" s="265"/>
      <c r="Z26" s="265"/>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row>
    <row r="27" spans="1:174" s="40" customFormat="1" ht="100.5" customHeight="1">
      <c r="A27" s="282" t="s">
        <v>883</v>
      </c>
      <c r="B27" s="294"/>
      <c r="C27" s="294">
        <v>921</v>
      </c>
      <c r="D27" s="291" t="s">
        <v>1369</v>
      </c>
      <c r="E27" s="278">
        <v>18600</v>
      </c>
      <c r="F27" s="278">
        <f>E27</f>
        <v>18600</v>
      </c>
      <c r="G27" s="265"/>
      <c r="H27" s="265"/>
      <c r="I27" s="452"/>
      <c r="J27" s="265"/>
      <c r="K27" s="265"/>
      <c r="L27" s="265"/>
      <c r="M27" s="265"/>
      <c r="N27" s="265"/>
      <c r="O27" s="265"/>
      <c r="P27" s="265"/>
      <c r="Q27" s="265"/>
      <c r="R27" s="265"/>
      <c r="S27" s="265"/>
      <c r="T27" s="265"/>
      <c r="U27" s="265"/>
      <c r="V27" s="265"/>
      <c r="W27" s="265"/>
      <c r="X27" s="265"/>
      <c r="Y27" s="265"/>
      <c r="Z27" s="265"/>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row>
    <row r="28" spans="1:174" s="40" customFormat="1" ht="57.75">
      <c r="A28" s="282" t="s">
        <v>882</v>
      </c>
      <c r="B28" s="294"/>
      <c r="C28" s="294">
        <v>923</v>
      </c>
      <c r="D28" s="291" t="s">
        <v>1369</v>
      </c>
      <c r="E28" s="278">
        <v>0</v>
      </c>
      <c r="F28" s="278">
        <f>E28</f>
        <v>0</v>
      </c>
      <c r="G28" s="265"/>
      <c r="H28" s="265"/>
      <c r="I28" s="452"/>
      <c r="J28" s="265"/>
      <c r="K28" s="265"/>
      <c r="L28" s="265"/>
      <c r="M28" s="265"/>
      <c r="N28" s="265"/>
      <c r="O28" s="265"/>
      <c r="P28" s="265"/>
      <c r="Q28" s="265"/>
      <c r="R28" s="265"/>
      <c r="S28" s="265"/>
      <c r="T28" s="265"/>
      <c r="U28" s="265"/>
      <c r="V28" s="265"/>
      <c r="W28" s="265"/>
      <c r="X28" s="265"/>
      <c r="Y28" s="265"/>
      <c r="Z28" s="265"/>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row>
    <row r="29" spans="1:174" s="40" customFormat="1" ht="57.75" customHeight="1">
      <c r="A29" s="282" t="s">
        <v>881</v>
      </c>
      <c r="B29" s="294"/>
      <c r="C29" s="294">
        <v>924</v>
      </c>
      <c r="D29" s="291" t="s">
        <v>1369</v>
      </c>
      <c r="E29" s="278">
        <v>0</v>
      </c>
      <c r="F29" s="278">
        <f>E29</f>
        <v>0</v>
      </c>
      <c r="G29" s="265"/>
      <c r="H29" s="265"/>
      <c r="I29" s="452"/>
      <c r="J29" s="265"/>
      <c r="K29" s="265"/>
      <c r="L29" s="265"/>
      <c r="M29" s="265"/>
      <c r="N29" s="265"/>
      <c r="O29" s="265"/>
      <c r="P29" s="265"/>
      <c r="Q29" s="265"/>
      <c r="R29" s="265"/>
      <c r="S29" s="265"/>
      <c r="T29" s="265"/>
      <c r="U29" s="265"/>
      <c r="V29" s="265"/>
      <c r="W29" s="265"/>
      <c r="X29" s="265"/>
      <c r="Y29" s="265"/>
      <c r="Z29" s="265"/>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row>
    <row r="30" spans="1:174" s="40" customFormat="1" ht="45" customHeight="1">
      <c r="A30" s="282" t="s">
        <v>880</v>
      </c>
      <c r="B30" s="277"/>
      <c r="C30" s="294">
        <v>952</v>
      </c>
      <c r="D30" s="291" t="s">
        <v>1369</v>
      </c>
      <c r="E30" s="278">
        <v>0</v>
      </c>
      <c r="F30" s="278">
        <f>E30</f>
        <v>0</v>
      </c>
      <c r="G30" s="265"/>
      <c r="H30" s="265"/>
      <c r="I30" s="452"/>
      <c r="J30" s="265"/>
      <c r="K30" s="265"/>
      <c r="L30" s="265"/>
      <c r="M30" s="265"/>
      <c r="N30" s="265"/>
      <c r="O30" s="265"/>
      <c r="P30" s="265"/>
      <c r="Q30" s="265"/>
      <c r="R30" s="265"/>
      <c r="S30" s="265"/>
      <c r="T30" s="265"/>
      <c r="U30" s="265"/>
      <c r="V30" s="265"/>
      <c r="W30" s="265"/>
      <c r="X30" s="265"/>
      <c r="Y30" s="265"/>
      <c r="Z30" s="265"/>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row>
    <row r="31" spans="1:174" s="22" customFormat="1" ht="21.75" customHeight="1">
      <c r="A31" s="267" t="s">
        <v>79</v>
      </c>
      <c r="B31" s="258">
        <v>221</v>
      </c>
      <c r="C31" s="258"/>
      <c r="D31" s="310"/>
      <c r="E31" s="247">
        <f>E32</f>
        <v>0</v>
      </c>
      <c r="F31" s="247">
        <f>F32</f>
        <v>0</v>
      </c>
      <c r="G31" s="264"/>
      <c r="H31" s="264"/>
      <c r="I31" s="264"/>
      <c r="J31" s="264"/>
      <c r="K31" s="264"/>
      <c r="L31" s="264"/>
      <c r="M31" s="264"/>
      <c r="N31" s="264"/>
      <c r="O31" s="264"/>
      <c r="P31" s="264"/>
      <c r="Q31" s="264"/>
      <c r="R31" s="264"/>
      <c r="S31" s="264"/>
      <c r="T31" s="264"/>
      <c r="U31" s="264"/>
      <c r="V31" s="264"/>
      <c r="W31" s="264"/>
      <c r="X31" s="264"/>
      <c r="Y31" s="264"/>
      <c r="Z31" s="264"/>
    </row>
    <row r="32" spans="1:174" s="22" customFormat="1" ht="21.75" customHeight="1">
      <c r="A32" s="282" t="s">
        <v>79</v>
      </c>
      <c r="B32" s="318"/>
      <c r="C32" s="318">
        <v>925</v>
      </c>
      <c r="D32" s="291" t="s">
        <v>1370</v>
      </c>
      <c r="E32" s="319"/>
      <c r="F32" s="319"/>
      <c r="G32" s="264"/>
      <c r="H32" s="264"/>
      <c r="I32" s="264"/>
      <c r="J32" s="264"/>
      <c r="K32" s="264"/>
      <c r="L32" s="264"/>
      <c r="M32" s="264"/>
      <c r="N32" s="264"/>
      <c r="O32" s="264"/>
      <c r="P32" s="264"/>
      <c r="Q32" s="264"/>
      <c r="R32" s="264"/>
      <c r="S32" s="264"/>
      <c r="T32" s="264"/>
      <c r="U32" s="264"/>
      <c r="V32" s="264"/>
      <c r="W32" s="264"/>
      <c r="X32" s="264"/>
      <c r="Y32" s="264"/>
      <c r="Z32" s="265"/>
    </row>
    <row r="33" spans="1:26" s="41" customFormat="1" ht="21" hidden="1" customHeight="1" outlineLevel="1">
      <c r="A33" s="276" t="s">
        <v>68</v>
      </c>
      <c r="B33" s="277"/>
      <c r="C33" s="277"/>
      <c r="D33" s="291"/>
      <c r="E33" s="279"/>
      <c r="F33" s="279"/>
      <c r="G33" s="453"/>
      <c r="H33" s="453"/>
      <c r="I33" s="454"/>
      <c r="J33" s="453"/>
      <c r="K33" s="453"/>
      <c r="L33" s="453"/>
      <c r="M33" s="453"/>
      <c r="N33" s="453"/>
      <c r="O33" s="453"/>
      <c r="P33" s="453"/>
      <c r="Q33" s="453"/>
      <c r="R33" s="453"/>
      <c r="S33" s="453"/>
      <c r="T33" s="453"/>
      <c r="U33" s="453"/>
      <c r="V33" s="453"/>
      <c r="W33" s="453"/>
      <c r="X33" s="453"/>
      <c r="Y33" s="453"/>
      <c r="Z33" s="453"/>
    </row>
    <row r="34" spans="1:26" s="41" customFormat="1" ht="21" hidden="1" customHeight="1" outlineLevel="1">
      <c r="A34" s="276" t="s">
        <v>80</v>
      </c>
      <c r="B34" s="277"/>
      <c r="C34" s="277"/>
      <c r="D34" s="291"/>
      <c r="E34" s="279"/>
      <c r="F34" s="279"/>
      <c r="G34" s="453"/>
      <c r="H34" s="453"/>
      <c r="I34" s="454"/>
      <c r="J34" s="453"/>
      <c r="K34" s="453"/>
      <c r="L34" s="453"/>
      <c r="M34" s="453"/>
      <c r="N34" s="453"/>
      <c r="O34" s="453"/>
      <c r="P34" s="453"/>
      <c r="Q34" s="453"/>
      <c r="R34" s="453"/>
      <c r="S34" s="453"/>
      <c r="T34" s="453"/>
      <c r="U34" s="453"/>
      <c r="V34" s="453"/>
      <c r="W34" s="453"/>
      <c r="X34" s="453"/>
      <c r="Y34" s="453"/>
      <c r="Z34" s="453"/>
    </row>
    <row r="35" spans="1:26" s="41" customFormat="1" ht="31.5" hidden="1" outlineLevel="1">
      <c r="A35" s="276" t="s">
        <v>547</v>
      </c>
      <c r="B35" s="277"/>
      <c r="C35" s="277"/>
      <c r="D35" s="291"/>
      <c r="E35" s="279"/>
      <c r="F35" s="279"/>
      <c r="G35" s="453"/>
      <c r="H35" s="453"/>
      <c r="I35" s="454"/>
      <c r="J35" s="453"/>
      <c r="K35" s="453"/>
      <c r="L35" s="453"/>
      <c r="M35" s="453"/>
      <c r="N35" s="453"/>
      <c r="O35" s="453"/>
      <c r="P35" s="453"/>
      <c r="Q35" s="453"/>
      <c r="R35" s="453"/>
      <c r="S35" s="453"/>
      <c r="T35" s="453"/>
      <c r="U35" s="453"/>
      <c r="V35" s="453"/>
      <c r="W35" s="453"/>
      <c r="X35" s="453"/>
      <c r="Y35" s="453"/>
      <c r="Z35" s="453"/>
    </row>
    <row r="36" spans="1:26" s="41" customFormat="1" ht="31.5" hidden="1" outlineLevel="1">
      <c r="A36" s="276" t="s">
        <v>549</v>
      </c>
      <c r="B36" s="277"/>
      <c r="C36" s="277"/>
      <c r="D36" s="291"/>
      <c r="E36" s="279"/>
      <c r="F36" s="279"/>
      <c r="G36" s="453"/>
      <c r="H36" s="453"/>
      <c r="I36" s="454"/>
      <c r="J36" s="453"/>
      <c r="K36" s="453"/>
      <c r="L36" s="453"/>
      <c r="M36" s="453"/>
      <c r="N36" s="453"/>
      <c r="O36" s="453"/>
      <c r="P36" s="453"/>
      <c r="Q36" s="453"/>
      <c r="R36" s="453"/>
      <c r="S36" s="453"/>
      <c r="T36" s="453"/>
      <c r="U36" s="453"/>
      <c r="V36" s="453"/>
      <c r="W36" s="453"/>
      <c r="X36" s="453"/>
      <c r="Y36" s="453"/>
      <c r="Z36" s="453"/>
    </row>
    <row r="37" spans="1:26" s="41" customFormat="1" ht="20.25" hidden="1" customHeight="1" outlineLevel="1">
      <c r="A37" s="276" t="s">
        <v>551</v>
      </c>
      <c r="B37" s="277"/>
      <c r="C37" s="277"/>
      <c r="D37" s="291"/>
      <c r="E37" s="279"/>
      <c r="F37" s="279"/>
      <c r="G37" s="453"/>
      <c r="H37" s="453"/>
      <c r="I37" s="454"/>
      <c r="J37" s="453"/>
      <c r="K37" s="453"/>
      <c r="L37" s="453"/>
      <c r="M37" s="453"/>
      <c r="N37" s="453"/>
      <c r="O37" s="453"/>
      <c r="P37" s="453"/>
      <c r="Q37" s="453"/>
      <c r="R37" s="453"/>
      <c r="S37" s="453"/>
      <c r="T37" s="453"/>
      <c r="U37" s="453"/>
      <c r="V37" s="453"/>
      <c r="W37" s="453"/>
      <c r="X37" s="453"/>
      <c r="Y37" s="453"/>
      <c r="Z37" s="453"/>
    </row>
    <row r="38" spans="1:26" s="41" customFormat="1" ht="47.25" hidden="1" customHeight="1" outlineLevel="1">
      <c r="A38" s="276" t="s">
        <v>553</v>
      </c>
      <c r="B38" s="277"/>
      <c r="C38" s="277"/>
      <c r="D38" s="291"/>
      <c r="E38" s="279"/>
      <c r="F38" s="279"/>
      <c r="G38" s="453"/>
      <c r="H38" s="453"/>
      <c r="I38" s="454"/>
      <c r="J38" s="453"/>
      <c r="K38" s="453"/>
      <c r="L38" s="453"/>
      <c r="M38" s="453"/>
      <c r="N38" s="453"/>
      <c r="O38" s="453"/>
      <c r="P38" s="453"/>
      <c r="Q38" s="453"/>
      <c r="R38" s="453"/>
      <c r="S38" s="453"/>
      <c r="T38" s="453"/>
      <c r="U38" s="453"/>
      <c r="V38" s="453"/>
      <c r="W38" s="453"/>
      <c r="X38" s="453"/>
      <c r="Y38" s="453"/>
      <c r="Z38" s="453"/>
    </row>
    <row r="39" spans="1:26" s="41" customFormat="1" ht="20.25" hidden="1" customHeight="1" outlineLevel="1">
      <c r="A39" s="276" t="s">
        <v>67</v>
      </c>
      <c r="B39" s="277"/>
      <c r="C39" s="277"/>
      <c r="D39" s="291"/>
      <c r="E39" s="279"/>
      <c r="F39" s="279"/>
      <c r="G39" s="453"/>
      <c r="H39" s="453"/>
      <c r="I39" s="454"/>
      <c r="J39" s="453"/>
      <c r="K39" s="453"/>
      <c r="L39" s="453"/>
      <c r="M39" s="453"/>
      <c r="N39" s="453"/>
      <c r="O39" s="453"/>
      <c r="P39" s="453"/>
      <c r="Q39" s="453"/>
      <c r="R39" s="453"/>
      <c r="S39" s="453"/>
      <c r="T39" s="453"/>
      <c r="U39" s="453"/>
      <c r="V39" s="453"/>
      <c r="W39" s="453"/>
      <c r="X39" s="453"/>
      <c r="Y39" s="453"/>
      <c r="Z39" s="453"/>
    </row>
    <row r="40" spans="1:26" s="41" customFormat="1" ht="32.25" hidden="1" customHeight="1" outlineLevel="1">
      <c r="A40" s="276" t="s">
        <v>699</v>
      </c>
      <c r="B40" s="277"/>
      <c r="C40" s="277"/>
      <c r="D40" s="291"/>
      <c r="E40" s="279"/>
      <c r="F40" s="279"/>
      <c r="G40" s="453"/>
      <c r="H40" s="453"/>
      <c r="I40" s="454"/>
      <c r="J40" s="453"/>
      <c r="K40" s="453"/>
      <c r="L40" s="453"/>
      <c r="M40" s="453"/>
      <c r="N40" s="453"/>
      <c r="O40" s="453"/>
      <c r="P40" s="453"/>
      <c r="Q40" s="453"/>
      <c r="R40" s="453"/>
      <c r="S40" s="453"/>
      <c r="T40" s="453"/>
      <c r="U40" s="453"/>
      <c r="V40" s="453"/>
      <c r="W40" s="453"/>
      <c r="X40" s="453"/>
      <c r="Y40" s="453"/>
      <c r="Z40" s="453"/>
    </row>
    <row r="41" spans="1:26" s="41" customFormat="1" ht="30.75" hidden="1" customHeight="1" outlineLevel="1">
      <c r="A41" s="276" t="s">
        <v>725</v>
      </c>
      <c r="B41" s="277"/>
      <c r="C41" s="277"/>
      <c r="D41" s="291"/>
      <c r="E41" s="279"/>
      <c r="F41" s="279"/>
      <c r="G41" s="453"/>
      <c r="H41" s="453"/>
      <c r="I41" s="454"/>
      <c r="J41" s="453"/>
      <c r="K41" s="453"/>
      <c r="L41" s="453"/>
      <c r="M41" s="453"/>
      <c r="N41" s="453"/>
      <c r="O41" s="453"/>
      <c r="P41" s="453"/>
      <c r="Q41" s="453"/>
      <c r="R41" s="453"/>
      <c r="S41" s="453"/>
      <c r="T41" s="453"/>
      <c r="U41" s="453"/>
      <c r="V41" s="453"/>
      <c r="W41" s="453"/>
      <c r="X41" s="453"/>
      <c r="Y41" s="453"/>
      <c r="Z41" s="453"/>
    </row>
    <row r="42" spans="1:26" s="41" customFormat="1" ht="20.25" hidden="1" customHeight="1" outlineLevel="1">
      <c r="A42" s="276" t="s">
        <v>562</v>
      </c>
      <c r="B42" s="277"/>
      <c r="C42" s="277"/>
      <c r="D42" s="291"/>
      <c r="E42" s="279"/>
      <c r="F42" s="279"/>
      <c r="G42" s="453"/>
      <c r="H42" s="453"/>
      <c r="I42" s="454"/>
      <c r="J42" s="453"/>
      <c r="K42" s="453"/>
      <c r="L42" s="453"/>
      <c r="M42" s="453"/>
      <c r="N42" s="453"/>
      <c r="O42" s="453"/>
      <c r="P42" s="453"/>
      <c r="Q42" s="453"/>
      <c r="R42" s="453"/>
      <c r="S42" s="453"/>
      <c r="T42" s="453"/>
      <c r="U42" s="453"/>
      <c r="V42" s="453"/>
      <c r="W42" s="453"/>
      <c r="X42" s="453"/>
      <c r="Y42" s="453"/>
      <c r="Z42" s="453"/>
    </row>
    <row r="43" spans="1:26" s="41" customFormat="1" ht="21" hidden="1" customHeight="1" outlineLevel="1">
      <c r="A43" s="276" t="s">
        <v>564</v>
      </c>
      <c r="B43" s="277"/>
      <c r="C43" s="277"/>
      <c r="D43" s="291"/>
      <c r="E43" s="279"/>
      <c r="F43" s="279"/>
      <c r="G43" s="453"/>
      <c r="H43" s="453"/>
      <c r="I43" s="454"/>
      <c r="J43" s="453"/>
      <c r="K43" s="453"/>
      <c r="L43" s="453"/>
      <c r="M43" s="453"/>
      <c r="N43" s="453"/>
      <c r="O43" s="453"/>
      <c r="P43" s="453"/>
      <c r="Q43" s="453"/>
      <c r="R43" s="453"/>
      <c r="S43" s="453"/>
      <c r="T43" s="453"/>
      <c r="U43" s="453"/>
      <c r="V43" s="453"/>
      <c r="W43" s="453"/>
      <c r="X43" s="453"/>
      <c r="Y43" s="453"/>
      <c r="Z43" s="453"/>
    </row>
    <row r="44" spans="1:26" s="41" customFormat="1" ht="31.5" hidden="1" customHeight="1" outlineLevel="1">
      <c r="A44" s="276" t="s">
        <v>788</v>
      </c>
      <c r="B44" s="277"/>
      <c r="C44" s="277"/>
      <c r="D44" s="291"/>
      <c r="E44" s="279"/>
      <c r="F44" s="279"/>
      <c r="G44" s="453"/>
      <c r="H44" s="453"/>
      <c r="I44" s="454"/>
      <c r="J44" s="453"/>
      <c r="K44" s="453"/>
      <c r="L44" s="453"/>
      <c r="M44" s="453"/>
      <c r="N44" s="453"/>
      <c r="O44" s="453"/>
      <c r="P44" s="453"/>
      <c r="Q44" s="453"/>
      <c r="R44" s="453"/>
      <c r="S44" s="453"/>
      <c r="T44" s="453"/>
      <c r="U44" s="453"/>
      <c r="V44" s="453"/>
      <c r="W44" s="453"/>
      <c r="X44" s="453"/>
      <c r="Y44" s="453"/>
      <c r="Z44" s="453"/>
    </row>
    <row r="45" spans="1:26" s="41" customFormat="1" hidden="1" outlineLevel="1">
      <c r="A45" s="276"/>
      <c r="B45" s="277"/>
      <c r="C45" s="277"/>
      <c r="D45" s="291"/>
      <c r="E45" s="279"/>
      <c r="F45" s="279"/>
      <c r="G45" s="453"/>
      <c r="H45" s="453"/>
      <c r="I45" s="454"/>
      <c r="J45" s="453"/>
      <c r="K45" s="453"/>
      <c r="L45" s="453"/>
      <c r="M45" s="453"/>
      <c r="N45" s="453"/>
      <c r="O45" s="453"/>
      <c r="P45" s="453"/>
      <c r="Q45" s="453"/>
      <c r="R45" s="453"/>
      <c r="S45" s="453"/>
      <c r="T45" s="453"/>
      <c r="U45" s="453"/>
      <c r="V45" s="453"/>
      <c r="W45" s="453"/>
      <c r="X45" s="453"/>
      <c r="Y45" s="453"/>
      <c r="Z45" s="453"/>
    </row>
    <row r="46" spans="1:26" s="41" customFormat="1" hidden="1" outlineLevel="1">
      <c r="A46" s="276"/>
      <c r="B46" s="277"/>
      <c r="C46" s="277"/>
      <c r="D46" s="291"/>
      <c r="E46" s="279"/>
      <c r="F46" s="279"/>
      <c r="G46" s="453"/>
      <c r="H46" s="453"/>
      <c r="I46" s="454"/>
      <c r="J46" s="453"/>
      <c r="K46" s="453"/>
      <c r="L46" s="453"/>
      <c r="M46" s="453"/>
      <c r="N46" s="453"/>
      <c r="O46" s="453"/>
      <c r="P46" s="453"/>
      <c r="Q46" s="453"/>
      <c r="R46" s="453"/>
      <c r="S46" s="453"/>
      <c r="T46" s="453"/>
      <c r="U46" s="453"/>
      <c r="V46" s="453"/>
      <c r="W46" s="453"/>
      <c r="X46" s="453"/>
      <c r="Y46" s="453"/>
      <c r="Z46" s="453"/>
    </row>
    <row r="47" spans="1:26" s="41" customFormat="1" hidden="1" outlineLevel="1">
      <c r="A47" s="276"/>
      <c r="B47" s="277"/>
      <c r="C47" s="277"/>
      <c r="D47" s="291"/>
      <c r="E47" s="279"/>
      <c r="F47" s="279"/>
      <c r="G47" s="453"/>
      <c r="H47" s="453"/>
      <c r="I47" s="454"/>
      <c r="J47" s="453"/>
      <c r="K47" s="453"/>
      <c r="L47" s="453"/>
      <c r="M47" s="453"/>
      <c r="N47" s="453"/>
      <c r="O47" s="453"/>
      <c r="P47" s="453"/>
      <c r="Q47" s="453"/>
      <c r="R47" s="453"/>
      <c r="S47" s="453"/>
      <c r="T47" s="453"/>
      <c r="U47" s="453"/>
      <c r="V47" s="453"/>
      <c r="W47" s="453"/>
      <c r="X47" s="453"/>
      <c r="Y47" s="453"/>
      <c r="Z47" s="453"/>
    </row>
    <row r="48" spans="1:26" s="41" customFormat="1" hidden="1" outlineLevel="1">
      <c r="A48" s="276"/>
      <c r="B48" s="277"/>
      <c r="C48" s="277"/>
      <c r="D48" s="291"/>
      <c r="E48" s="279"/>
      <c r="F48" s="279"/>
      <c r="G48" s="453"/>
      <c r="H48" s="453"/>
      <c r="I48" s="454"/>
      <c r="J48" s="453"/>
      <c r="K48" s="453"/>
      <c r="L48" s="453"/>
      <c r="M48" s="453"/>
      <c r="N48" s="453"/>
      <c r="O48" s="453"/>
      <c r="P48" s="453"/>
      <c r="Q48" s="453"/>
      <c r="R48" s="453"/>
      <c r="S48" s="453"/>
      <c r="T48" s="453"/>
      <c r="U48" s="453"/>
      <c r="V48" s="453"/>
      <c r="W48" s="453"/>
      <c r="X48" s="453"/>
      <c r="Y48" s="453"/>
      <c r="Z48" s="453"/>
    </row>
    <row r="49" spans="1:174" s="41" customFormat="1" hidden="1" outlineLevel="1">
      <c r="A49" s="276"/>
      <c r="B49" s="277"/>
      <c r="C49" s="277"/>
      <c r="D49" s="291"/>
      <c r="E49" s="279"/>
      <c r="F49" s="279"/>
      <c r="G49" s="453"/>
      <c r="H49" s="453"/>
      <c r="I49" s="454"/>
      <c r="J49" s="453"/>
      <c r="K49" s="453"/>
      <c r="L49" s="453"/>
      <c r="M49" s="453"/>
      <c r="N49" s="453"/>
      <c r="O49" s="453"/>
      <c r="P49" s="453"/>
      <c r="Q49" s="453"/>
      <c r="R49" s="453"/>
      <c r="S49" s="453"/>
      <c r="T49" s="453"/>
      <c r="U49" s="453"/>
      <c r="V49" s="453"/>
      <c r="W49" s="453"/>
      <c r="X49" s="453"/>
      <c r="Y49" s="453"/>
      <c r="Z49" s="453"/>
    </row>
    <row r="50" spans="1:174" s="42" customFormat="1" ht="23.25" customHeight="1" collapsed="1">
      <c r="A50" s="270" t="s">
        <v>711</v>
      </c>
      <c r="B50" s="259">
        <v>222</v>
      </c>
      <c r="C50" s="259"/>
      <c r="D50" s="310"/>
      <c r="E50" s="249">
        <f>SUM(E51:E51)</f>
        <v>0</v>
      </c>
      <c r="F50" s="249">
        <f>SUM(F51:F51)</f>
        <v>0</v>
      </c>
      <c r="G50" s="265"/>
      <c r="H50" s="265"/>
      <c r="I50" s="452"/>
      <c r="J50" s="265"/>
      <c r="K50" s="265"/>
      <c r="L50" s="265"/>
      <c r="M50" s="265"/>
      <c r="N50" s="265"/>
      <c r="O50" s="265"/>
      <c r="P50" s="265"/>
      <c r="Q50" s="265"/>
      <c r="R50" s="265"/>
      <c r="S50" s="265"/>
      <c r="T50" s="265"/>
      <c r="U50" s="265"/>
      <c r="V50" s="265"/>
      <c r="W50" s="265"/>
      <c r="X50" s="265"/>
      <c r="Y50" s="265"/>
      <c r="Z50" s="264"/>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c r="FN50" s="238"/>
      <c r="FO50" s="238"/>
      <c r="FP50" s="238"/>
      <c r="FQ50" s="238"/>
      <c r="FR50" s="238"/>
    </row>
    <row r="51" spans="1:174" s="40" customFormat="1" ht="23.25" customHeight="1">
      <c r="A51" s="282" t="s">
        <v>81</v>
      </c>
      <c r="B51" s="294"/>
      <c r="C51" s="294">
        <v>922</v>
      </c>
      <c r="D51" s="291" t="s">
        <v>1370</v>
      </c>
      <c r="E51" s="278">
        <f>'Раб.таблица 2018'!F63</f>
        <v>0</v>
      </c>
      <c r="F51" s="278"/>
      <c r="G51" s="265"/>
      <c r="H51" s="265"/>
      <c r="I51" s="452"/>
      <c r="J51" s="265"/>
      <c r="K51" s="265"/>
      <c r="L51" s="265"/>
      <c r="M51" s="265"/>
      <c r="N51" s="265"/>
      <c r="O51" s="265"/>
      <c r="P51" s="265"/>
      <c r="Q51" s="265"/>
      <c r="R51" s="265"/>
      <c r="S51" s="265"/>
      <c r="T51" s="265"/>
      <c r="U51" s="265"/>
      <c r="V51" s="265"/>
      <c r="W51" s="265"/>
      <c r="X51" s="265"/>
      <c r="Y51" s="265"/>
      <c r="Z51" s="265"/>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row>
    <row r="52" spans="1:174" s="42" customFormat="1" ht="21" customHeight="1">
      <c r="A52" s="270" t="s">
        <v>712</v>
      </c>
      <c r="B52" s="259">
        <v>223</v>
      </c>
      <c r="C52" s="259"/>
      <c r="D52" s="310" t="s">
        <v>1370</v>
      </c>
      <c r="E52" s="249">
        <f>SUM(E53:E56)</f>
        <v>2325300</v>
      </c>
      <c r="F52" s="249">
        <f>SUM(F53:F56)</f>
        <v>2325300</v>
      </c>
      <c r="G52" s="265"/>
      <c r="H52" s="265"/>
      <c r="I52" s="452"/>
      <c r="J52" s="265"/>
      <c r="K52" s="265"/>
      <c r="L52" s="265"/>
      <c r="M52" s="265"/>
      <c r="N52" s="265"/>
      <c r="O52" s="265"/>
      <c r="P52" s="265"/>
      <c r="Q52" s="265"/>
      <c r="R52" s="265"/>
      <c r="S52" s="265"/>
      <c r="T52" s="265"/>
      <c r="U52" s="265"/>
      <c r="V52" s="265"/>
      <c r="W52" s="265"/>
      <c r="X52" s="265"/>
      <c r="Y52" s="265"/>
      <c r="Z52" s="264"/>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238"/>
      <c r="EZ52" s="238"/>
      <c r="FA52" s="238"/>
      <c r="FB52" s="238"/>
      <c r="FC52" s="238"/>
      <c r="FD52" s="238"/>
      <c r="FE52" s="238"/>
      <c r="FF52" s="238"/>
      <c r="FG52" s="238"/>
      <c r="FH52" s="238"/>
      <c r="FI52" s="238"/>
      <c r="FJ52" s="238"/>
      <c r="FK52" s="238"/>
      <c r="FL52" s="238"/>
      <c r="FM52" s="238"/>
      <c r="FN52" s="238"/>
      <c r="FO52" s="238"/>
      <c r="FP52" s="238"/>
      <c r="FQ52" s="238"/>
      <c r="FR52" s="238"/>
    </row>
    <row r="53" spans="1:174" s="40" customFormat="1" ht="29.25">
      <c r="A53" s="282" t="s">
        <v>26</v>
      </c>
      <c r="B53" s="294"/>
      <c r="C53" s="294">
        <v>931</v>
      </c>
      <c r="D53" s="291" t="s">
        <v>1370</v>
      </c>
      <c r="E53" s="278">
        <f>'Раб.таблица 2018'!F65</f>
        <v>1640100</v>
      </c>
      <c r="F53" s="278">
        <f>E53</f>
        <v>1640100</v>
      </c>
      <c r="G53" s="265"/>
      <c r="H53" s="265"/>
      <c r="I53" s="452"/>
      <c r="J53" s="265"/>
      <c r="K53" s="265"/>
      <c r="L53" s="265"/>
      <c r="M53" s="265"/>
      <c r="N53" s="265"/>
      <c r="O53" s="265"/>
      <c r="P53" s="265"/>
      <c r="Q53" s="265"/>
      <c r="R53" s="265"/>
      <c r="S53" s="265"/>
      <c r="T53" s="265"/>
      <c r="U53" s="265"/>
      <c r="V53" s="265"/>
      <c r="W53" s="265"/>
      <c r="X53" s="265"/>
      <c r="Y53" s="265"/>
      <c r="Z53" s="265"/>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row>
    <row r="54" spans="1:174" s="40" customFormat="1" ht="20.25" customHeight="1">
      <c r="A54" s="282" t="s">
        <v>24</v>
      </c>
      <c r="B54" s="294"/>
      <c r="C54" s="294">
        <v>932</v>
      </c>
      <c r="D54" s="291" t="s">
        <v>1370</v>
      </c>
      <c r="E54" s="278">
        <f>'Раб.таблица 2018'!F66</f>
        <v>321800</v>
      </c>
      <c r="F54" s="278">
        <f>E54</f>
        <v>321800</v>
      </c>
      <c r="G54" s="265"/>
      <c r="H54" s="265"/>
      <c r="I54" s="452"/>
      <c r="J54" s="265"/>
      <c r="K54" s="265"/>
      <c r="L54" s="265"/>
      <c r="M54" s="265"/>
      <c r="N54" s="265"/>
      <c r="O54" s="265"/>
      <c r="P54" s="265"/>
      <c r="Q54" s="265"/>
      <c r="R54" s="265"/>
      <c r="S54" s="265"/>
      <c r="T54" s="265"/>
      <c r="U54" s="265"/>
      <c r="V54" s="265"/>
      <c r="W54" s="265"/>
      <c r="X54" s="265"/>
      <c r="Y54" s="265"/>
      <c r="Z54" s="265"/>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row>
    <row r="55" spans="1:174" s="40" customFormat="1" ht="20.25" customHeight="1">
      <c r="A55" s="282" t="s">
        <v>867</v>
      </c>
      <c r="B55" s="294"/>
      <c r="C55" s="294">
        <v>933</v>
      </c>
      <c r="D55" s="291" t="s">
        <v>1370</v>
      </c>
      <c r="E55" s="278">
        <f>'Раб.таблица 2018'!F67</f>
        <v>142800</v>
      </c>
      <c r="F55" s="278">
        <f>E55</f>
        <v>142800</v>
      </c>
      <c r="G55" s="265"/>
      <c r="H55" s="265"/>
      <c r="I55" s="452"/>
      <c r="J55" s="265"/>
      <c r="K55" s="265"/>
      <c r="L55" s="265"/>
      <c r="M55" s="265"/>
      <c r="N55" s="265"/>
      <c r="O55" s="265"/>
      <c r="P55" s="265"/>
      <c r="Q55" s="265"/>
      <c r="R55" s="265"/>
      <c r="S55" s="265"/>
      <c r="T55" s="265"/>
      <c r="U55" s="265"/>
      <c r="V55" s="265"/>
      <c r="W55" s="265"/>
      <c r="X55" s="265"/>
      <c r="Y55" s="265"/>
      <c r="Z55" s="265"/>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row>
    <row r="56" spans="1:174" s="40" customFormat="1" ht="20.25" customHeight="1">
      <c r="A56" s="282" t="s">
        <v>868</v>
      </c>
      <c r="B56" s="294"/>
      <c r="C56" s="294">
        <v>933</v>
      </c>
      <c r="D56" s="291" t="s">
        <v>1370</v>
      </c>
      <c r="E56" s="278">
        <f>'Раб.таблица 2018'!F68</f>
        <v>220600</v>
      </c>
      <c r="F56" s="278">
        <f>E56</f>
        <v>220600</v>
      </c>
      <c r="G56" s="265"/>
      <c r="H56" s="265"/>
      <c r="I56" s="452"/>
      <c r="J56" s="265"/>
      <c r="K56" s="265"/>
      <c r="L56" s="265"/>
      <c r="M56" s="265"/>
      <c r="N56" s="265"/>
      <c r="O56" s="265"/>
      <c r="P56" s="265"/>
      <c r="Q56" s="265"/>
      <c r="R56" s="265"/>
      <c r="S56" s="265"/>
      <c r="T56" s="265"/>
      <c r="U56" s="265"/>
      <c r="V56" s="265"/>
      <c r="W56" s="265"/>
      <c r="X56" s="265"/>
      <c r="Y56" s="265"/>
      <c r="Z56" s="265"/>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row>
    <row r="57" spans="1:174" s="42" customFormat="1" ht="30.75" customHeight="1">
      <c r="A57" s="270" t="s">
        <v>710</v>
      </c>
      <c r="B57" s="259">
        <v>224</v>
      </c>
      <c r="C57" s="259"/>
      <c r="D57" s="310"/>
      <c r="E57" s="249">
        <f>E58</f>
        <v>0</v>
      </c>
      <c r="F57" s="249">
        <f>F58</f>
        <v>0</v>
      </c>
      <c r="G57" s="265"/>
      <c r="H57" s="265"/>
      <c r="I57" s="452"/>
      <c r="J57" s="265"/>
      <c r="K57" s="265"/>
      <c r="L57" s="265"/>
      <c r="M57" s="265"/>
      <c r="N57" s="265"/>
      <c r="O57" s="265"/>
      <c r="P57" s="265"/>
      <c r="Q57" s="265"/>
      <c r="R57" s="265"/>
      <c r="S57" s="265"/>
      <c r="T57" s="265"/>
      <c r="U57" s="265"/>
      <c r="V57" s="265"/>
      <c r="W57" s="265"/>
      <c r="X57" s="265"/>
      <c r="Y57" s="265"/>
      <c r="Z57" s="264"/>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c r="DK57" s="238"/>
      <c r="DL57" s="238"/>
      <c r="DM57" s="238"/>
      <c r="DN57" s="238"/>
      <c r="DO57" s="238"/>
      <c r="DP57" s="238"/>
      <c r="DQ57" s="238"/>
      <c r="DR57" s="238"/>
      <c r="DS57" s="238"/>
      <c r="DT57" s="238"/>
      <c r="DU57" s="238"/>
      <c r="DV57" s="238"/>
      <c r="DW57" s="238"/>
      <c r="DX57" s="238"/>
      <c r="DY57" s="238"/>
      <c r="DZ57" s="238"/>
      <c r="EA57" s="238"/>
      <c r="EB57" s="238"/>
      <c r="EC57" s="238"/>
      <c r="ED57" s="238"/>
      <c r="EE57" s="238"/>
      <c r="EF57" s="238"/>
      <c r="EG57" s="238"/>
      <c r="EH57" s="238"/>
      <c r="EI57" s="238"/>
      <c r="EJ57" s="238"/>
      <c r="EK57" s="238"/>
      <c r="EL57" s="238"/>
      <c r="EM57" s="238"/>
      <c r="EN57" s="238"/>
      <c r="EO57" s="238"/>
      <c r="EP57" s="238"/>
      <c r="EQ57" s="238"/>
      <c r="ER57" s="238"/>
      <c r="ES57" s="238"/>
      <c r="ET57" s="238"/>
      <c r="EU57" s="238"/>
      <c r="EV57" s="238"/>
      <c r="EW57" s="238"/>
      <c r="EX57" s="238"/>
      <c r="EY57" s="238"/>
      <c r="EZ57" s="238"/>
      <c r="FA57" s="238"/>
      <c r="FB57" s="238"/>
      <c r="FC57" s="238"/>
      <c r="FD57" s="238"/>
      <c r="FE57" s="238"/>
      <c r="FF57" s="238"/>
      <c r="FG57" s="238"/>
      <c r="FH57" s="238"/>
      <c r="FI57" s="238"/>
      <c r="FJ57" s="238"/>
      <c r="FK57" s="238"/>
      <c r="FL57" s="238"/>
      <c r="FM57" s="238"/>
      <c r="FN57" s="238"/>
      <c r="FO57" s="238"/>
      <c r="FP57" s="238"/>
      <c r="FQ57" s="238"/>
      <c r="FR57" s="238"/>
    </row>
    <row r="58" spans="1:174" s="40" customFormat="1" ht="24" customHeight="1">
      <c r="A58" s="269" t="s">
        <v>82</v>
      </c>
      <c r="B58" s="296"/>
      <c r="C58" s="296">
        <v>926</v>
      </c>
      <c r="D58" s="291" t="s">
        <v>1370</v>
      </c>
      <c r="E58" s="248"/>
      <c r="F58" s="248"/>
      <c r="G58" s="265"/>
      <c r="H58" s="265"/>
      <c r="I58" s="452"/>
      <c r="J58" s="265"/>
      <c r="K58" s="265"/>
      <c r="L58" s="265"/>
      <c r="M58" s="265"/>
      <c r="N58" s="265"/>
      <c r="O58" s="265"/>
      <c r="P58" s="265"/>
      <c r="Q58" s="265"/>
      <c r="R58" s="265"/>
      <c r="S58" s="265"/>
      <c r="T58" s="265"/>
      <c r="U58" s="265"/>
      <c r="V58" s="265"/>
      <c r="W58" s="265"/>
      <c r="X58" s="265"/>
      <c r="Y58" s="265"/>
      <c r="Z58" s="265"/>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row>
    <row r="59" spans="1:174" s="42" customFormat="1" ht="32.25" customHeight="1">
      <c r="A59" s="270" t="s">
        <v>713</v>
      </c>
      <c r="B59" s="259">
        <v>225</v>
      </c>
      <c r="C59" s="259"/>
      <c r="D59" s="310"/>
      <c r="E59" s="249">
        <f>E60+E80+E96+E97+E98</f>
        <v>3508800</v>
      </c>
      <c r="F59" s="249">
        <f>F60+F80+F96+F97+F98</f>
        <v>3508800</v>
      </c>
      <c r="G59" s="265"/>
      <c r="H59" s="265"/>
      <c r="I59" s="452"/>
      <c r="J59" s="265"/>
      <c r="K59" s="265"/>
      <c r="L59" s="265"/>
      <c r="M59" s="265"/>
      <c r="N59" s="265"/>
      <c r="O59" s="265"/>
      <c r="P59" s="265"/>
      <c r="Q59" s="265"/>
      <c r="R59" s="265"/>
      <c r="S59" s="265"/>
      <c r="T59" s="265"/>
      <c r="U59" s="265"/>
      <c r="V59" s="265"/>
      <c r="W59" s="265"/>
      <c r="X59" s="265"/>
      <c r="Y59" s="265"/>
      <c r="Z59" s="264"/>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c r="CQ59" s="238"/>
      <c r="CR59" s="238"/>
      <c r="CS59" s="238"/>
      <c r="CT59" s="238"/>
      <c r="CU59" s="238"/>
      <c r="CV59" s="238"/>
      <c r="CW59" s="238"/>
      <c r="CX59" s="238"/>
      <c r="CY59" s="238"/>
      <c r="CZ59" s="238"/>
      <c r="DA59" s="238"/>
      <c r="DB59" s="238"/>
      <c r="DC59" s="238"/>
      <c r="DD59" s="238"/>
      <c r="DE59" s="238"/>
      <c r="DF59" s="238"/>
      <c r="DG59" s="238"/>
      <c r="DH59" s="238"/>
      <c r="DI59" s="238"/>
      <c r="DJ59" s="238"/>
      <c r="DK59" s="238"/>
      <c r="DL59" s="238"/>
      <c r="DM59" s="238"/>
      <c r="DN59" s="238"/>
      <c r="DO59" s="238"/>
      <c r="DP59" s="238"/>
      <c r="DQ59" s="238"/>
      <c r="DR59" s="238"/>
      <c r="DS59" s="238"/>
      <c r="DT59" s="238"/>
      <c r="DU59" s="238"/>
      <c r="DV59" s="238"/>
      <c r="DW59" s="238"/>
      <c r="DX59" s="238"/>
      <c r="DY59" s="238"/>
      <c r="DZ59" s="238"/>
      <c r="EA59" s="238"/>
      <c r="EB59" s="238"/>
      <c r="EC59" s="238"/>
      <c r="ED59" s="238"/>
      <c r="EE59" s="238"/>
      <c r="EF59" s="238"/>
      <c r="EG59" s="238"/>
      <c r="EH59" s="238"/>
      <c r="EI59" s="238"/>
      <c r="EJ59" s="238"/>
      <c r="EK59" s="238"/>
      <c r="EL59" s="238"/>
      <c r="EM59" s="238"/>
      <c r="EN59" s="238"/>
      <c r="EO59" s="238"/>
      <c r="EP59" s="238"/>
      <c r="EQ59" s="238"/>
      <c r="ER59" s="238"/>
      <c r="ES59" s="238"/>
      <c r="ET59" s="238"/>
      <c r="EU59" s="238"/>
      <c r="EV59" s="238"/>
      <c r="EW59" s="238"/>
      <c r="EX59" s="238"/>
      <c r="EY59" s="238"/>
      <c r="EZ59" s="238"/>
      <c r="FA59" s="238"/>
      <c r="FB59" s="238"/>
      <c r="FC59" s="238"/>
      <c r="FD59" s="238"/>
      <c r="FE59" s="238"/>
      <c r="FF59" s="238"/>
      <c r="FG59" s="238"/>
      <c r="FH59" s="238"/>
      <c r="FI59" s="238"/>
      <c r="FJ59" s="238"/>
      <c r="FK59" s="238"/>
      <c r="FL59" s="238"/>
      <c r="FM59" s="238"/>
      <c r="FN59" s="238"/>
      <c r="FO59" s="238"/>
      <c r="FP59" s="238"/>
      <c r="FQ59" s="238"/>
      <c r="FR59" s="238"/>
    </row>
    <row r="60" spans="1:174" s="40" customFormat="1" ht="29.25">
      <c r="A60" s="282" t="s">
        <v>83</v>
      </c>
      <c r="B60" s="277"/>
      <c r="C60" s="294">
        <v>941</v>
      </c>
      <c r="D60" s="291" t="s">
        <v>1370</v>
      </c>
      <c r="E60" s="278">
        <f>'Раб.таблица 2018'!F72</f>
        <v>2993100</v>
      </c>
      <c r="F60" s="278">
        <f>E60</f>
        <v>2993100</v>
      </c>
      <c r="G60" s="265"/>
      <c r="H60" s="265"/>
      <c r="I60" s="265"/>
      <c r="J60" s="265"/>
      <c r="K60" s="265"/>
      <c r="L60" s="265"/>
      <c r="M60" s="265"/>
      <c r="N60" s="265"/>
      <c r="O60" s="265"/>
      <c r="P60" s="265"/>
      <c r="Q60" s="265"/>
      <c r="R60" s="265"/>
      <c r="S60" s="265"/>
      <c r="T60" s="265"/>
      <c r="U60" s="265"/>
      <c r="V60" s="265"/>
      <c r="W60" s="265"/>
      <c r="X60" s="265"/>
      <c r="Y60" s="265"/>
      <c r="Z60" s="264"/>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row>
    <row r="61" spans="1:174" s="41" customFormat="1" ht="18.75" hidden="1" customHeight="1" outlineLevel="1">
      <c r="A61" s="285" t="s">
        <v>417</v>
      </c>
      <c r="B61" s="277"/>
      <c r="C61" s="277"/>
      <c r="D61" s="291"/>
      <c r="E61" s="279"/>
      <c r="F61" s="279"/>
      <c r="G61" s="453"/>
      <c r="H61" s="453"/>
      <c r="I61" s="454"/>
      <c r="J61" s="453"/>
      <c r="K61" s="453"/>
      <c r="L61" s="453"/>
      <c r="M61" s="453"/>
      <c r="N61" s="453"/>
      <c r="O61" s="453"/>
      <c r="P61" s="453"/>
      <c r="Q61" s="453"/>
      <c r="R61" s="453"/>
      <c r="S61" s="453"/>
      <c r="T61" s="453"/>
      <c r="U61" s="453"/>
      <c r="V61" s="453"/>
      <c r="W61" s="453"/>
      <c r="X61" s="453"/>
      <c r="Y61" s="453"/>
      <c r="Z61" s="453"/>
    </row>
    <row r="62" spans="1:174" s="41" customFormat="1" ht="34.5" hidden="1" customHeight="1" outlineLevel="1">
      <c r="A62" s="285" t="s">
        <v>869</v>
      </c>
      <c r="B62" s="277"/>
      <c r="C62" s="277"/>
      <c r="D62" s="291"/>
      <c r="E62" s="279"/>
      <c r="F62" s="279"/>
      <c r="G62" s="453"/>
      <c r="H62" s="453"/>
      <c r="I62" s="454"/>
      <c r="J62" s="453"/>
      <c r="K62" s="453"/>
      <c r="L62" s="453"/>
      <c r="M62" s="453"/>
      <c r="N62" s="453"/>
      <c r="O62" s="453"/>
      <c r="P62" s="453"/>
      <c r="Q62" s="453"/>
      <c r="R62" s="453"/>
      <c r="S62" s="453"/>
      <c r="T62" s="453"/>
      <c r="U62" s="453"/>
      <c r="V62" s="453"/>
      <c r="W62" s="453"/>
      <c r="X62" s="453"/>
      <c r="Y62" s="453"/>
      <c r="Z62" s="453"/>
    </row>
    <row r="63" spans="1:174" s="41" customFormat="1" ht="21.75" hidden="1" customHeight="1" outlineLevel="1">
      <c r="A63" s="285" t="s">
        <v>418</v>
      </c>
      <c r="B63" s="277"/>
      <c r="C63" s="277"/>
      <c r="D63" s="291"/>
      <c r="E63" s="279"/>
      <c r="F63" s="279"/>
      <c r="G63" s="453"/>
      <c r="H63" s="453"/>
      <c r="I63" s="454"/>
      <c r="J63" s="453"/>
      <c r="K63" s="453"/>
      <c r="L63" s="453"/>
      <c r="M63" s="453"/>
      <c r="N63" s="453"/>
      <c r="O63" s="453"/>
      <c r="P63" s="453"/>
      <c r="Q63" s="453"/>
      <c r="R63" s="453"/>
      <c r="S63" s="453"/>
      <c r="T63" s="453"/>
      <c r="U63" s="453"/>
      <c r="V63" s="453"/>
      <c r="W63" s="453"/>
      <c r="X63" s="453"/>
      <c r="Y63" s="453"/>
      <c r="Z63" s="453"/>
    </row>
    <row r="64" spans="1:174" s="41" customFormat="1" ht="21.75" hidden="1" customHeight="1" outlineLevel="1">
      <c r="A64" s="285" t="s">
        <v>85</v>
      </c>
      <c r="B64" s="277"/>
      <c r="C64" s="277"/>
      <c r="D64" s="291"/>
      <c r="E64" s="279"/>
      <c r="F64" s="279"/>
      <c r="G64" s="453"/>
      <c r="H64" s="453"/>
      <c r="I64" s="454"/>
      <c r="J64" s="453"/>
      <c r="K64" s="453"/>
      <c r="L64" s="453"/>
      <c r="M64" s="453"/>
      <c r="N64" s="453"/>
      <c r="O64" s="453"/>
      <c r="P64" s="453"/>
      <c r="Q64" s="453"/>
      <c r="R64" s="453"/>
      <c r="S64" s="453"/>
      <c r="T64" s="453"/>
      <c r="U64" s="453"/>
      <c r="V64" s="453"/>
      <c r="W64" s="453"/>
      <c r="X64" s="453"/>
      <c r="Y64" s="453"/>
      <c r="Z64" s="453"/>
    </row>
    <row r="65" spans="1:174" s="41" customFormat="1" ht="31.5" hidden="1" customHeight="1" outlineLevel="1">
      <c r="A65" s="285" t="s">
        <v>1250</v>
      </c>
      <c r="B65" s="277"/>
      <c r="C65" s="277"/>
      <c r="D65" s="291"/>
      <c r="E65" s="279"/>
      <c r="F65" s="279"/>
      <c r="G65" s="453"/>
      <c r="H65" s="453"/>
      <c r="I65" s="454"/>
      <c r="J65" s="453"/>
      <c r="K65" s="453"/>
      <c r="L65" s="453"/>
      <c r="M65" s="453"/>
      <c r="N65" s="453"/>
      <c r="O65" s="453"/>
      <c r="P65" s="453"/>
      <c r="Q65" s="453"/>
      <c r="R65" s="453"/>
      <c r="S65" s="453"/>
      <c r="T65" s="453"/>
      <c r="U65" s="453"/>
      <c r="V65" s="453"/>
      <c r="W65" s="453"/>
      <c r="X65" s="453"/>
      <c r="Y65" s="453"/>
      <c r="Z65" s="453"/>
    </row>
    <row r="66" spans="1:174" s="41" customFormat="1" ht="20.25" hidden="1" customHeight="1" outlineLevel="1">
      <c r="A66" s="285" t="s">
        <v>419</v>
      </c>
      <c r="B66" s="277"/>
      <c r="C66" s="277"/>
      <c r="D66" s="291"/>
      <c r="E66" s="279"/>
      <c r="F66" s="279"/>
      <c r="G66" s="453"/>
      <c r="H66" s="453"/>
      <c r="I66" s="454"/>
      <c r="J66" s="453"/>
      <c r="K66" s="453"/>
      <c r="L66" s="453"/>
      <c r="M66" s="453"/>
      <c r="N66" s="453"/>
      <c r="O66" s="453"/>
      <c r="P66" s="453"/>
      <c r="Q66" s="453"/>
      <c r="R66" s="453"/>
      <c r="S66" s="453"/>
      <c r="T66" s="453"/>
      <c r="U66" s="453"/>
      <c r="V66" s="453"/>
      <c r="W66" s="453"/>
      <c r="X66" s="453"/>
      <c r="Y66" s="453"/>
      <c r="Z66" s="453"/>
    </row>
    <row r="67" spans="1:174" s="41" customFormat="1" ht="31.5" hidden="1" outlineLevel="1">
      <c r="A67" s="285" t="s">
        <v>420</v>
      </c>
      <c r="B67" s="277"/>
      <c r="C67" s="277"/>
      <c r="D67" s="291"/>
      <c r="E67" s="279"/>
      <c r="F67" s="279"/>
      <c r="G67" s="453"/>
      <c r="H67" s="453"/>
      <c r="I67" s="454"/>
      <c r="J67" s="453"/>
      <c r="K67" s="453"/>
      <c r="L67" s="453"/>
      <c r="M67" s="453"/>
      <c r="N67" s="453"/>
      <c r="O67" s="453"/>
      <c r="P67" s="453"/>
      <c r="Q67" s="453"/>
      <c r="R67" s="453"/>
      <c r="S67" s="453"/>
      <c r="T67" s="453"/>
      <c r="U67" s="453"/>
      <c r="V67" s="453"/>
      <c r="W67" s="453"/>
      <c r="X67" s="453"/>
      <c r="Y67" s="453"/>
      <c r="Z67" s="453"/>
    </row>
    <row r="68" spans="1:174" s="41" customFormat="1" ht="31.5" hidden="1" outlineLevel="1">
      <c r="A68" s="285" t="s">
        <v>421</v>
      </c>
      <c r="B68" s="277"/>
      <c r="C68" s="277"/>
      <c r="D68" s="291"/>
      <c r="E68" s="279"/>
      <c r="F68" s="279"/>
      <c r="G68" s="453"/>
      <c r="H68" s="453"/>
      <c r="I68" s="454"/>
      <c r="J68" s="453"/>
      <c r="K68" s="453"/>
      <c r="L68" s="453"/>
      <c r="M68" s="453"/>
      <c r="N68" s="453"/>
      <c r="O68" s="453"/>
      <c r="P68" s="453"/>
      <c r="Q68" s="453"/>
      <c r="R68" s="453"/>
      <c r="S68" s="453"/>
      <c r="T68" s="453"/>
      <c r="U68" s="453"/>
      <c r="V68" s="453"/>
      <c r="W68" s="453"/>
      <c r="X68" s="453"/>
      <c r="Y68" s="453"/>
      <c r="Z68" s="453"/>
    </row>
    <row r="69" spans="1:174" s="41" customFormat="1" ht="31.5" hidden="1" outlineLevel="1">
      <c r="A69" s="285" t="s">
        <v>422</v>
      </c>
      <c r="B69" s="277"/>
      <c r="C69" s="277"/>
      <c r="D69" s="291"/>
      <c r="E69" s="279"/>
      <c r="F69" s="279"/>
      <c r="G69" s="453"/>
      <c r="H69" s="453"/>
      <c r="I69" s="454"/>
      <c r="J69" s="453"/>
      <c r="K69" s="453"/>
      <c r="L69" s="453"/>
      <c r="M69" s="453"/>
      <c r="N69" s="453"/>
      <c r="O69" s="453"/>
      <c r="P69" s="453"/>
      <c r="Q69" s="453"/>
      <c r="R69" s="453"/>
      <c r="S69" s="453"/>
      <c r="T69" s="453"/>
      <c r="U69" s="453"/>
      <c r="V69" s="453"/>
      <c r="W69" s="453"/>
      <c r="X69" s="453"/>
      <c r="Y69" s="453"/>
      <c r="Z69" s="453"/>
    </row>
    <row r="70" spans="1:174" s="41" customFormat="1" ht="21" hidden="1" customHeight="1" outlineLevel="1">
      <c r="A70" s="285" t="s">
        <v>1252</v>
      </c>
      <c r="B70" s="277"/>
      <c r="C70" s="277"/>
      <c r="D70" s="291"/>
      <c r="E70" s="279"/>
      <c r="F70" s="279"/>
      <c r="G70" s="453"/>
      <c r="H70" s="453"/>
      <c r="I70" s="454"/>
      <c r="J70" s="453"/>
      <c r="K70" s="453"/>
      <c r="L70" s="453"/>
      <c r="M70" s="453"/>
      <c r="N70" s="453"/>
      <c r="O70" s="453"/>
      <c r="P70" s="453"/>
      <c r="Q70" s="453"/>
      <c r="R70" s="453"/>
      <c r="S70" s="453"/>
      <c r="T70" s="453"/>
      <c r="U70" s="453"/>
      <c r="V70" s="453"/>
      <c r="W70" s="453"/>
      <c r="X70" s="453"/>
      <c r="Y70" s="453"/>
      <c r="Z70" s="453"/>
    </row>
    <row r="71" spans="1:174" s="41" customFormat="1" ht="21" hidden="1" customHeight="1" outlineLevel="1">
      <c r="A71" s="285" t="s">
        <v>871</v>
      </c>
      <c r="B71" s="277"/>
      <c r="C71" s="277"/>
      <c r="D71" s="291"/>
      <c r="E71" s="279"/>
      <c r="F71" s="279"/>
      <c r="G71" s="453"/>
      <c r="H71" s="453"/>
      <c r="I71" s="454"/>
      <c r="J71" s="453"/>
      <c r="K71" s="453"/>
      <c r="L71" s="453"/>
      <c r="M71" s="453"/>
      <c r="N71" s="453"/>
      <c r="O71" s="453"/>
      <c r="P71" s="453"/>
      <c r="Q71" s="453"/>
      <c r="R71" s="453"/>
      <c r="S71" s="453"/>
      <c r="T71" s="453"/>
      <c r="U71" s="453"/>
      <c r="V71" s="453"/>
      <c r="W71" s="453"/>
      <c r="X71" s="453"/>
      <c r="Y71" s="453"/>
      <c r="Z71" s="453"/>
    </row>
    <row r="72" spans="1:174" s="41" customFormat="1" ht="21" hidden="1" customHeight="1" outlineLevel="1">
      <c r="A72" s="285" t="s">
        <v>86</v>
      </c>
      <c r="B72" s="277"/>
      <c r="C72" s="277"/>
      <c r="D72" s="291"/>
      <c r="E72" s="279"/>
      <c r="F72" s="279"/>
      <c r="G72" s="453"/>
      <c r="H72" s="453"/>
      <c r="I72" s="454"/>
      <c r="J72" s="453"/>
      <c r="K72" s="453"/>
      <c r="L72" s="453"/>
      <c r="M72" s="453"/>
      <c r="N72" s="453"/>
      <c r="O72" s="453"/>
      <c r="P72" s="453"/>
      <c r="Q72" s="453"/>
      <c r="R72" s="453"/>
      <c r="S72" s="453"/>
      <c r="T72" s="453"/>
      <c r="U72" s="453"/>
      <c r="V72" s="453"/>
      <c r="W72" s="453"/>
      <c r="X72" s="453"/>
      <c r="Y72" s="453"/>
      <c r="Z72" s="453"/>
    </row>
    <row r="73" spans="1:174" s="41" customFormat="1" ht="34.5" hidden="1" customHeight="1" outlineLevel="1">
      <c r="A73" s="285" t="s">
        <v>282</v>
      </c>
      <c r="B73" s="277"/>
      <c r="C73" s="277"/>
      <c r="D73" s="291"/>
      <c r="E73" s="279"/>
      <c r="F73" s="279"/>
      <c r="G73" s="453"/>
      <c r="H73" s="453"/>
      <c r="I73" s="454"/>
      <c r="J73" s="453"/>
      <c r="K73" s="453"/>
      <c r="L73" s="453"/>
      <c r="M73" s="453"/>
      <c r="N73" s="453"/>
      <c r="O73" s="453"/>
      <c r="P73" s="453"/>
      <c r="Q73" s="453"/>
      <c r="R73" s="453"/>
      <c r="S73" s="453"/>
      <c r="T73" s="453"/>
      <c r="U73" s="453"/>
      <c r="V73" s="453"/>
      <c r="W73" s="453"/>
      <c r="X73" s="453"/>
      <c r="Y73" s="453"/>
      <c r="Z73" s="453"/>
    </row>
    <row r="74" spans="1:174" s="41" customFormat="1" ht="20.25" hidden="1" customHeight="1" outlineLevel="1">
      <c r="A74" s="285" t="s">
        <v>283</v>
      </c>
      <c r="B74" s="277"/>
      <c r="C74" s="277"/>
      <c r="D74" s="291"/>
      <c r="E74" s="279"/>
      <c r="F74" s="279"/>
      <c r="G74" s="453"/>
      <c r="H74" s="453"/>
      <c r="I74" s="454"/>
      <c r="J74" s="453"/>
      <c r="K74" s="453"/>
      <c r="L74" s="453"/>
      <c r="M74" s="453"/>
      <c r="N74" s="453"/>
      <c r="O74" s="453"/>
      <c r="P74" s="453"/>
      <c r="Q74" s="453"/>
      <c r="R74" s="453"/>
      <c r="S74" s="453"/>
      <c r="T74" s="453"/>
      <c r="U74" s="453"/>
      <c r="V74" s="453"/>
      <c r="W74" s="453"/>
      <c r="X74" s="453"/>
      <c r="Y74" s="453"/>
      <c r="Z74" s="453"/>
    </row>
    <row r="75" spans="1:174" s="41" customFormat="1" ht="19.5" hidden="1" customHeight="1" outlineLevel="1">
      <c r="A75" s="285"/>
      <c r="B75" s="277"/>
      <c r="C75" s="277"/>
      <c r="D75" s="291"/>
      <c r="E75" s="279"/>
      <c r="F75" s="279"/>
      <c r="G75" s="453"/>
      <c r="H75" s="453"/>
      <c r="I75" s="454"/>
      <c r="J75" s="453"/>
      <c r="K75" s="453"/>
      <c r="L75" s="453"/>
      <c r="M75" s="453"/>
      <c r="N75" s="453"/>
      <c r="O75" s="453"/>
      <c r="P75" s="453"/>
      <c r="Q75" s="453"/>
      <c r="R75" s="453"/>
      <c r="S75" s="453"/>
      <c r="T75" s="453"/>
      <c r="U75" s="453"/>
      <c r="V75" s="453"/>
      <c r="W75" s="453"/>
      <c r="X75" s="453"/>
      <c r="Y75" s="453"/>
      <c r="Z75" s="453"/>
    </row>
    <row r="76" spans="1:174" s="41" customFormat="1" hidden="1" outlineLevel="1">
      <c r="A76" s="285"/>
      <c r="B76" s="277"/>
      <c r="C76" s="277"/>
      <c r="D76" s="291"/>
      <c r="E76" s="279"/>
      <c r="F76" s="279"/>
      <c r="G76" s="453"/>
      <c r="H76" s="453"/>
      <c r="I76" s="454"/>
      <c r="J76" s="453"/>
      <c r="K76" s="453"/>
      <c r="L76" s="453"/>
      <c r="M76" s="453"/>
      <c r="N76" s="453"/>
      <c r="O76" s="453"/>
      <c r="P76" s="453"/>
      <c r="Q76" s="453"/>
      <c r="R76" s="453"/>
      <c r="S76" s="453"/>
      <c r="T76" s="453"/>
      <c r="U76" s="453"/>
      <c r="V76" s="453"/>
      <c r="W76" s="453"/>
      <c r="X76" s="453"/>
      <c r="Y76" s="453"/>
      <c r="Z76" s="453"/>
    </row>
    <row r="77" spans="1:174" s="41" customFormat="1" hidden="1" outlineLevel="1">
      <c r="A77" s="285"/>
      <c r="B77" s="277"/>
      <c r="C77" s="277"/>
      <c r="D77" s="291"/>
      <c r="E77" s="279"/>
      <c r="F77" s="279"/>
      <c r="G77" s="453"/>
      <c r="H77" s="453"/>
      <c r="I77" s="454"/>
      <c r="J77" s="453"/>
      <c r="K77" s="453"/>
      <c r="L77" s="453"/>
      <c r="M77" s="453"/>
      <c r="N77" s="453"/>
      <c r="O77" s="453"/>
      <c r="P77" s="453"/>
      <c r="Q77" s="453"/>
      <c r="R77" s="453"/>
      <c r="S77" s="453"/>
      <c r="T77" s="453"/>
      <c r="U77" s="453"/>
      <c r="V77" s="453"/>
      <c r="W77" s="453"/>
      <c r="X77" s="453"/>
      <c r="Y77" s="453"/>
      <c r="Z77" s="453"/>
    </row>
    <row r="78" spans="1:174" s="41" customFormat="1" hidden="1" outlineLevel="1">
      <c r="A78" s="285"/>
      <c r="B78" s="277"/>
      <c r="C78" s="277"/>
      <c r="D78" s="291"/>
      <c r="E78" s="279"/>
      <c r="F78" s="279"/>
      <c r="G78" s="453"/>
      <c r="H78" s="453"/>
      <c r="I78" s="454"/>
      <c r="J78" s="453"/>
      <c r="K78" s="453"/>
      <c r="L78" s="453"/>
      <c r="M78" s="453"/>
      <c r="N78" s="453"/>
      <c r="O78" s="453"/>
      <c r="P78" s="453"/>
      <c r="Q78" s="453"/>
      <c r="R78" s="453"/>
      <c r="S78" s="453"/>
      <c r="T78" s="453"/>
      <c r="U78" s="453"/>
      <c r="V78" s="453"/>
      <c r="W78" s="453"/>
      <c r="X78" s="453"/>
      <c r="Y78" s="453"/>
      <c r="Z78" s="453"/>
    </row>
    <row r="79" spans="1:174" s="41" customFormat="1" hidden="1" outlineLevel="1">
      <c r="A79" s="285"/>
      <c r="B79" s="277"/>
      <c r="C79" s="277"/>
      <c r="D79" s="291"/>
      <c r="E79" s="279"/>
      <c r="F79" s="279"/>
      <c r="G79" s="453"/>
      <c r="H79" s="453"/>
      <c r="I79" s="454"/>
      <c r="J79" s="453"/>
      <c r="K79" s="453"/>
      <c r="L79" s="453"/>
      <c r="M79" s="453"/>
      <c r="N79" s="453"/>
      <c r="O79" s="453"/>
      <c r="P79" s="453"/>
      <c r="Q79" s="453"/>
      <c r="R79" s="453"/>
      <c r="S79" s="453"/>
      <c r="T79" s="453"/>
      <c r="U79" s="453"/>
      <c r="V79" s="453"/>
      <c r="W79" s="453"/>
      <c r="X79" s="453"/>
      <c r="Y79" s="453"/>
      <c r="Z79" s="453"/>
    </row>
    <row r="80" spans="1:174" s="40" customFormat="1" ht="23.25" customHeight="1" collapsed="1">
      <c r="A80" s="282" t="s">
        <v>719</v>
      </c>
      <c r="B80" s="294"/>
      <c r="C80" s="294">
        <v>942</v>
      </c>
      <c r="D80" s="291" t="s">
        <v>1370</v>
      </c>
      <c r="E80" s="278">
        <f>'Раб.таблица 2018'!F93</f>
        <v>190700</v>
      </c>
      <c r="F80" s="278">
        <f>E80</f>
        <v>190700</v>
      </c>
      <c r="G80" s="265"/>
      <c r="H80" s="265"/>
      <c r="I80" s="452"/>
      <c r="J80" s="265"/>
      <c r="K80" s="265"/>
      <c r="L80" s="265"/>
      <c r="M80" s="265"/>
      <c r="N80" s="265"/>
      <c r="O80" s="265"/>
      <c r="P80" s="265"/>
      <c r="Q80" s="265"/>
      <c r="R80" s="265"/>
      <c r="S80" s="265"/>
      <c r="T80" s="265"/>
      <c r="U80" s="265"/>
      <c r="V80" s="265"/>
      <c r="W80" s="265"/>
      <c r="X80" s="265"/>
      <c r="Y80" s="265"/>
      <c r="Z80" s="264"/>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row>
    <row r="81" spans="1:174" s="41" customFormat="1" ht="32.25" hidden="1" customHeight="1" outlineLevel="1">
      <c r="A81" s="276" t="s">
        <v>740</v>
      </c>
      <c r="B81" s="277"/>
      <c r="C81" s="277"/>
      <c r="D81" s="291"/>
      <c r="E81" s="279"/>
      <c r="F81" s="279"/>
      <c r="G81" s="453"/>
      <c r="H81" s="453"/>
      <c r="I81" s="454"/>
      <c r="J81" s="453"/>
      <c r="K81" s="453"/>
      <c r="L81" s="453"/>
      <c r="M81" s="453"/>
      <c r="N81" s="453"/>
      <c r="O81" s="453"/>
      <c r="P81" s="453"/>
      <c r="Q81" s="453"/>
      <c r="R81" s="453"/>
      <c r="S81" s="453"/>
      <c r="T81" s="453"/>
      <c r="U81" s="453"/>
      <c r="V81" s="453"/>
      <c r="W81" s="453"/>
      <c r="X81" s="453"/>
      <c r="Y81" s="453"/>
      <c r="Z81" s="453"/>
    </row>
    <row r="82" spans="1:174" s="41" customFormat="1" ht="34.5" hidden="1" customHeight="1" outlineLevel="1">
      <c r="A82" s="276" t="s">
        <v>423</v>
      </c>
      <c r="B82" s="277"/>
      <c r="C82" s="277"/>
      <c r="D82" s="291"/>
      <c r="E82" s="279"/>
      <c r="F82" s="279"/>
      <c r="G82" s="453"/>
      <c r="H82" s="453"/>
      <c r="I82" s="454"/>
      <c r="J82" s="453"/>
      <c r="K82" s="453"/>
      <c r="L82" s="453"/>
      <c r="M82" s="453"/>
      <c r="N82" s="453"/>
      <c r="O82" s="453"/>
      <c r="P82" s="453"/>
      <c r="Q82" s="453"/>
      <c r="R82" s="453"/>
      <c r="S82" s="453"/>
      <c r="T82" s="453"/>
      <c r="U82" s="453"/>
      <c r="V82" s="453"/>
      <c r="W82" s="453"/>
      <c r="X82" s="453"/>
      <c r="Y82" s="453"/>
      <c r="Z82" s="453"/>
    </row>
    <row r="83" spans="1:174" s="41" customFormat="1" ht="23.25" hidden="1" customHeight="1" outlineLevel="1">
      <c r="A83" s="285" t="s">
        <v>424</v>
      </c>
      <c r="B83" s="277"/>
      <c r="C83" s="277"/>
      <c r="D83" s="291"/>
      <c r="E83" s="279"/>
      <c r="F83" s="279"/>
      <c r="G83" s="453"/>
      <c r="H83" s="453"/>
      <c r="I83" s="454"/>
      <c r="J83" s="453"/>
      <c r="K83" s="453"/>
      <c r="L83" s="453"/>
      <c r="M83" s="453"/>
      <c r="N83" s="453"/>
      <c r="O83" s="453"/>
      <c r="P83" s="453"/>
      <c r="Q83" s="453"/>
      <c r="R83" s="453"/>
      <c r="S83" s="453"/>
      <c r="T83" s="453"/>
      <c r="U83" s="453"/>
      <c r="V83" s="453"/>
      <c r="W83" s="453"/>
      <c r="X83" s="453"/>
      <c r="Y83" s="453"/>
      <c r="Z83" s="453"/>
    </row>
    <row r="84" spans="1:174" s="41" customFormat="1" ht="79.5" hidden="1" customHeight="1" outlineLevel="1">
      <c r="A84" s="285" t="s">
        <v>702</v>
      </c>
      <c r="B84" s="277"/>
      <c r="C84" s="277"/>
      <c r="D84" s="291"/>
      <c r="E84" s="279"/>
      <c r="F84" s="279"/>
      <c r="G84" s="453"/>
      <c r="H84" s="453"/>
      <c r="I84" s="454"/>
      <c r="J84" s="453"/>
      <c r="K84" s="453"/>
      <c r="L84" s="453"/>
      <c r="M84" s="453"/>
      <c r="N84" s="453"/>
      <c r="O84" s="453"/>
      <c r="P84" s="453"/>
      <c r="Q84" s="453"/>
      <c r="R84" s="453"/>
      <c r="S84" s="453"/>
      <c r="T84" s="453"/>
      <c r="U84" s="453"/>
      <c r="V84" s="453"/>
      <c r="W84" s="453"/>
      <c r="X84" s="453"/>
      <c r="Y84" s="453"/>
      <c r="Z84" s="453"/>
    </row>
    <row r="85" spans="1:174" s="41" customFormat="1" ht="64.5" hidden="1" customHeight="1" outlineLevel="1">
      <c r="A85" s="285" t="s">
        <v>363</v>
      </c>
      <c r="B85" s="277"/>
      <c r="C85" s="277"/>
      <c r="D85" s="291"/>
      <c r="E85" s="279"/>
      <c r="F85" s="279"/>
      <c r="G85" s="453"/>
      <c r="H85" s="453"/>
      <c r="I85" s="454"/>
      <c r="J85" s="453"/>
      <c r="K85" s="453"/>
      <c r="L85" s="453"/>
      <c r="M85" s="453"/>
      <c r="N85" s="453"/>
      <c r="O85" s="453"/>
      <c r="P85" s="453"/>
      <c r="Q85" s="453"/>
      <c r="R85" s="453"/>
      <c r="S85" s="453"/>
      <c r="T85" s="453"/>
      <c r="U85" s="453"/>
      <c r="V85" s="453"/>
      <c r="W85" s="453"/>
      <c r="X85" s="453"/>
      <c r="Y85" s="453"/>
      <c r="Z85" s="453"/>
    </row>
    <row r="86" spans="1:174" s="41" customFormat="1" hidden="1" outlineLevel="1">
      <c r="A86" s="285"/>
      <c r="B86" s="277"/>
      <c r="C86" s="277"/>
      <c r="D86" s="291"/>
      <c r="E86" s="279"/>
      <c r="F86" s="279"/>
      <c r="G86" s="453"/>
      <c r="H86" s="453"/>
      <c r="I86" s="454"/>
      <c r="J86" s="453"/>
      <c r="K86" s="453"/>
      <c r="L86" s="453"/>
      <c r="M86" s="453"/>
      <c r="N86" s="453"/>
      <c r="O86" s="453"/>
      <c r="P86" s="453"/>
      <c r="Q86" s="453"/>
      <c r="R86" s="453"/>
      <c r="S86" s="453"/>
      <c r="T86" s="453"/>
      <c r="U86" s="453"/>
      <c r="V86" s="453"/>
      <c r="W86" s="453"/>
      <c r="X86" s="453"/>
      <c r="Y86" s="453"/>
      <c r="Z86" s="453"/>
    </row>
    <row r="87" spans="1:174" s="41" customFormat="1" hidden="1" outlineLevel="1">
      <c r="A87" s="285"/>
      <c r="B87" s="277"/>
      <c r="C87" s="277"/>
      <c r="D87" s="291"/>
      <c r="E87" s="279"/>
      <c r="F87" s="279"/>
      <c r="G87" s="453"/>
      <c r="H87" s="453"/>
      <c r="I87" s="454"/>
      <c r="J87" s="453"/>
      <c r="K87" s="453"/>
      <c r="L87" s="453"/>
      <c r="M87" s="453"/>
      <c r="N87" s="453"/>
      <c r="O87" s="453"/>
      <c r="P87" s="453"/>
      <c r="Q87" s="453"/>
      <c r="R87" s="453"/>
      <c r="S87" s="453"/>
      <c r="T87" s="453"/>
      <c r="U87" s="453"/>
      <c r="V87" s="453"/>
      <c r="W87" s="453"/>
      <c r="X87" s="453"/>
      <c r="Y87" s="453"/>
      <c r="Z87" s="453"/>
    </row>
    <row r="88" spans="1:174" s="41" customFormat="1" hidden="1" outlineLevel="1">
      <c r="A88" s="285"/>
      <c r="B88" s="277"/>
      <c r="C88" s="277"/>
      <c r="D88" s="291"/>
      <c r="E88" s="279"/>
      <c r="F88" s="279"/>
      <c r="G88" s="453"/>
      <c r="H88" s="453"/>
      <c r="I88" s="454"/>
      <c r="J88" s="453"/>
      <c r="K88" s="453"/>
      <c r="L88" s="453"/>
      <c r="M88" s="453"/>
      <c r="N88" s="453"/>
      <c r="O88" s="453"/>
      <c r="P88" s="453"/>
      <c r="Q88" s="453"/>
      <c r="R88" s="453"/>
      <c r="S88" s="453"/>
      <c r="T88" s="453"/>
      <c r="U88" s="453"/>
      <c r="V88" s="453"/>
      <c r="W88" s="453"/>
      <c r="X88" s="453"/>
      <c r="Y88" s="453"/>
      <c r="Z88" s="453"/>
    </row>
    <row r="89" spans="1:174" s="41" customFormat="1" hidden="1" outlineLevel="1">
      <c r="A89" s="285"/>
      <c r="B89" s="277"/>
      <c r="C89" s="277"/>
      <c r="D89" s="291"/>
      <c r="E89" s="279"/>
      <c r="F89" s="279"/>
      <c r="G89" s="453"/>
      <c r="H89" s="453"/>
      <c r="I89" s="454"/>
      <c r="J89" s="453"/>
      <c r="K89" s="453"/>
      <c r="L89" s="453"/>
      <c r="M89" s="453"/>
      <c r="N89" s="453"/>
      <c r="O89" s="453"/>
      <c r="P89" s="453"/>
      <c r="Q89" s="453"/>
      <c r="R89" s="453"/>
      <c r="S89" s="453"/>
      <c r="T89" s="453"/>
      <c r="U89" s="453"/>
      <c r="V89" s="453"/>
      <c r="W89" s="453"/>
      <c r="X89" s="453"/>
      <c r="Y89" s="453"/>
      <c r="Z89" s="453"/>
    </row>
    <row r="90" spans="1:174" s="41" customFormat="1" hidden="1" outlineLevel="1">
      <c r="A90" s="285"/>
      <c r="B90" s="277"/>
      <c r="C90" s="277"/>
      <c r="D90" s="291"/>
      <c r="E90" s="279"/>
      <c r="F90" s="279"/>
      <c r="G90" s="453"/>
      <c r="H90" s="453"/>
      <c r="I90" s="454"/>
      <c r="J90" s="453"/>
      <c r="K90" s="453"/>
      <c r="L90" s="453"/>
      <c r="M90" s="453"/>
      <c r="N90" s="453"/>
      <c r="O90" s="453"/>
      <c r="P90" s="453"/>
      <c r="Q90" s="453"/>
      <c r="R90" s="453"/>
      <c r="S90" s="453"/>
      <c r="T90" s="453"/>
      <c r="U90" s="453"/>
      <c r="V90" s="453"/>
      <c r="W90" s="453"/>
      <c r="X90" s="453"/>
      <c r="Y90" s="453"/>
      <c r="Z90" s="453"/>
    </row>
    <row r="91" spans="1:174" s="41" customFormat="1" hidden="1" outlineLevel="1">
      <c r="A91" s="285"/>
      <c r="B91" s="277"/>
      <c r="C91" s="277"/>
      <c r="D91" s="291"/>
      <c r="E91" s="279"/>
      <c r="F91" s="279"/>
      <c r="G91" s="453"/>
      <c r="H91" s="453"/>
      <c r="I91" s="454"/>
      <c r="J91" s="453"/>
      <c r="K91" s="453"/>
      <c r="L91" s="453"/>
      <c r="M91" s="453"/>
      <c r="N91" s="453"/>
      <c r="O91" s="453"/>
      <c r="P91" s="453"/>
      <c r="Q91" s="453"/>
      <c r="R91" s="453"/>
      <c r="S91" s="453"/>
      <c r="T91" s="453"/>
      <c r="U91" s="453"/>
      <c r="V91" s="453"/>
      <c r="W91" s="453"/>
      <c r="X91" s="453"/>
      <c r="Y91" s="453"/>
      <c r="Z91" s="453"/>
    </row>
    <row r="92" spans="1:174" s="41" customFormat="1" hidden="1" outlineLevel="1">
      <c r="A92" s="285"/>
      <c r="B92" s="277"/>
      <c r="C92" s="277"/>
      <c r="D92" s="291"/>
      <c r="E92" s="279"/>
      <c r="F92" s="279"/>
      <c r="G92" s="453"/>
      <c r="H92" s="453"/>
      <c r="I92" s="454"/>
      <c r="J92" s="453"/>
      <c r="K92" s="453"/>
      <c r="L92" s="453"/>
      <c r="M92" s="453"/>
      <c r="N92" s="453"/>
      <c r="O92" s="453"/>
      <c r="P92" s="453"/>
      <c r="Q92" s="453"/>
      <c r="R92" s="453"/>
      <c r="S92" s="453"/>
      <c r="T92" s="453"/>
      <c r="U92" s="453"/>
      <c r="V92" s="453"/>
      <c r="W92" s="453"/>
      <c r="X92" s="453"/>
      <c r="Y92" s="453"/>
      <c r="Z92" s="453"/>
    </row>
    <row r="93" spans="1:174" s="41" customFormat="1" hidden="1" outlineLevel="1">
      <c r="A93" s="285"/>
      <c r="B93" s="277"/>
      <c r="C93" s="277"/>
      <c r="D93" s="291"/>
      <c r="E93" s="279"/>
      <c r="F93" s="279"/>
      <c r="G93" s="453"/>
      <c r="H93" s="453"/>
      <c r="I93" s="454"/>
      <c r="J93" s="453"/>
      <c r="K93" s="453"/>
      <c r="L93" s="453"/>
      <c r="M93" s="453"/>
      <c r="N93" s="453"/>
      <c r="O93" s="453"/>
      <c r="P93" s="453"/>
      <c r="Q93" s="453"/>
      <c r="R93" s="453"/>
      <c r="S93" s="453"/>
      <c r="T93" s="453"/>
      <c r="U93" s="453"/>
      <c r="V93" s="453"/>
      <c r="W93" s="453"/>
      <c r="X93" s="453"/>
      <c r="Y93" s="453"/>
      <c r="Z93" s="453"/>
    </row>
    <row r="94" spans="1:174" s="41" customFormat="1" hidden="1" outlineLevel="1">
      <c r="A94" s="285"/>
      <c r="B94" s="277"/>
      <c r="C94" s="277"/>
      <c r="D94" s="291"/>
      <c r="E94" s="279"/>
      <c r="F94" s="279"/>
      <c r="G94" s="453"/>
      <c r="H94" s="453"/>
      <c r="I94" s="454"/>
      <c r="J94" s="453"/>
      <c r="K94" s="453"/>
      <c r="L94" s="453"/>
      <c r="M94" s="453"/>
      <c r="N94" s="453"/>
      <c r="O94" s="453"/>
      <c r="P94" s="453"/>
      <c r="Q94" s="453"/>
      <c r="R94" s="453"/>
      <c r="S94" s="453"/>
      <c r="T94" s="453"/>
      <c r="U94" s="453"/>
      <c r="V94" s="453"/>
      <c r="W94" s="453"/>
      <c r="X94" s="453"/>
      <c r="Y94" s="453"/>
      <c r="Z94" s="453"/>
    </row>
    <row r="95" spans="1:174" s="41" customFormat="1" hidden="1" outlineLevel="1">
      <c r="A95" s="285"/>
      <c r="B95" s="277"/>
      <c r="C95" s="277"/>
      <c r="D95" s="291"/>
      <c r="E95" s="279"/>
      <c r="F95" s="279"/>
      <c r="G95" s="453"/>
      <c r="H95" s="453"/>
      <c r="I95" s="454"/>
      <c r="J95" s="453"/>
      <c r="K95" s="453"/>
      <c r="L95" s="453"/>
      <c r="M95" s="453"/>
      <c r="N95" s="453"/>
      <c r="O95" s="453"/>
      <c r="P95" s="453"/>
      <c r="Q95" s="453"/>
      <c r="R95" s="453"/>
      <c r="S95" s="453"/>
      <c r="T95" s="453"/>
      <c r="U95" s="453"/>
      <c r="V95" s="453"/>
      <c r="W95" s="453"/>
      <c r="X95" s="453"/>
      <c r="Y95" s="453"/>
      <c r="Z95" s="453"/>
    </row>
    <row r="96" spans="1:174" s="40" customFormat="1" ht="20.25" customHeight="1" collapsed="1">
      <c r="A96" s="282" t="s">
        <v>87</v>
      </c>
      <c r="B96" s="294"/>
      <c r="C96" s="294">
        <v>943</v>
      </c>
      <c r="D96" s="291" t="s">
        <v>1370</v>
      </c>
      <c r="E96" s="278">
        <f>'Раб.таблица 2018'!F109</f>
        <v>0</v>
      </c>
      <c r="F96" s="278">
        <f t="shared" ref="F96" si="0">E96</f>
        <v>0</v>
      </c>
      <c r="G96" s="265"/>
      <c r="H96" s="265"/>
      <c r="I96" s="452"/>
      <c r="J96" s="265"/>
      <c r="K96" s="265"/>
      <c r="L96" s="265"/>
      <c r="M96" s="265"/>
      <c r="N96" s="265"/>
      <c r="O96" s="265"/>
      <c r="P96" s="265"/>
      <c r="Q96" s="265"/>
      <c r="R96" s="265"/>
      <c r="S96" s="265"/>
      <c r="T96" s="265"/>
      <c r="U96" s="265"/>
      <c r="V96" s="265"/>
      <c r="W96" s="265"/>
      <c r="X96" s="265"/>
      <c r="Y96" s="265"/>
      <c r="Z96" s="265"/>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row>
    <row r="97" spans="1:174" s="40" customFormat="1" ht="20.25" hidden="1" customHeight="1" outlineLevel="1">
      <c r="A97" s="282" t="s">
        <v>88</v>
      </c>
      <c r="B97" s="294"/>
      <c r="C97" s="294">
        <v>944</v>
      </c>
      <c r="D97" s="291" t="s">
        <v>1370</v>
      </c>
      <c r="E97" s="278"/>
      <c r="F97" s="278"/>
      <c r="G97" s="265"/>
      <c r="H97" s="265"/>
      <c r="I97" s="452"/>
      <c r="J97" s="265"/>
      <c r="K97" s="265"/>
      <c r="L97" s="265"/>
      <c r="M97" s="265"/>
      <c r="N97" s="265"/>
      <c r="O97" s="265"/>
      <c r="P97" s="265"/>
      <c r="Q97" s="265"/>
      <c r="R97" s="265"/>
      <c r="S97" s="265"/>
      <c r="T97" s="265"/>
      <c r="U97" s="265"/>
      <c r="V97" s="265"/>
      <c r="W97" s="265"/>
      <c r="X97" s="265"/>
      <c r="Y97" s="265"/>
      <c r="Z97" s="265"/>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row>
    <row r="98" spans="1:174" s="40" customFormat="1" ht="31.5" customHeight="1" collapsed="1">
      <c r="A98" s="282" t="s">
        <v>89</v>
      </c>
      <c r="B98" s="294"/>
      <c r="C98" s="294">
        <v>947</v>
      </c>
      <c r="D98" s="291" t="s">
        <v>1370</v>
      </c>
      <c r="E98" s="278">
        <f>'Раб.таблица 2018'!F127-'Раб.таблица 2018'!F144</f>
        <v>325000</v>
      </c>
      <c r="F98" s="278">
        <f>E98</f>
        <v>325000</v>
      </c>
      <c r="G98" s="265"/>
      <c r="H98" s="265"/>
      <c r="I98" s="265"/>
      <c r="J98" s="265"/>
      <c r="K98" s="265"/>
      <c r="L98" s="265"/>
      <c r="M98" s="265"/>
      <c r="N98" s="265"/>
      <c r="O98" s="265"/>
      <c r="P98" s="265"/>
      <c r="Q98" s="265"/>
      <c r="R98" s="265"/>
      <c r="S98" s="265"/>
      <c r="T98" s="265"/>
      <c r="U98" s="265"/>
      <c r="V98" s="265"/>
      <c r="W98" s="265"/>
      <c r="X98" s="265"/>
      <c r="Y98" s="265"/>
      <c r="Z98" s="265"/>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row>
    <row r="99" spans="1:174" s="41" customFormat="1" ht="49.5" hidden="1" customHeight="1" outlineLevel="1">
      <c r="A99" s="285" t="s">
        <v>425</v>
      </c>
      <c r="B99" s="277"/>
      <c r="C99" s="277"/>
      <c r="D99" s="291"/>
      <c r="E99" s="279"/>
      <c r="F99" s="279"/>
      <c r="G99" s="453"/>
      <c r="H99" s="453"/>
      <c r="I99" s="454"/>
      <c r="J99" s="453"/>
      <c r="K99" s="453"/>
      <c r="L99" s="453"/>
      <c r="M99" s="453"/>
      <c r="N99" s="453"/>
      <c r="O99" s="453"/>
      <c r="P99" s="453"/>
      <c r="Q99" s="453"/>
      <c r="R99" s="453"/>
      <c r="S99" s="453"/>
      <c r="T99" s="453"/>
      <c r="U99" s="453"/>
      <c r="V99" s="453"/>
      <c r="W99" s="453"/>
      <c r="X99" s="453"/>
      <c r="Y99" s="453"/>
      <c r="Z99" s="453"/>
    </row>
    <row r="100" spans="1:174" s="41" customFormat="1" ht="18" hidden="1" customHeight="1" outlineLevel="1">
      <c r="A100" s="285" t="s">
        <v>426</v>
      </c>
      <c r="B100" s="277"/>
      <c r="C100" s="277"/>
      <c r="D100" s="291"/>
      <c r="E100" s="279"/>
      <c r="F100" s="279"/>
      <c r="G100" s="453"/>
      <c r="H100" s="453"/>
      <c r="I100" s="454"/>
      <c r="J100" s="453"/>
      <c r="K100" s="453"/>
      <c r="L100" s="453"/>
      <c r="M100" s="453"/>
      <c r="N100" s="453"/>
      <c r="O100" s="453"/>
      <c r="P100" s="453"/>
      <c r="Q100" s="453"/>
      <c r="R100" s="453"/>
      <c r="S100" s="453"/>
      <c r="T100" s="453"/>
      <c r="U100" s="453"/>
      <c r="V100" s="453"/>
      <c r="W100" s="453"/>
      <c r="X100" s="453"/>
      <c r="Y100" s="453"/>
      <c r="Z100" s="453"/>
    </row>
    <row r="101" spans="1:174" s="41" customFormat="1" ht="18" hidden="1" customHeight="1" outlineLevel="1">
      <c r="A101" s="285" t="s">
        <v>427</v>
      </c>
      <c r="B101" s="277"/>
      <c r="C101" s="277"/>
      <c r="D101" s="291"/>
      <c r="E101" s="279"/>
      <c r="F101" s="279"/>
      <c r="G101" s="453"/>
      <c r="H101" s="453"/>
      <c r="I101" s="454"/>
      <c r="J101" s="453"/>
      <c r="K101" s="453"/>
      <c r="L101" s="453"/>
      <c r="M101" s="453"/>
      <c r="N101" s="453"/>
      <c r="O101" s="453"/>
      <c r="P101" s="453"/>
      <c r="Q101" s="453"/>
      <c r="R101" s="453"/>
      <c r="S101" s="453"/>
      <c r="T101" s="453"/>
      <c r="U101" s="453"/>
      <c r="V101" s="453"/>
      <c r="W101" s="453"/>
      <c r="X101" s="453"/>
      <c r="Y101" s="453"/>
      <c r="Z101" s="453"/>
    </row>
    <row r="102" spans="1:174" s="41" customFormat="1" ht="20.25" hidden="1" customHeight="1" outlineLevel="1">
      <c r="A102" s="285" t="s">
        <v>428</v>
      </c>
      <c r="B102" s="277"/>
      <c r="C102" s="277"/>
      <c r="D102" s="291"/>
      <c r="E102" s="279"/>
      <c r="F102" s="279"/>
      <c r="G102" s="453"/>
      <c r="H102" s="453"/>
      <c r="I102" s="454"/>
      <c r="J102" s="453"/>
      <c r="K102" s="453"/>
      <c r="L102" s="453"/>
      <c r="M102" s="453"/>
      <c r="N102" s="453"/>
      <c r="O102" s="453"/>
      <c r="P102" s="453"/>
      <c r="Q102" s="453"/>
      <c r="R102" s="453"/>
      <c r="S102" s="453"/>
      <c r="T102" s="453"/>
      <c r="U102" s="453"/>
      <c r="V102" s="453"/>
      <c r="W102" s="453"/>
      <c r="X102" s="453"/>
      <c r="Y102" s="453"/>
      <c r="Z102" s="453"/>
    </row>
    <row r="103" spans="1:174" s="41" customFormat="1" ht="31.5" hidden="1" outlineLevel="1">
      <c r="A103" s="285" t="s">
        <v>399</v>
      </c>
      <c r="B103" s="277"/>
      <c r="C103" s="277"/>
      <c r="D103" s="291"/>
      <c r="E103" s="279"/>
      <c r="F103" s="279"/>
      <c r="G103" s="453"/>
      <c r="H103" s="453"/>
      <c r="I103" s="454"/>
      <c r="J103" s="453"/>
      <c r="K103" s="453"/>
      <c r="L103" s="453"/>
      <c r="M103" s="453"/>
      <c r="N103" s="453"/>
      <c r="O103" s="453"/>
      <c r="P103" s="453"/>
      <c r="Q103" s="453"/>
      <c r="R103" s="453"/>
      <c r="S103" s="453"/>
      <c r="T103" s="453"/>
      <c r="U103" s="453"/>
      <c r="V103" s="453"/>
      <c r="W103" s="453"/>
      <c r="X103" s="453"/>
      <c r="Y103" s="453"/>
      <c r="Z103" s="453"/>
    </row>
    <row r="104" spans="1:174" s="41" customFormat="1" ht="18.75" hidden="1" customHeight="1" outlineLevel="1">
      <c r="A104" s="285" t="s">
        <v>400</v>
      </c>
      <c r="B104" s="277"/>
      <c r="C104" s="277"/>
      <c r="D104" s="291"/>
      <c r="E104" s="279"/>
      <c r="F104" s="279"/>
      <c r="G104" s="453"/>
      <c r="H104" s="453"/>
      <c r="I104" s="454"/>
      <c r="J104" s="453"/>
      <c r="K104" s="453"/>
      <c r="L104" s="453"/>
      <c r="M104" s="453"/>
      <c r="N104" s="453"/>
      <c r="O104" s="453"/>
      <c r="P104" s="453"/>
      <c r="Q104" s="453"/>
      <c r="R104" s="453"/>
      <c r="S104" s="453"/>
      <c r="T104" s="453"/>
      <c r="U104" s="453"/>
      <c r="V104" s="453"/>
      <c r="W104" s="453"/>
      <c r="X104" s="453"/>
      <c r="Y104" s="453"/>
      <c r="Z104" s="453"/>
    </row>
    <row r="105" spans="1:174" s="41" customFormat="1" ht="31.5" hidden="1" outlineLevel="1">
      <c r="A105" s="285" t="s">
        <v>90</v>
      </c>
      <c r="B105" s="277"/>
      <c r="C105" s="277"/>
      <c r="D105" s="291"/>
      <c r="E105" s="279"/>
      <c r="F105" s="279"/>
      <c r="G105" s="453"/>
      <c r="H105" s="453"/>
      <c r="I105" s="454"/>
      <c r="J105" s="453"/>
      <c r="K105" s="453"/>
      <c r="L105" s="453"/>
      <c r="M105" s="453"/>
      <c r="N105" s="453"/>
      <c r="O105" s="453"/>
      <c r="P105" s="453"/>
      <c r="Q105" s="453"/>
      <c r="R105" s="453"/>
      <c r="S105" s="453"/>
      <c r="T105" s="453"/>
      <c r="U105" s="453"/>
      <c r="V105" s="453"/>
      <c r="W105" s="453"/>
      <c r="X105" s="453"/>
      <c r="Y105" s="453"/>
      <c r="Z105" s="453"/>
    </row>
    <row r="106" spans="1:174" s="41" customFormat="1" ht="19.5" hidden="1" customHeight="1" outlineLevel="1">
      <c r="A106" s="285" t="s">
        <v>402</v>
      </c>
      <c r="B106" s="277"/>
      <c r="C106" s="277"/>
      <c r="D106" s="291"/>
      <c r="E106" s="279"/>
      <c r="F106" s="279"/>
      <c r="G106" s="453"/>
      <c r="H106" s="453"/>
      <c r="I106" s="454"/>
      <c r="J106" s="453"/>
      <c r="K106" s="453"/>
      <c r="L106" s="453"/>
      <c r="M106" s="453"/>
      <c r="N106" s="453"/>
      <c r="O106" s="453"/>
      <c r="P106" s="453"/>
      <c r="Q106" s="453"/>
      <c r="R106" s="453"/>
      <c r="S106" s="453"/>
      <c r="T106" s="453"/>
      <c r="U106" s="453"/>
      <c r="V106" s="453"/>
      <c r="W106" s="453"/>
      <c r="X106" s="453"/>
      <c r="Y106" s="453"/>
      <c r="Z106" s="453"/>
    </row>
    <row r="107" spans="1:174" s="41" customFormat="1" ht="31.5" hidden="1" outlineLevel="1">
      <c r="A107" s="285" t="s">
        <v>403</v>
      </c>
      <c r="B107" s="277"/>
      <c r="C107" s="277"/>
      <c r="D107" s="291"/>
      <c r="E107" s="279"/>
      <c r="F107" s="279"/>
      <c r="G107" s="453"/>
      <c r="H107" s="453"/>
      <c r="I107" s="454"/>
      <c r="J107" s="453"/>
      <c r="K107" s="453"/>
      <c r="L107" s="453"/>
      <c r="M107" s="453"/>
      <c r="N107" s="453"/>
      <c r="O107" s="453"/>
      <c r="P107" s="453"/>
      <c r="Q107" s="453"/>
      <c r="R107" s="453"/>
      <c r="S107" s="453"/>
      <c r="T107" s="453"/>
      <c r="U107" s="453"/>
      <c r="V107" s="453"/>
      <c r="W107" s="453"/>
      <c r="X107" s="453"/>
      <c r="Y107" s="453"/>
      <c r="Z107" s="453"/>
    </row>
    <row r="108" spans="1:174" s="41" customFormat="1" ht="19.5" hidden="1" customHeight="1" outlineLevel="1">
      <c r="A108" s="285" t="s">
        <v>404</v>
      </c>
      <c r="B108" s="277"/>
      <c r="C108" s="277"/>
      <c r="D108" s="291"/>
      <c r="E108" s="279"/>
      <c r="F108" s="279"/>
      <c r="G108" s="453"/>
      <c r="H108" s="453"/>
      <c r="I108" s="454"/>
      <c r="J108" s="453"/>
      <c r="K108" s="453"/>
      <c r="L108" s="453"/>
      <c r="M108" s="453"/>
      <c r="N108" s="453"/>
      <c r="O108" s="453"/>
      <c r="P108" s="453"/>
      <c r="Q108" s="453"/>
      <c r="R108" s="453"/>
      <c r="S108" s="453"/>
      <c r="T108" s="453"/>
      <c r="U108" s="453"/>
      <c r="V108" s="453"/>
      <c r="W108" s="453"/>
      <c r="X108" s="453"/>
      <c r="Y108" s="453"/>
      <c r="Z108" s="453"/>
    </row>
    <row r="109" spans="1:174" s="41" customFormat="1" ht="19.5" hidden="1" customHeight="1" outlineLevel="1">
      <c r="A109" s="285" t="s">
        <v>1253</v>
      </c>
      <c r="B109" s="277"/>
      <c r="C109" s="277"/>
      <c r="D109" s="291"/>
      <c r="E109" s="279"/>
      <c r="F109" s="279"/>
      <c r="G109" s="453"/>
      <c r="H109" s="453"/>
      <c r="I109" s="454"/>
      <c r="J109" s="453"/>
      <c r="K109" s="453"/>
      <c r="L109" s="453"/>
      <c r="M109" s="453"/>
      <c r="N109" s="453"/>
      <c r="O109" s="453"/>
      <c r="P109" s="453"/>
      <c r="Q109" s="453"/>
      <c r="R109" s="453"/>
      <c r="S109" s="453"/>
      <c r="T109" s="453"/>
      <c r="U109" s="453"/>
      <c r="V109" s="453"/>
      <c r="W109" s="453"/>
      <c r="X109" s="453"/>
      <c r="Y109" s="453"/>
      <c r="Z109" s="453"/>
    </row>
    <row r="110" spans="1:174" s="41" customFormat="1" ht="19.5" hidden="1" customHeight="1" outlineLevel="1">
      <c r="A110" s="285" t="s">
        <v>410</v>
      </c>
      <c r="B110" s="277"/>
      <c r="C110" s="277"/>
      <c r="D110" s="291"/>
      <c r="E110" s="279"/>
      <c r="F110" s="279"/>
      <c r="G110" s="453"/>
      <c r="H110" s="453"/>
      <c r="I110" s="454"/>
      <c r="J110" s="453"/>
      <c r="K110" s="453"/>
      <c r="L110" s="453"/>
      <c r="M110" s="453"/>
      <c r="N110" s="453"/>
      <c r="O110" s="453"/>
      <c r="P110" s="453"/>
      <c r="Q110" s="453"/>
      <c r="R110" s="453"/>
      <c r="S110" s="453"/>
      <c r="T110" s="453"/>
      <c r="U110" s="453"/>
      <c r="V110" s="453"/>
      <c r="W110" s="453"/>
      <c r="X110" s="453"/>
      <c r="Y110" s="453"/>
      <c r="Z110" s="453"/>
    </row>
    <row r="111" spans="1:174" s="41" customFormat="1" ht="47.25" hidden="1" customHeight="1" outlineLevel="1">
      <c r="A111" s="285" t="s">
        <v>411</v>
      </c>
      <c r="B111" s="277"/>
      <c r="C111" s="277"/>
      <c r="D111" s="291"/>
      <c r="E111" s="279"/>
      <c r="F111" s="279"/>
      <c r="G111" s="453"/>
      <c r="H111" s="453"/>
      <c r="I111" s="454"/>
      <c r="J111" s="453"/>
      <c r="K111" s="453"/>
      <c r="L111" s="453"/>
      <c r="M111" s="453"/>
      <c r="N111" s="453"/>
      <c r="O111" s="453"/>
      <c r="P111" s="453"/>
      <c r="Q111" s="453"/>
      <c r="R111" s="453"/>
      <c r="S111" s="453"/>
      <c r="T111" s="453"/>
      <c r="U111" s="453"/>
      <c r="V111" s="453"/>
      <c r="W111" s="453"/>
      <c r="X111" s="453"/>
      <c r="Y111" s="453"/>
      <c r="Z111" s="453"/>
    </row>
    <row r="112" spans="1:174" s="41" customFormat="1" ht="63.75" hidden="1" customHeight="1" outlineLevel="1">
      <c r="A112" s="285" t="s">
        <v>703</v>
      </c>
      <c r="B112" s="277"/>
      <c r="C112" s="277"/>
      <c r="D112" s="291"/>
      <c r="E112" s="279"/>
      <c r="F112" s="279"/>
      <c r="G112" s="453"/>
      <c r="H112" s="453"/>
      <c r="I112" s="454"/>
      <c r="J112" s="453"/>
      <c r="K112" s="453"/>
      <c r="L112" s="453"/>
      <c r="M112" s="453"/>
      <c r="N112" s="453"/>
      <c r="O112" s="453"/>
      <c r="P112" s="453"/>
      <c r="Q112" s="453"/>
      <c r="R112" s="453"/>
      <c r="S112" s="453"/>
      <c r="T112" s="453"/>
      <c r="U112" s="453"/>
      <c r="V112" s="453"/>
      <c r="W112" s="453"/>
      <c r="X112" s="453"/>
      <c r="Y112" s="453"/>
      <c r="Z112" s="453"/>
    </row>
    <row r="113" spans="1:174" s="41" customFormat="1" ht="66" hidden="1" customHeight="1" outlineLevel="1">
      <c r="A113" s="285" t="s">
        <v>927</v>
      </c>
      <c r="B113" s="277"/>
      <c r="C113" s="277"/>
      <c r="D113" s="291"/>
      <c r="E113" s="279"/>
      <c r="F113" s="279"/>
      <c r="G113" s="453"/>
      <c r="H113" s="453"/>
      <c r="I113" s="454"/>
      <c r="J113" s="453"/>
      <c r="K113" s="453"/>
      <c r="L113" s="453"/>
      <c r="M113" s="453"/>
      <c r="N113" s="453"/>
      <c r="O113" s="453"/>
      <c r="P113" s="453"/>
      <c r="Q113" s="453"/>
      <c r="R113" s="453"/>
      <c r="S113" s="453"/>
      <c r="T113" s="453"/>
      <c r="U113" s="453"/>
      <c r="V113" s="453"/>
      <c r="W113" s="453"/>
      <c r="X113" s="453"/>
      <c r="Y113" s="453"/>
      <c r="Z113" s="453"/>
    </row>
    <row r="114" spans="1:174" s="41" customFormat="1" ht="33" hidden="1" customHeight="1" outlineLevel="1">
      <c r="A114" s="285" t="s">
        <v>413</v>
      </c>
      <c r="B114" s="277"/>
      <c r="C114" s="277"/>
      <c r="D114" s="291"/>
      <c r="E114" s="279"/>
      <c r="F114" s="279"/>
      <c r="G114" s="453"/>
      <c r="H114" s="453"/>
      <c r="I114" s="454"/>
      <c r="J114" s="453"/>
      <c r="K114" s="453"/>
      <c r="L114" s="453"/>
      <c r="M114" s="453"/>
      <c r="N114" s="453"/>
      <c r="O114" s="453"/>
      <c r="P114" s="453"/>
      <c r="Q114" s="453"/>
      <c r="R114" s="453"/>
      <c r="S114" s="453"/>
      <c r="T114" s="453"/>
      <c r="U114" s="453"/>
      <c r="V114" s="453"/>
      <c r="W114" s="453"/>
      <c r="X114" s="453"/>
      <c r="Y114" s="453"/>
      <c r="Z114" s="453"/>
    </row>
    <row r="115" spans="1:174" s="41" customFormat="1" ht="17.25" hidden="1" customHeight="1" outlineLevel="1">
      <c r="A115" s="285" t="s">
        <v>412</v>
      </c>
      <c r="B115" s="277"/>
      <c r="C115" s="277"/>
      <c r="D115" s="291"/>
      <c r="E115" s="279"/>
      <c r="F115" s="279"/>
      <c r="G115" s="453"/>
      <c r="H115" s="453"/>
      <c r="I115" s="454"/>
      <c r="J115" s="453"/>
      <c r="K115" s="453"/>
      <c r="L115" s="453"/>
      <c r="M115" s="453"/>
      <c r="N115" s="453"/>
      <c r="O115" s="453"/>
      <c r="P115" s="453"/>
      <c r="Q115" s="453"/>
      <c r="R115" s="453"/>
      <c r="S115" s="453"/>
      <c r="T115" s="453"/>
      <c r="U115" s="453"/>
      <c r="V115" s="453"/>
      <c r="W115" s="453"/>
      <c r="X115" s="453"/>
      <c r="Y115" s="453"/>
      <c r="Z115" s="453"/>
    </row>
    <row r="116" spans="1:174" s="41" customFormat="1" ht="82.5" hidden="1" customHeight="1" outlineLevel="1">
      <c r="A116" s="670" t="s">
        <v>941</v>
      </c>
      <c r="B116" s="277"/>
      <c r="C116" s="277"/>
      <c r="D116" s="291"/>
      <c r="E116" s="279"/>
      <c r="F116" s="279"/>
      <c r="G116" s="453"/>
      <c r="H116" s="453"/>
      <c r="I116" s="454"/>
      <c r="J116" s="453"/>
      <c r="K116" s="453"/>
      <c r="L116" s="453"/>
      <c r="M116" s="453"/>
      <c r="N116" s="453"/>
      <c r="O116" s="453"/>
      <c r="P116" s="453"/>
      <c r="Q116" s="453"/>
      <c r="R116" s="453"/>
      <c r="S116" s="453"/>
      <c r="T116" s="453"/>
      <c r="U116" s="453"/>
      <c r="V116" s="453"/>
      <c r="W116" s="453"/>
      <c r="X116" s="453"/>
      <c r="Y116" s="453"/>
      <c r="Z116" s="453"/>
    </row>
    <row r="117" spans="1:174" s="41" customFormat="1" ht="17.25" hidden="1" customHeight="1" outlineLevel="1">
      <c r="A117" s="285"/>
      <c r="B117" s="277"/>
      <c r="C117" s="277"/>
      <c r="D117" s="291"/>
      <c r="E117" s="279"/>
      <c r="F117" s="279"/>
      <c r="G117" s="453"/>
      <c r="H117" s="453"/>
      <c r="I117" s="454"/>
      <c r="J117" s="453"/>
      <c r="K117" s="453"/>
      <c r="L117" s="453"/>
      <c r="M117" s="453"/>
      <c r="N117" s="453"/>
      <c r="O117" s="453"/>
      <c r="P117" s="453"/>
      <c r="Q117" s="453"/>
      <c r="R117" s="453"/>
      <c r="S117" s="453"/>
      <c r="T117" s="453"/>
      <c r="U117" s="453"/>
      <c r="V117" s="453"/>
      <c r="W117" s="453"/>
      <c r="X117" s="453"/>
      <c r="Y117" s="453"/>
      <c r="Z117" s="453"/>
    </row>
    <row r="118" spans="1:174" s="41" customFormat="1" ht="17.25" hidden="1" customHeight="1" outlineLevel="1">
      <c r="A118" s="285"/>
      <c r="B118" s="277"/>
      <c r="C118" s="277"/>
      <c r="D118" s="291"/>
      <c r="E118" s="279"/>
      <c r="F118" s="279"/>
      <c r="G118" s="453"/>
      <c r="H118" s="453"/>
      <c r="I118" s="454"/>
      <c r="J118" s="453"/>
      <c r="K118" s="453"/>
      <c r="L118" s="453"/>
      <c r="M118" s="453"/>
      <c r="N118" s="453"/>
      <c r="O118" s="453"/>
      <c r="P118" s="453"/>
      <c r="Q118" s="453"/>
      <c r="R118" s="453"/>
      <c r="S118" s="453"/>
      <c r="T118" s="453"/>
      <c r="U118" s="453"/>
      <c r="V118" s="453"/>
      <c r="W118" s="453"/>
      <c r="X118" s="453"/>
      <c r="Y118" s="453"/>
      <c r="Z118" s="453"/>
    </row>
    <row r="119" spans="1:174" s="41" customFormat="1" ht="17.25" hidden="1" customHeight="1" outlineLevel="1">
      <c r="A119" s="285"/>
      <c r="B119" s="277"/>
      <c r="C119" s="277"/>
      <c r="D119" s="291"/>
      <c r="E119" s="279"/>
      <c r="F119" s="279"/>
      <c r="G119" s="453"/>
      <c r="H119" s="453"/>
      <c r="I119" s="454"/>
      <c r="J119" s="453"/>
      <c r="K119" s="453"/>
      <c r="L119" s="453"/>
      <c r="M119" s="453"/>
      <c r="N119" s="453"/>
      <c r="O119" s="453"/>
      <c r="P119" s="453"/>
      <c r="Q119" s="453"/>
      <c r="R119" s="453"/>
      <c r="S119" s="453"/>
      <c r="T119" s="453"/>
      <c r="U119" s="453"/>
      <c r="V119" s="453"/>
      <c r="W119" s="453"/>
      <c r="X119" s="453"/>
      <c r="Y119" s="453"/>
      <c r="Z119" s="453"/>
    </row>
    <row r="120" spans="1:174" s="41" customFormat="1" ht="17.25" hidden="1" customHeight="1" outlineLevel="1">
      <c r="A120" s="285"/>
      <c r="B120" s="277"/>
      <c r="C120" s="277"/>
      <c r="D120" s="291"/>
      <c r="E120" s="279"/>
      <c r="F120" s="279"/>
      <c r="G120" s="453"/>
      <c r="H120" s="453"/>
      <c r="I120" s="454"/>
      <c r="J120" s="453"/>
      <c r="K120" s="453"/>
      <c r="L120" s="453"/>
      <c r="M120" s="453"/>
      <c r="N120" s="453"/>
      <c r="O120" s="453"/>
      <c r="P120" s="453"/>
      <c r="Q120" s="453"/>
      <c r="R120" s="453"/>
      <c r="S120" s="453"/>
      <c r="T120" s="453"/>
      <c r="U120" s="453"/>
      <c r="V120" s="453"/>
      <c r="W120" s="453"/>
      <c r="X120" s="453"/>
      <c r="Y120" s="453"/>
      <c r="Z120" s="453"/>
    </row>
    <row r="121" spans="1:174" s="41" customFormat="1" ht="17.25" hidden="1" customHeight="1" outlineLevel="1">
      <c r="A121" s="285"/>
      <c r="B121" s="277"/>
      <c r="C121" s="277"/>
      <c r="D121" s="291"/>
      <c r="E121" s="279"/>
      <c r="F121" s="279"/>
      <c r="G121" s="453"/>
      <c r="H121" s="453"/>
      <c r="I121" s="454"/>
      <c r="J121" s="453"/>
      <c r="K121" s="453"/>
      <c r="L121" s="453"/>
      <c r="M121" s="453"/>
      <c r="N121" s="453"/>
      <c r="O121" s="453"/>
      <c r="P121" s="453"/>
      <c r="Q121" s="453"/>
      <c r="R121" s="453"/>
      <c r="S121" s="453"/>
      <c r="T121" s="453"/>
      <c r="U121" s="453"/>
      <c r="V121" s="453"/>
      <c r="W121" s="453"/>
      <c r="X121" s="453"/>
      <c r="Y121" s="453"/>
      <c r="Z121" s="453"/>
    </row>
    <row r="122" spans="1:174" s="41" customFormat="1" ht="17.25" hidden="1" customHeight="1" outlineLevel="1">
      <c r="A122" s="285"/>
      <c r="B122" s="277"/>
      <c r="C122" s="277"/>
      <c r="D122" s="291"/>
      <c r="E122" s="279"/>
      <c r="F122" s="279"/>
      <c r="G122" s="453"/>
      <c r="H122" s="453"/>
      <c r="I122" s="454"/>
      <c r="J122" s="453"/>
      <c r="K122" s="453"/>
      <c r="L122" s="453"/>
      <c r="M122" s="453"/>
      <c r="N122" s="453"/>
      <c r="O122" s="453"/>
      <c r="P122" s="453"/>
      <c r="Q122" s="453"/>
      <c r="R122" s="453"/>
      <c r="S122" s="453"/>
      <c r="T122" s="453"/>
      <c r="U122" s="453"/>
      <c r="V122" s="453"/>
      <c r="W122" s="453"/>
      <c r="X122" s="453"/>
      <c r="Y122" s="453"/>
      <c r="Z122" s="453"/>
    </row>
    <row r="123" spans="1:174" s="41" customFormat="1" ht="17.25" hidden="1" customHeight="1" outlineLevel="1">
      <c r="A123" s="285"/>
      <c r="B123" s="277"/>
      <c r="C123" s="277"/>
      <c r="D123" s="291"/>
      <c r="E123" s="279"/>
      <c r="F123" s="279"/>
      <c r="G123" s="453"/>
      <c r="H123" s="453"/>
      <c r="I123" s="454"/>
      <c r="J123" s="453"/>
      <c r="K123" s="453"/>
      <c r="L123" s="453"/>
      <c r="M123" s="453"/>
      <c r="N123" s="453"/>
      <c r="O123" s="453"/>
      <c r="P123" s="453"/>
      <c r="Q123" s="453"/>
      <c r="R123" s="453"/>
      <c r="S123" s="453"/>
      <c r="T123" s="453"/>
      <c r="U123" s="453"/>
      <c r="V123" s="453"/>
      <c r="W123" s="453"/>
      <c r="X123" s="453"/>
      <c r="Y123" s="453"/>
      <c r="Z123" s="453"/>
    </row>
    <row r="124" spans="1:174" s="41" customFormat="1" ht="17.25" hidden="1" customHeight="1" outlineLevel="1">
      <c r="A124" s="285"/>
      <c r="B124" s="277"/>
      <c r="C124" s="277"/>
      <c r="D124" s="291"/>
      <c r="E124" s="279"/>
      <c r="F124" s="279"/>
      <c r="G124" s="453"/>
      <c r="H124" s="453"/>
      <c r="I124" s="454"/>
      <c r="J124" s="453"/>
      <c r="K124" s="453"/>
      <c r="L124" s="453"/>
      <c r="M124" s="453"/>
      <c r="N124" s="453"/>
      <c r="O124" s="453"/>
      <c r="P124" s="453"/>
      <c r="Q124" s="453"/>
      <c r="R124" s="453"/>
      <c r="S124" s="453"/>
      <c r="T124" s="453"/>
      <c r="U124" s="453"/>
      <c r="V124" s="453"/>
      <c r="W124" s="453"/>
      <c r="X124" s="453"/>
      <c r="Y124" s="453"/>
      <c r="Z124" s="453"/>
    </row>
    <row r="125" spans="1:174" s="41" customFormat="1" ht="17.25" hidden="1" customHeight="1" outlineLevel="1">
      <c r="A125" s="285"/>
      <c r="B125" s="277"/>
      <c r="C125" s="277"/>
      <c r="D125" s="291"/>
      <c r="E125" s="279"/>
      <c r="F125" s="279"/>
      <c r="G125" s="453"/>
      <c r="H125" s="453"/>
      <c r="I125" s="454"/>
      <c r="J125" s="453"/>
      <c r="K125" s="453"/>
      <c r="L125" s="453"/>
      <c r="M125" s="453"/>
      <c r="N125" s="453"/>
      <c r="O125" s="453"/>
      <c r="P125" s="453"/>
      <c r="Q125" s="453"/>
      <c r="R125" s="453"/>
      <c r="S125" s="453"/>
      <c r="T125" s="453"/>
      <c r="U125" s="453"/>
      <c r="V125" s="453"/>
      <c r="W125" s="453"/>
      <c r="X125" s="453"/>
      <c r="Y125" s="453"/>
      <c r="Z125" s="453"/>
    </row>
    <row r="126" spans="1:174" s="42" customFormat="1" ht="24.75" customHeight="1" collapsed="1">
      <c r="A126" s="270" t="s">
        <v>720</v>
      </c>
      <c r="B126" s="259">
        <v>226</v>
      </c>
      <c r="C126" s="259"/>
      <c r="D126" s="310"/>
      <c r="E126" s="249">
        <f>E127+E128+E140+E180+E181+E182+E183+E184+E188</f>
        <v>1338200</v>
      </c>
      <c r="F126" s="249">
        <f>F127+F128+F140+F180+F181+F182+F183+F184+F188</f>
        <v>1338200</v>
      </c>
      <c r="G126" s="265"/>
      <c r="H126" s="265"/>
      <c r="I126" s="452"/>
      <c r="J126" s="265"/>
      <c r="K126" s="265"/>
      <c r="L126" s="265"/>
      <c r="M126" s="265"/>
      <c r="N126" s="265"/>
      <c r="O126" s="265"/>
      <c r="P126" s="265"/>
      <c r="Q126" s="265"/>
      <c r="R126" s="265"/>
      <c r="S126" s="265"/>
      <c r="T126" s="265"/>
      <c r="U126" s="265"/>
      <c r="V126" s="265"/>
      <c r="W126" s="265"/>
      <c r="X126" s="265"/>
      <c r="Y126" s="265"/>
      <c r="Z126" s="265"/>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c r="DM126" s="238"/>
      <c r="DN126" s="238"/>
      <c r="DO126" s="238"/>
      <c r="DP126" s="238"/>
      <c r="DQ126" s="238"/>
      <c r="DR126" s="238"/>
      <c r="DS126" s="238"/>
      <c r="DT126" s="238"/>
      <c r="DU126" s="238"/>
      <c r="DV126" s="238"/>
      <c r="DW126" s="238"/>
      <c r="DX126" s="238"/>
      <c r="DY126" s="238"/>
      <c r="DZ126" s="238"/>
      <c r="EA126" s="238"/>
      <c r="EB126" s="238"/>
      <c r="EC126" s="238"/>
      <c r="ED126" s="238"/>
      <c r="EE126" s="238"/>
      <c r="EF126" s="238"/>
      <c r="EG126" s="238"/>
      <c r="EH126" s="238"/>
      <c r="EI126" s="238"/>
      <c r="EJ126" s="238"/>
      <c r="EK126" s="238"/>
      <c r="EL126" s="238"/>
      <c r="EM126" s="238"/>
      <c r="EN126" s="238"/>
      <c r="EO126" s="238"/>
      <c r="EP126" s="238"/>
      <c r="EQ126" s="238"/>
      <c r="ER126" s="238"/>
      <c r="ES126" s="238"/>
      <c r="ET126" s="238"/>
      <c r="EU126" s="238"/>
      <c r="EV126" s="238"/>
      <c r="EW126" s="238"/>
      <c r="EX126" s="238"/>
      <c r="EY126" s="238"/>
      <c r="EZ126" s="238"/>
      <c r="FA126" s="238"/>
      <c r="FB126" s="238"/>
      <c r="FC126" s="238"/>
      <c r="FD126" s="238"/>
      <c r="FE126" s="238"/>
      <c r="FF126" s="238"/>
      <c r="FG126" s="238"/>
      <c r="FH126" s="238"/>
      <c r="FI126" s="238"/>
      <c r="FJ126" s="238"/>
      <c r="FK126" s="238"/>
      <c r="FL126" s="238"/>
      <c r="FM126" s="238"/>
      <c r="FN126" s="238"/>
      <c r="FO126" s="238"/>
      <c r="FP126" s="238"/>
      <c r="FQ126" s="238"/>
      <c r="FR126" s="238"/>
    </row>
    <row r="127" spans="1:174" s="40" customFormat="1" ht="44.25" customHeight="1">
      <c r="A127" s="282" t="s">
        <v>10</v>
      </c>
      <c r="B127" s="277"/>
      <c r="C127" s="294">
        <v>951</v>
      </c>
      <c r="D127" s="291" t="s">
        <v>1370</v>
      </c>
      <c r="E127" s="278">
        <f>'Раб.таблица 2018'!F156</f>
        <v>3500</v>
      </c>
      <c r="F127" s="278">
        <f>E127</f>
        <v>3500</v>
      </c>
      <c r="G127" s="265"/>
      <c r="H127" s="265"/>
      <c r="I127" s="452"/>
      <c r="J127" s="265"/>
      <c r="K127" s="265"/>
      <c r="L127" s="265"/>
      <c r="M127" s="265"/>
      <c r="N127" s="265"/>
      <c r="O127" s="265"/>
      <c r="P127" s="265"/>
      <c r="Q127" s="265"/>
      <c r="R127" s="265"/>
      <c r="S127" s="265"/>
      <c r="T127" s="265"/>
      <c r="U127" s="265"/>
      <c r="V127" s="265"/>
      <c r="W127" s="265"/>
      <c r="X127" s="265"/>
      <c r="Y127" s="265"/>
      <c r="Z127" s="265"/>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row>
    <row r="128" spans="1:174" s="40" customFormat="1" ht="44.25" customHeight="1">
      <c r="A128" s="282" t="s">
        <v>91</v>
      </c>
      <c r="B128" s="277"/>
      <c r="C128" s="294">
        <v>953</v>
      </c>
      <c r="D128" s="291" t="s">
        <v>1370</v>
      </c>
      <c r="E128" s="278">
        <f>'Раб.таблица 2018'!F157</f>
        <v>844900</v>
      </c>
      <c r="F128" s="278">
        <f t="shared" ref="F128:F140" si="1">E128</f>
        <v>844900</v>
      </c>
      <c r="G128" s="265"/>
      <c r="H128" s="265"/>
      <c r="I128" s="452"/>
      <c r="J128" s="265"/>
      <c r="K128" s="265"/>
      <c r="L128" s="265"/>
      <c r="M128" s="265"/>
      <c r="N128" s="265"/>
      <c r="O128" s="265"/>
      <c r="P128" s="265"/>
      <c r="Q128" s="265"/>
      <c r="R128" s="265"/>
      <c r="S128" s="265"/>
      <c r="T128" s="265"/>
      <c r="U128" s="265"/>
      <c r="V128" s="265"/>
      <c r="W128" s="265"/>
      <c r="X128" s="265"/>
      <c r="Y128" s="265"/>
      <c r="Z128" s="265"/>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row>
    <row r="129" spans="1:174" s="41" customFormat="1" ht="22.5" hidden="1" customHeight="1" outlineLevel="1">
      <c r="A129" s="285" t="s">
        <v>92</v>
      </c>
      <c r="B129" s="277"/>
      <c r="C129" s="277"/>
      <c r="D129" s="291"/>
      <c r="E129" s="279"/>
      <c r="F129" s="279"/>
      <c r="G129" s="453"/>
      <c r="H129" s="453"/>
      <c r="I129" s="454"/>
      <c r="J129" s="453"/>
      <c r="K129" s="453"/>
      <c r="L129" s="453"/>
      <c r="M129" s="453"/>
      <c r="N129" s="453"/>
      <c r="O129" s="453"/>
      <c r="P129" s="453"/>
      <c r="Q129" s="453"/>
      <c r="R129" s="453"/>
      <c r="S129" s="453"/>
      <c r="T129" s="453"/>
      <c r="U129" s="453"/>
      <c r="V129" s="453"/>
      <c r="W129" s="453"/>
      <c r="X129" s="453"/>
      <c r="Y129" s="453"/>
      <c r="Z129" s="453"/>
    </row>
    <row r="130" spans="1:174" s="41" customFormat="1" ht="36" hidden="1" customHeight="1" outlineLevel="1">
      <c r="A130" s="285" t="s">
        <v>71</v>
      </c>
      <c r="B130" s="277"/>
      <c r="C130" s="277"/>
      <c r="D130" s="291"/>
      <c r="E130" s="279"/>
      <c r="F130" s="279"/>
      <c r="G130" s="453"/>
      <c r="H130" s="453"/>
      <c r="I130" s="454"/>
      <c r="J130" s="453"/>
      <c r="K130" s="453"/>
      <c r="L130" s="453"/>
      <c r="M130" s="453"/>
      <c r="N130" s="453"/>
      <c r="O130" s="453"/>
      <c r="P130" s="453"/>
      <c r="Q130" s="453"/>
      <c r="R130" s="453"/>
      <c r="S130" s="453"/>
      <c r="T130" s="453"/>
      <c r="U130" s="453"/>
      <c r="V130" s="453"/>
      <c r="W130" s="453"/>
      <c r="X130" s="453"/>
      <c r="Y130" s="453"/>
      <c r="Z130" s="453"/>
    </row>
    <row r="131" spans="1:174" s="41" customFormat="1" ht="51" hidden="1" customHeight="1" outlineLevel="1">
      <c r="A131" s="285" t="s">
        <v>70</v>
      </c>
      <c r="B131" s="277"/>
      <c r="C131" s="277"/>
      <c r="D131" s="291"/>
      <c r="E131" s="279"/>
      <c r="F131" s="279"/>
      <c r="G131" s="453"/>
      <c r="H131" s="453"/>
      <c r="I131" s="454"/>
      <c r="J131" s="453"/>
      <c r="K131" s="453"/>
      <c r="L131" s="453"/>
      <c r="M131" s="453"/>
      <c r="N131" s="453"/>
      <c r="O131" s="453"/>
      <c r="P131" s="453"/>
      <c r="Q131" s="453"/>
      <c r="R131" s="453"/>
      <c r="S131" s="453"/>
      <c r="T131" s="453"/>
      <c r="U131" s="453"/>
      <c r="V131" s="453"/>
      <c r="W131" s="453"/>
      <c r="X131" s="453"/>
      <c r="Y131" s="453"/>
      <c r="Z131" s="453"/>
    </row>
    <row r="132" spans="1:174" s="41" customFormat="1" ht="31.5" hidden="1" outlineLevel="1">
      <c r="A132" s="285" t="s">
        <v>440</v>
      </c>
      <c r="B132" s="277"/>
      <c r="C132" s="277"/>
      <c r="D132" s="291"/>
      <c r="E132" s="279"/>
      <c r="F132" s="279"/>
      <c r="G132" s="453"/>
      <c r="H132" s="453"/>
      <c r="I132" s="454"/>
      <c r="J132" s="453"/>
      <c r="K132" s="453"/>
      <c r="L132" s="453"/>
      <c r="M132" s="453"/>
      <c r="N132" s="453"/>
      <c r="O132" s="453"/>
      <c r="P132" s="453"/>
      <c r="Q132" s="453"/>
      <c r="R132" s="453"/>
      <c r="S132" s="453"/>
      <c r="T132" s="453"/>
      <c r="U132" s="453"/>
      <c r="V132" s="453"/>
      <c r="W132" s="453"/>
      <c r="X132" s="453"/>
      <c r="Y132" s="453"/>
      <c r="Z132" s="453"/>
    </row>
    <row r="133" spans="1:174" s="41" customFormat="1" ht="31.5" hidden="1" outlineLevel="1">
      <c r="A133" s="285" t="s">
        <v>441</v>
      </c>
      <c r="B133" s="277"/>
      <c r="C133" s="277"/>
      <c r="D133" s="291"/>
      <c r="E133" s="279"/>
      <c r="F133" s="279"/>
      <c r="G133" s="453"/>
      <c r="H133" s="453"/>
      <c r="I133" s="454"/>
      <c r="J133" s="453"/>
      <c r="K133" s="453"/>
      <c r="L133" s="453"/>
      <c r="M133" s="453"/>
      <c r="N133" s="453"/>
      <c r="O133" s="453"/>
      <c r="P133" s="453"/>
      <c r="Q133" s="453"/>
      <c r="R133" s="453"/>
      <c r="S133" s="453"/>
      <c r="T133" s="453"/>
      <c r="U133" s="453"/>
      <c r="V133" s="453"/>
      <c r="W133" s="453"/>
      <c r="X133" s="453"/>
      <c r="Y133" s="453"/>
      <c r="Z133" s="453"/>
    </row>
    <row r="134" spans="1:174" s="41" customFormat="1" hidden="1" outlineLevel="1">
      <c r="A134" s="285"/>
      <c r="B134" s="277"/>
      <c r="C134" s="277"/>
      <c r="D134" s="291"/>
      <c r="E134" s="279"/>
      <c r="F134" s="279"/>
      <c r="G134" s="453"/>
      <c r="H134" s="453"/>
      <c r="I134" s="454"/>
      <c r="J134" s="453"/>
      <c r="K134" s="453"/>
      <c r="L134" s="453"/>
      <c r="M134" s="453"/>
      <c r="N134" s="453"/>
      <c r="O134" s="453"/>
      <c r="P134" s="453"/>
      <c r="Q134" s="453"/>
      <c r="R134" s="453"/>
      <c r="S134" s="453"/>
      <c r="T134" s="453"/>
      <c r="U134" s="453"/>
      <c r="V134" s="453"/>
      <c r="W134" s="453"/>
      <c r="X134" s="453"/>
      <c r="Y134" s="453"/>
      <c r="Z134" s="453"/>
    </row>
    <row r="135" spans="1:174" s="41" customFormat="1" hidden="1" outlineLevel="1">
      <c r="A135" s="285"/>
      <c r="B135" s="277"/>
      <c r="C135" s="277"/>
      <c r="D135" s="291"/>
      <c r="E135" s="279"/>
      <c r="F135" s="279"/>
      <c r="G135" s="453"/>
      <c r="H135" s="453"/>
      <c r="I135" s="454"/>
      <c r="J135" s="453"/>
      <c r="K135" s="453"/>
      <c r="L135" s="453"/>
      <c r="M135" s="453"/>
      <c r="N135" s="453"/>
      <c r="O135" s="453"/>
      <c r="P135" s="453"/>
      <c r="Q135" s="453"/>
      <c r="R135" s="453"/>
      <c r="S135" s="453"/>
      <c r="T135" s="453"/>
      <c r="U135" s="453"/>
      <c r="V135" s="453"/>
      <c r="W135" s="453"/>
      <c r="X135" s="453"/>
      <c r="Y135" s="453"/>
      <c r="Z135" s="453"/>
    </row>
    <row r="136" spans="1:174" s="41" customFormat="1" hidden="1" outlineLevel="1">
      <c r="A136" s="285"/>
      <c r="B136" s="277"/>
      <c r="C136" s="277"/>
      <c r="D136" s="291"/>
      <c r="E136" s="279"/>
      <c r="F136" s="279"/>
      <c r="G136" s="453"/>
      <c r="H136" s="453"/>
      <c r="I136" s="454"/>
      <c r="J136" s="453"/>
      <c r="K136" s="453"/>
      <c r="L136" s="453"/>
      <c r="M136" s="453"/>
      <c r="N136" s="453"/>
      <c r="O136" s="453"/>
      <c r="P136" s="453"/>
      <c r="Q136" s="453"/>
      <c r="R136" s="453"/>
      <c r="S136" s="453"/>
      <c r="T136" s="453"/>
      <c r="U136" s="453"/>
      <c r="V136" s="453"/>
      <c r="W136" s="453"/>
      <c r="X136" s="453"/>
      <c r="Y136" s="453"/>
      <c r="Z136" s="453"/>
    </row>
    <row r="137" spans="1:174" s="41" customFormat="1" hidden="1" outlineLevel="1">
      <c r="A137" s="285"/>
      <c r="B137" s="277"/>
      <c r="C137" s="277"/>
      <c r="D137" s="291"/>
      <c r="E137" s="279"/>
      <c r="F137" s="279"/>
      <c r="G137" s="453"/>
      <c r="H137" s="453"/>
      <c r="I137" s="454"/>
      <c r="J137" s="453"/>
      <c r="K137" s="453"/>
      <c r="L137" s="453"/>
      <c r="M137" s="453"/>
      <c r="N137" s="453"/>
      <c r="O137" s="453"/>
      <c r="P137" s="453"/>
      <c r="Q137" s="453"/>
      <c r="R137" s="453"/>
      <c r="S137" s="453"/>
      <c r="T137" s="453"/>
      <c r="U137" s="453"/>
      <c r="V137" s="453"/>
      <c r="W137" s="453"/>
      <c r="X137" s="453"/>
      <c r="Y137" s="453"/>
      <c r="Z137" s="453"/>
    </row>
    <row r="138" spans="1:174" s="41" customFormat="1" hidden="1" outlineLevel="1">
      <c r="A138" s="285"/>
      <c r="B138" s="277"/>
      <c r="C138" s="277"/>
      <c r="D138" s="291"/>
      <c r="E138" s="279"/>
      <c r="F138" s="279"/>
      <c r="G138" s="453"/>
      <c r="H138" s="453"/>
      <c r="I138" s="454"/>
      <c r="J138" s="453"/>
      <c r="K138" s="453"/>
      <c r="L138" s="453"/>
      <c r="M138" s="453"/>
      <c r="N138" s="453"/>
      <c r="O138" s="453"/>
      <c r="P138" s="453"/>
      <c r="Q138" s="453"/>
      <c r="R138" s="453"/>
      <c r="S138" s="453"/>
      <c r="T138" s="453"/>
      <c r="U138" s="453"/>
      <c r="V138" s="453"/>
      <c r="W138" s="453"/>
      <c r="X138" s="453"/>
      <c r="Y138" s="453"/>
      <c r="Z138" s="453"/>
    </row>
    <row r="139" spans="1:174" s="41" customFormat="1" hidden="1" outlineLevel="1">
      <c r="A139" s="285"/>
      <c r="B139" s="277"/>
      <c r="C139" s="277"/>
      <c r="D139" s="291"/>
      <c r="E139" s="279"/>
      <c r="F139" s="279"/>
      <c r="G139" s="453"/>
      <c r="H139" s="453"/>
      <c r="I139" s="454"/>
      <c r="J139" s="453"/>
      <c r="K139" s="453"/>
      <c r="L139" s="453"/>
      <c r="M139" s="453"/>
      <c r="N139" s="453"/>
      <c r="O139" s="453"/>
      <c r="P139" s="453"/>
      <c r="Q139" s="453"/>
      <c r="R139" s="453"/>
      <c r="S139" s="453"/>
      <c r="T139" s="453"/>
      <c r="U139" s="453"/>
      <c r="V139" s="453"/>
      <c r="W139" s="453"/>
      <c r="X139" s="453"/>
      <c r="Y139" s="453"/>
      <c r="Z139" s="453"/>
    </row>
    <row r="140" spans="1:174" s="40" customFormat="1" ht="22.5" customHeight="1" collapsed="1">
      <c r="A140" s="282" t="s">
        <v>93</v>
      </c>
      <c r="B140" s="277"/>
      <c r="C140" s="294">
        <v>954</v>
      </c>
      <c r="D140" s="291" t="s">
        <v>1370</v>
      </c>
      <c r="E140" s="278">
        <f>'Раб.таблица 2018'!F169</f>
        <v>388600</v>
      </c>
      <c r="F140" s="278">
        <f t="shared" si="1"/>
        <v>388600</v>
      </c>
      <c r="G140" s="265"/>
      <c r="H140" s="265"/>
      <c r="I140" s="265"/>
      <c r="J140" s="265"/>
      <c r="K140" s="265"/>
      <c r="L140" s="265"/>
      <c r="M140" s="265"/>
      <c r="N140" s="265"/>
      <c r="O140" s="265"/>
      <c r="P140" s="265"/>
      <c r="Q140" s="265"/>
      <c r="R140" s="265"/>
      <c r="S140" s="265"/>
      <c r="T140" s="265"/>
      <c r="U140" s="265"/>
      <c r="V140" s="265"/>
      <c r="W140" s="265"/>
      <c r="X140" s="265"/>
      <c r="Y140" s="265"/>
      <c r="Z140" s="265"/>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row>
    <row r="141" spans="1:174" s="41" customFormat="1" ht="33.75" hidden="1" customHeight="1" outlineLevel="1">
      <c r="A141" s="285" t="s">
        <v>76</v>
      </c>
      <c r="B141" s="277"/>
      <c r="C141" s="277"/>
      <c r="D141" s="291"/>
      <c r="E141" s="278"/>
      <c r="F141" s="278"/>
      <c r="G141" s="453"/>
      <c r="H141" s="453"/>
      <c r="I141" s="454"/>
      <c r="J141" s="453"/>
      <c r="K141" s="453"/>
      <c r="L141" s="453"/>
      <c r="M141" s="453"/>
      <c r="N141" s="453"/>
      <c r="O141" s="453"/>
      <c r="P141" s="453"/>
      <c r="Q141" s="453"/>
      <c r="R141" s="453"/>
      <c r="S141" s="453"/>
      <c r="T141" s="453"/>
      <c r="U141" s="453"/>
      <c r="V141" s="453"/>
      <c r="W141" s="453"/>
      <c r="X141" s="453"/>
      <c r="Y141" s="453"/>
      <c r="Z141" s="453"/>
    </row>
    <row r="142" spans="1:174" s="41" customFormat="1" ht="32.25" hidden="1" customHeight="1" outlineLevel="1">
      <c r="A142" s="285" t="s">
        <v>75</v>
      </c>
      <c r="B142" s="277"/>
      <c r="C142" s="277"/>
      <c r="D142" s="291"/>
      <c r="E142" s="278"/>
      <c r="F142" s="278"/>
      <c r="G142" s="453"/>
      <c r="H142" s="453"/>
      <c r="I142" s="454"/>
      <c r="J142" s="453"/>
      <c r="K142" s="453"/>
      <c r="L142" s="453"/>
      <c r="M142" s="453"/>
      <c r="N142" s="453"/>
      <c r="O142" s="453"/>
      <c r="P142" s="453"/>
      <c r="Q142" s="453"/>
      <c r="R142" s="453"/>
      <c r="S142" s="453"/>
      <c r="T142" s="453"/>
      <c r="U142" s="453"/>
      <c r="V142" s="453"/>
      <c r="W142" s="453"/>
      <c r="X142" s="453"/>
      <c r="Y142" s="453"/>
      <c r="Z142" s="453"/>
    </row>
    <row r="143" spans="1:174" s="41" customFormat="1" ht="19.5" hidden="1" customHeight="1" outlineLevel="1">
      <c r="A143" s="285" t="s">
        <v>74</v>
      </c>
      <c r="B143" s="277"/>
      <c r="C143" s="277"/>
      <c r="D143" s="291"/>
      <c r="E143" s="278"/>
      <c r="F143" s="278"/>
      <c r="G143" s="453"/>
      <c r="H143" s="453"/>
      <c r="I143" s="454"/>
      <c r="J143" s="453"/>
      <c r="K143" s="453"/>
      <c r="L143" s="453"/>
      <c r="M143" s="453"/>
      <c r="N143" s="453"/>
      <c r="O143" s="453"/>
      <c r="P143" s="453"/>
      <c r="Q143" s="453"/>
      <c r="R143" s="453"/>
      <c r="S143" s="453"/>
      <c r="T143" s="453"/>
      <c r="U143" s="453"/>
      <c r="V143" s="453"/>
      <c r="W143" s="453"/>
      <c r="X143" s="453"/>
      <c r="Y143" s="453"/>
      <c r="Z143" s="453"/>
    </row>
    <row r="144" spans="1:174" s="41" customFormat="1" ht="47.25" hidden="1" outlineLevel="1">
      <c r="A144" s="285" t="s">
        <v>446</v>
      </c>
      <c r="B144" s="277"/>
      <c r="C144" s="277"/>
      <c r="D144" s="291"/>
      <c r="E144" s="278"/>
      <c r="F144" s="278"/>
      <c r="G144" s="453"/>
      <c r="H144" s="453"/>
      <c r="I144" s="454"/>
      <c r="J144" s="453"/>
      <c r="K144" s="453"/>
      <c r="L144" s="453"/>
      <c r="M144" s="453"/>
      <c r="N144" s="453"/>
      <c r="O144" s="453"/>
      <c r="P144" s="453"/>
      <c r="Q144" s="453"/>
      <c r="R144" s="453"/>
      <c r="S144" s="453"/>
      <c r="T144" s="453"/>
      <c r="U144" s="453"/>
      <c r="V144" s="453"/>
      <c r="W144" s="453"/>
      <c r="X144" s="453"/>
      <c r="Y144" s="453"/>
      <c r="Z144" s="453"/>
    </row>
    <row r="145" spans="1:26" s="41" customFormat="1" ht="21.75" hidden="1" customHeight="1" outlineLevel="1">
      <c r="A145" s="285" t="s">
        <v>73</v>
      </c>
      <c r="B145" s="277"/>
      <c r="C145" s="277"/>
      <c r="D145" s="291"/>
      <c r="E145" s="278"/>
      <c r="F145" s="278"/>
      <c r="G145" s="453"/>
      <c r="H145" s="453"/>
      <c r="I145" s="454"/>
      <c r="J145" s="453"/>
      <c r="K145" s="453"/>
      <c r="L145" s="453"/>
      <c r="M145" s="453"/>
      <c r="N145" s="453"/>
      <c r="O145" s="453"/>
      <c r="P145" s="453"/>
      <c r="Q145" s="453"/>
      <c r="R145" s="453"/>
      <c r="S145" s="453"/>
      <c r="T145" s="453"/>
      <c r="U145" s="453"/>
      <c r="V145" s="453"/>
      <c r="W145" s="453"/>
      <c r="X145" s="453"/>
      <c r="Y145" s="453"/>
      <c r="Z145" s="453"/>
    </row>
    <row r="146" spans="1:26" s="41" customFormat="1" ht="47.25" hidden="1" outlineLevel="1">
      <c r="A146" s="285" t="s">
        <v>448</v>
      </c>
      <c r="B146" s="277"/>
      <c r="C146" s="277"/>
      <c r="D146" s="291"/>
      <c r="E146" s="278"/>
      <c r="F146" s="278"/>
      <c r="G146" s="453"/>
      <c r="H146" s="453"/>
      <c r="I146" s="454"/>
      <c r="J146" s="453"/>
      <c r="K146" s="453"/>
      <c r="L146" s="453"/>
      <c r="M146" s="453"/>
      <c r="N146" s="453"/>
      <c r="O146" s="453"/>
      <c r="P146" s="453"/>
      <c r="Q146" s="453"/>
      <c r="R146" s="453"/>
      <c r="S146" s="453"/>
      <c r="T146" s="453"/>
      <c r="U146" s="453"/>
      <c r="V146" s="453"/>
      <c r="W146" s="453"/>
      <c r="X146" s="453"/>
      <c r="Y146" s="453"/>
      <c r="Z146" s="453"/>
    </row>
    <row r="147" spans="1:26" s="41" customFormat="1" ht="31.5" hidden="1" outlineLevel="1">
      <c r="A147" s="285" t="s">
        <v>449</v>
      </c>
      <c r="B147" s="277"/>
      <c r="C147" s="277"/>
      <c r="D147" s="291"/>
      <c r="E147" s="278"/>
      <c r="F147" s="278"/>
      <c r="G147" s="453"/>
      <c r="H147" s="453"/>
      <c r="I147" s="454"/>
      <c r="J147" s="453"/>
      <c r="K147" s="453"/>
      <c r="L147" s="453"/>
      <c r="M147" s="453"/>
      <c r="N147" s="453"/>
      <c r="O147" s="453"/>
      <c r="P147" s="453"/>
      <c r="Q147" s="453"/>
      <c r="R147" s="453"/>
      <c r="S147" s="453"/>
      <c r="T147" s="453"/>
      <c r="U147" s="453"/>
      <c r="V147" s="453"/>
      <c r="W147" s="453"/>
      <c r="X147" s="453"/>
      <c r="Y147" s="453"/>
      <c r="Z147" s="453"/>
    </row>
    <row r="148" spans="1:26" s="41" customFormat="1" ht="22.5" hidden="1" customHeight="1" outlineLevel="1">
      <c r="A148" s="285" t="s">
        <v>450</v>
      </c>
      <c r="B148" s="277"/>
      <c r="C148" s="277"/>
      <c r="D148" s="291"/>
      <c r="E148" s="278"/>
      <c r="F148" s="278"/>
      <c r="G148" s="453"/>
      <c r="H148" s="453"/>
      <c r="I148" s="454"/>
      <c r="J148" s="453"/>
      <c r="K148" s="453"/>
      <c r="L148" s="453"/>
      <c r="M148" s="453"/>
      <c r="N148" s="453"/>
      <c r="O148" s="453"/>
      <c r="P148" s="453"/>
      <c r="Q148" s="453"/>
      <c r="R148" s="453"/>
      <c r="S148" s="453"/>
      <c r="T148" s="453"/>
      <c r="U148" s="453"/>
      <c r="V148" s="453"/>
      <c r="W148" s="453"/>
      <c r="X148" s="453"/>
      <c r="Y148" s="453"/>
      <c r="Z148" s="453"/>
    </row>
    <row r="149" spans="1:26" s="41" customFormat="1" ht="31.5" hidden="1" outlineLevel="1">
      <c r="A149" s="285" t="s">
        <v>451</v>
      </c>
      <c r="B149" s="277"/>
      <c r="C149" s="277"/>
      <c r="D149" s="291"/>
      <c r="E149" s="278"/>
      <c r="F149" s="278"/>
      <c r="G149" s="453"/>
      <c r="H149" s="453"/>
      <c r="I149" s="454"/>
      <c r="J149" s="453"/>
      <c r="K149" s="453"/>
      <c r="L149" s="453"/>
      <c r="M149" s="453"/>
      <c r="N149" s="453"/>
      <c r="O149" s="453"/>
      <c r="P149" s="453"/>
      <c r="Q149" s="453"/>
      <c r="R149" s="453"/>
      <c r="S149" s="453"/>
      <c r="T149" s="453"/>
      <c r="U149" s="453"/>
      <c r="V149" s="453"/>
      <c r="W149" s="453"/>
      <c r="X149" s="453"/>
      <c r="Y149" s="453"/>
      <c r="Z149" s="453"/>
    </row>
    <row r="150" spans="1:26" s="41" customFormat="1" hidden="1" outlineLevel="1">
      <c r="A150" s="285" t="s">
        <v>452</v>
      </c>
      <c r="B150" s="277"/>
      <c r="C150" s="277"/>
      <c r="D150" s="291"/>
      <c r="E150" s="278"/>
      <c r="F150" s="278"/>
      <c r="G150" s="453"/>
      <c r="H150" s="453"/>
      <c r="I150" s="454"/>
      <c r="J150" s="453"/>
      <c r="K150" s="453"/>
      <c r="L150" s="453"/>
      <c r="M150" s="453"/>
      <c r="N150" s="453"/>
      <c r="O150" s="453"/>
      <c r="P150" s="453"/>
      <c r="Q150" s="453"/>
      <c r="R150" s="453"/>
      <c r="S150" s="453"/>
      <c r="T150" s="453"/>
      <c r="U150" s="453"/>
      <c r="V150" s="453"/>
      <c r="W150" s="453"/>
      <c r="X150" s="453"/>
      <c r="Y150" s="453"/>
      <c r="Z150" s="453"/>
    </row>
    <row r="151" spans="1:26" s="41" customFormat="1" ht="48.75" hidden="1" customHeight="1" outlineLevel="1">
      <c r="A151" s="285" t="s">
        <v>704</v>
      </c>
      <c r="B151" s="277"/>
      <c r="C151" s="277"/>
      <c r="D151" s="291"/>
      <c r="E151" s="278"/>
      <c r="F151" s="278"/>
      <c r="G151" s="453"/>
      <c r="H151" s="453"/>
      <c r="I151" s="454"/>
      <c r="J151" s="453"/>
      <c r="K151" s="453"/>
      <c r="L151" s="453"/>
      <c r="M151" s="453"/>
      <c r="N151" s="453"/>
      <c r="O151" s="453"/>
      <c r="P151" s="453"/>
      <c r="Q151" s="453"/>
      <c r="R151" s="453"/>
      <c r="S151" s="453"/>
      <c r="T151" s="453"/>
      <c r="U151" s="453"/>
      <c r="V151" s="453"/>
      <c r="W151" s="453"/>
      <c r="X151" s="453"/>
      <c r="Y151" s="453"/>
      <c r="Z151" s="453"/>
    </row>
    <row r="152" spans="1:26" s="41" customFormat="1" hidden="1" outlineLevel="1">
      <c r="A152" s="285" t="s">
        <v>453</v>
      </c>
      <c r="B152" s="277"/>
      <c r="C152" s="277"/>
      <c r="D152" s="291"/>
      <c r="E152" s="278"/>
      <c r="F152" s="278"/>
      <c r="G152" s="453"/>
      <c r="H152" s="453"/>
      <c r="I152" s="454"/>
      <c r="J152" s="453"/>
      <c r="K152" s="453"/>
      <c r="L152" s="453"/>
      <c r="M152" s="453"/>
      <c r="N152" s="453"/>
      <c r="O152" s="453"/>
      <c r="P152" s="453"/>
      <c r="Q152" s="453"/>
      <c r="R152" s="453"/>
      <c r="S152" s="453"/>
      <c r="T152" s="453"/>
      <c r="U152" s="453"/>
      <c r="V152" s="453"/>
      <c r="W152" s="453"/>
      <c r="X152" s="453"/>
      <c r="Y152" s="453"/>
      <c r="Z152" s="453"/>
    </row>
    <row r="153" spans="1:26" s="41" customFormat="1" ht="33.75" hidden="1" customHeight="1" outlineLevel="1">
      <c r="A153" s="285" t="s">
        <v>705</v>
      </c>
      <c r="B153" s="277"/>
      <c r="C153" s="277"/>
      <c r="D153" s="291"/>
      <c r="E153" s="278"/>
      <c r="F153" s="278"/>
      <c r="G153" s="453"/>
      <c r="H153" s="453"/>
      <c r="I153" s="454"/>
      <c r="J153" s="453"/>
      <c r="K153" s="453"/>
      <c r="L153" s="453"/>
      <c r="M153" s="453"/>
      <c r="N153" s="453"/>
      <c r="O153" s="453"/>
      <c r="P153" s="453"/>
      <c r="Q153" s="453"/>
      <c r="R153" s="453"/>
      <c r="S153" s="453"/>
      <c r="T153" s="453"/>
      <c r="U153" s="453"/>
      <c r="V153" s="453"/>
      <c r="W153" s="453"/>
      <c r="X153" s="453"/>
      <c r="Y153" s="453"/>
      <c r="Z153" s="453"/>
    </row>
    <row r="154" spans="1:26" s="41" customFormat="1" ht="47.25" hidden="1" outlineLevel="1">
      <c r="A154" s="285" t="s">
        <v>873</v>
      </c>
      <c r="B154" s="277"/>
      <c r="C154" s="277"/>
      <c r="D154" s="291"/>
      <c r="E154" s="278"/>
      <c r="F154" s="278"/>
      <c r="G154" s="453"/>
      <c r="H154" s="453"/>
      <c r="I154" s="454"/>
      <c r="J154" s="453"/>
      <c r="K154" s="453"/>
      <c r="L154" s="453"/>
      <c r="M154" s="453"/>
      <c r="N154" s="453"/>
      <c r="O154" s="453"/>
      <c r="P154" s="453"/>
      <c r="Q154" s="453"/>
      <c r="R154" s="453"/>
      <c r="S154" s="453"/>
      <c r="T154" s="453"/>
      <c r="U154" s="453"/>
      <c r="V154" s="453"/>
      <c r="W154" s="453"/>
      <c r="X154" s="453"/>
      <c r="Y154" s="453"/>
      <c r="Z154" s="453"/>
    </row>
    <row r="155" spans="1:26" s="41" customFormat="1" ht="33.75" hidden="1" customHeight="1" outlineLevel="1">
      <c r="A155" s="285" t="s">
        <v>459</v>
      </c>
      <c r="B155" s="277"/>
      <c r="C155" s="277"/>
      <c r="D155" s="291"/>
      <c r="E155" s="278"/>
      <c r="F155" s="278"/>
      <c r="G155" s="453"/>
      <c r="H155" s="453"/>
      <c r="I155" s="454"/>
      <c r="J155" s="453"/>
      <c r="K155" s="453"/>
      <c r="L155" s="453"/>
      <c r="M155" s="453"/>
      <c r="N155" s="453"/>
      <c r="O155" s="453"/>
      <c r="P155" s="453"/>
      <c r="Q155" s="453"/>
      <c r="R155" s="453"/>
      <c r="S155" s="453"/>
      <c r="T155" s="453"/>
      <c r="U155" s="453"/>
      <c r="V155" s="453"/>
      <c r="W155" s="453"/>
      <c r="X155" s="453"/>
      <c r="Y155" s="453"/>
      <c r="Z155" s="453"/>
    </row>
    <row r="156" spans="1:26" s="41" customFormat="1" hidden="1" outlineLevel="1">
      <c r="A156" s="285" t="s">
        <v>465</v>
      </c>
      <c r="B156" s="277"/>
      <c r="C156" s="277"/>
      <c r="D156" s="291"/>
      <c r="E156" s="278"/>
      <c r="F156" s="278"/>
      <c r="G156" s="453"/>
      <c r="H156" s="453"/>
      <c r="I156" s="454"/>
      <c r="J156" s="453"/>
      <c r="K156" s="453"/>
      <c r="L156" s="453"/>
      <c r="M156" s="453"/>
      <c r="N156" s="453"/>
      <c r="O156" s="453"/>
      <c r="P156" s="453"/>
      <c r="Q156" s="453"/>
      <c r="R156" s="453"/>
      <c r="S156" s="453"/>
      <c r="T156" s="453"/>
      <c r="U156" s="453"/>
      <c r="V156" s="453"/>
      <c r="W156" s="453"/>
      <c r="X156" s="453"/>
      <c r="Y156" s="453"/>
      <c r="Z156" s="453"/>
    </row>
    <row r="157" spans="1:26" s="41" customFormat="1" ht="48.75" hidden="1" customHeight="1" outlineLevel="1">
      <c r="A157" s="285" t="s">
        <v>706</v>
      </c>
      <c r="B157" s="277"/>
      <c r="C157" s="277"/>
      <c r="D157" s="291"/>
      <c r="E157" s="278"/>
      <c r="F157" s="278"/>
      <c r="G157" s="453"/>
      <c r="H157" s="453"/>
      <c r="I157" s="454"/>
      <c r="J157" s="453"/>
      <c r="K157" s="453"/>
      <c r="L157" s="453"/>
      <c r="M157" s="453"/>
      <c r="N157" s="453"/>
      <c r="O157" s="453"/>
      <c r="P157" s="453"/>
      <c r="Q157" s="453"/>
      <c r="R157" s="453"/>
      <c r="S157" s="453"/>
      <c r="T157" s="453"/>
      <c r="U157" s="453"/>
      <c r="V157" s="453"/>
      <c r="W157" s="453"/>
      <c r="X157" s="453"/>
      <c r="Y157" s="453"/>
      <c r="Z157" s="453"/>
    </row>
    <row r="158" spans="1:26" s="41" customFormat="1" ht="31.5" hidden="1" customHeight="1" outlineLevel="1">
      <c r="A158" s="285" t="s">
        <v>707</v>
      </c>
      <c r="B158" s="277"/>
      <c r="C158" s="277"/>
      <c r="D158" s="291"/>
      <c r="E158" s="278"/>
      <c r="F158" s="278"/>
      <c r="G158" s="453"/>
      <c r="H158" s="453"/>
      <c r="I158" s="454"/>
      <c r="J158" s="453"/>
      <c r="K158" s="453"/>
      <c r="L158" s="453"/>
      <c r="M158" s="453"/>
      <c r="N158" s="453"/>
      <c r="O158" s="453"/>
      <c r="P158" s="453"/>
      <c r="Q158" s="453"/>
      <c r="R158" s="453"/>
      <c r="S158" s="453"/>
      <c r="T158" s="453"/>
      <c r="U158" s="453"/>
      <c r="V158" s="453"/>
      <c r="W158" s="453"/>
      <c r="X158" s="453"/>
      <c r="Y158" s="453"/>
      <c r="Z158" s="453"/>
    </row>
    <row r="159" spans="1:26" s="41" customFormat="1" ht="33" hidden="1" customHeight="1" outlineLevel="1">
      <c r="A159" s="285" t="s">
        <v>72</v>
      </c>
      <c r="B159" s="277"/>
      <c r="C159" s="277"/>
      <c r="D159" s="291"/>
      <c r="E159" s="278"/>
      <c r="F159" s="278"/>
      <c r="G159" s="453"/>
      <c r="H159" s="453"/>
      <c r="I159" s="454"/>
      <c r="J159" s="453"/>
      <c r="K159" s="453"/>
      <c r="L159" s="453"/>
      <c r="M159" s="453"/>
      <c r="N159" s="453"/>
      <c r="O159" s="453"/>
      <c r="P159" s="453"/>
      <c r="Q159" s="453"/>
      <c r="R159" s="453"/>
      <c r="S159" s="453"/>
      <c r="T159" s="453"/>
      <c r="U159" s="453"/>
      <c r="V159" s="453"/>
      <c r="W159" s="453"/>
      <c r="X159" s="453"/>
      <c r="Y159" s="453"/>
      <c r="Z159" s="453"/>
    </row>
    <row r="160" spans="1:26" s="41" customFormat="1" ht="49.5" hidden="1" customHeight="1" outlineLevel="1">
      <c r="A160" s="286" t="s">
        <v>479</v>
      </c>
      <c r="B160" s="277"/>
      <c r="C160" s="277"/>
      <c r="D160" s="291"/>
      <c r="E160" s="278"/>
      <c r="F160" s="278"/>
      <c r="G160" s="453"/>
      <c r="H160" s="453"/>
      <c r="I160" s="454"/>
      <c r="J160" s="453"/>
      <c r="K160" s="453"/>
      <c r="L160" s="453"/>
      <c r="M160" s="453"/>
      <c r="N160" s="453"/>
      <c r="O160" s="453"/>
      <c r="P160" s="453"/>
      <c r="Q160" s="453"/>
      <c r="R160" s="453"/>
      <c r="S160" s="453"/>
      <c r="T160" s="453"/>
      <c r="U160" s="453"/>
      <c r="V160" s="453"/>
      <c r="W160" s="453"/>
      <c r="X160" s="453"/>
      <c r="Y160" s="453"/>
      <c r="Z160" s="453"/>
    </row>
    <row r="161" spans="1:26" s="41" customFormat="1" ht="32.25" hidden="1" customHeight="1" outlineLevel="1">
      <c r="A161" s="285" t="s">
        <v>480</v>
      </c>
      <c r="B161" s="277"/>
      <c r="C161" s="277"/>
      <c r="D161" s="291"/>
      <c r="E161" s="278"/>
      <c r="F161" s="278"/>
      <c r="G161" s="453"/>
      <c r="H161" s="453"/>
      <c r="I161" s="454"/>
      <c r="J161" s="453"/>
      <c r="K161" s="453"/>
      <c r="L161" s="453"/>
      <c r="M161" s="453"/>
      <c r="N161" s="453"/>
      <c r="O161" s="453"/>
      <c r="P161" s="453"/>
      <c r="Q161" s="453"/>
      <c r="R161" s="453"/>
      <c r="S161" s="453"/>
      <c r="T161" s="453"/>
      <c r="U161" s="453"/>
      <c r="V161" s="453"/>
      <c r="W161" s="453"/>
      <c r="X161" s="453"/>
      <c r="Y161" s="453"/>
      <c r="Z161" s="453"/>
    </row>
    <row r="162" spans="1:26" s="41" customFormat="1" hidden="1" outlineLevel="1">
      <c r="A162" s="285" t="s">
        <v>474</v>
      </c>
      <c r="B162" s="277"/>
      <c r="C162" s="277"/>
      <c r="D162" s="291"/>
      <c r="E162" s="278"/>
      <c r="F162" s="278"/>
      <c r="G162" s="453"/>
      <c r="H162" s="453"/>
      <c r="I162" s="454"/>
      <c r="J162" s="453"/>
      <c r="K162" s="453"/>
      <c r="L162" s="453"/>
      <c r="M162" s="453"/>
      <c r="N162" s="453"/>
      <c r="O162" s="453"/>
      <c r="P162" s="453"/>
      <c r="Q162" s="453"/>
      <c r="R162" s="453"/>
      <c r="S162" s="453"/>
      <c r="T162" s="453"/>
      <c r="U162" s="453"/>
      <c r="V162" s="453"/>
      <c r="W162" s="453"/>
      <c r="X162" s="453"/>
      <c r="Y162" s="453"/>
      <c r="Z162" s="453"/>
    </row>
    <row r="163" spans="1:26" s="41" customFormat="1" ht="33" hidden="1" customHeight="1" outlineLevel="1">
      <c r="A163" s="285" t="s">
        <v>817</v>
      </c>
      <c r="B163" s="277"/>
      <c r="C163" s="277"/>
      <c r="D163" s="291"/>
      <c r="E163" s="278"/>
      <c r="F163" s="278"/>
      <c r="G163" s="453"/>
      <c r="H163" s="453"/>
      <c r="I163" s="454"/>
      <c r="J163" s="453"/>
      <c r="K163" s="453"/>
      <c r="L163" s="453"/>
      <c r="M163" s="453"/>
      <c r="N163" s="453"/>
      <c r="O163" s="453"/>
      <c r="P163" s="453"/>
      <c r="Q163" s="453"/>
      <c r="R163" s="453"/>
      <c r="S163" s="453"/>
      <c r="T163" s="453"/>
      <c r="U163" s="453"/>
      <c r="V163" s="453"/>
      <c r="W163" s="453"/>
      <c r="X163" s="453"/>
      <c r="Y163" s="453"/>
      <c r="Z163" s="453"/>
    </row>
    <row r="164" spans="1:26" s="41" customFormat="1" ht="51.75" hidden="1" customHeight="1" outlineLevel="1">
      <c r="A164" s="670" t="s">
        <v>919</v>
      </c>
      <c r="B164" s="277"/>
      <c r="C164" s="277"/>
      <c r="D164" s="291"/>
      <c r="E164" s="278"/>
      <c r="F164" s="278"/>
      <c r="G164" s="453"/>
      <c r="H164" s="453"/>
      <c r="I164" s="454"/>
      <c r="J164" s="453"/>
      <c r="K164" s="453"/>
      <c r="L164" s="453"/>
      <c r="M164" s="453"/>
      <c r="N164" s="453"/>
      <c r="O164" s="453"/>
      <c r="P164" s="453"/>
      <c r="Q164" s="453"/>
      <c r="R164" s="453"/>
      <c r="S164" s="453"/>
      <c r="T164" s="453"/>
      <c r="U164" s="453"/>
      <c r="V164" s="453"/>
      <c r="W164" s="453"/>
      <c r="X164" s="453"/>
      <c r="Y164" s="453"/>
      <c r="Z164" s="453"/>
    </row>
    <row r="165" spans="1:26" s="41" customFormat="1" hidden="1" outlineLevel="1">
      <c r="A165" s="285"/>
      <c r="B165" s="277"/>
      <c r="C165" s="277"/>
      <c r="D165" s="291"/>
      <c r="E165" s="278"/>
      <c r="F165" s="278"/>
      <c r="G165" s="453"/>
      <c r="H165" s="453"/>
      <c r="I165" s="454"/>
      <c r="J165" s="453"/>
      <c r="K165" s="453"/>
      <c r="L165" s="453"/>
      <c r="M165" s="453"/>
      <c r="N165" s="453"/>
      <c r="O165" s="453"/>
      <c r="P165" s="453"/>
      <c r="Q165" s="453"/>
      <c r="R165" s="453"/>
      <c r="S165" s="453"/>
      <c r="T165" s="453"/>
      <c r="U165" s="453"/>
      <c r="V165" s="453"/>
      <c r="W165" s="453"/>
      <c r="X165" s="453"/>
      <c r="Y165" s="453"/>
      <c r="Z165" s="453"/>
    </row>
    <row r="166" spans="1:26" s="41" customFormat="1" hidden="1" outlineLevel="1">
      <c r="A166" s="285"/>
      <c r="B166" s="277"/>
      <c r="C166" s="277"/>
      <c r="D166" s="291"/>
      <c r="E166" s="278"/>
      <c r="F166" s="278"/>
      <c r="G166" s="453"/>
      <c r="H166" s="453"/>
      <c r="I166" s="454"/>
      <c r="J166" s="453"/>
      <c r="K166" s="453"/>
      <c r="L166" s="453"/>
      <c r="M166" s="453"/>
      <c r="N166" s="453"/>
      <c r="O166" s="453"/>
      <c r="P166" s="453"/>
      <c r="Q166" s="453"/>
      <c r="R166" s="453"/>
      <c r="S166" s="453"/>
      <c r="T166" s="453"/>
      <c r="U166" s="453"/>
      <c r="V166" s="453"/>
      <c r="W166" s="453"/>
      <c r="X166" s="453"/>
      <c r="Y166" s="453"/>
      <c r="Z166" s="453"/>
    </row>
    <row r="167" spans="1:26" s="41" customFormat="1" hidden="1" outlineLevel="1">
      <c r="A167" s="285"/>
      <c r="B167" s="277"/>
      <c r="C167" s="277"/>
      <c r="D167" s="291"/>
      <c r="E167" s="278"/>
      <c r="F167" s="278"/>
      <c r="G167" s="453"/>
      <c r="H167" s="453"/>
      <c r="I167" s="454"/>
      <c r="J167" s="453"/>
      <c r="K167" s="453"/>
      <c r="L167" s="453"/>
      <c r="M167" s="453"/>
      <c r="N167" s="453"/>
      <c r="O167" s="453"/>
      <c r="P167" s="453"/>
      <c r="Q167" s="453"/>
      <c r="R167" s="453"/>
      <c r="S167" s="453"/>
      <c r="T167" s="453"/>
      <c r="U167" s="453"/>
      <c r="V167" s="453"/>
      <c r="W167" s="453"/>
      <c r="X167" s="453"/>
      <c r="Y167" s="453"/>
      <c r="Z167" s="453"/>
    </row>
    <row r="168" spans="1:26" s="41" customFormat="1" hidden="1" outlineLevel="1">
      <c r="A168" s="285"/>
      <c r="B168" s="277"/>
      <c r="C168" s="277"/>
      <c r="D168" s="291"/>
      <c r="E168" s="278"/>
      <c r="F168" s="278"/>
      <c r="G168" s="453"/>
      <c r="H168" s="453"/>
      <c r="I168" s="454"/>
      <c r="J168" s="453"/>
      <c r="K168" s="453"/>
      <c r="L168" s="453"/>
      <c r="M168" s="453"/>
      <c r="N168" s="453"/>
      <c r="O168" s="453"/>
      <c r="P168" s="453"/>
      <c r="Q168" s="453"/>
      <c r="R168" s="453"/>
      <c r="S168" s="453"/>
      <c r="T168" s="453"/>
      <c r="U168" s="453"/>
      <c r="V168" s="453"/>
      <c r="W168" s="453"/>
      <c r="X168" s="453"/>
      <c r="Y168" s="453"/>
      <c r="Z168" s="453"/>
    </row>
    <row r="169" spans="1:26" s="41" customFormat="1" hidden="1" outlineLevel="1">
      <c r="A169" s="285"/>
      <c r="B169" s="277"/>
      <c r="C169" s="277"/>
      <c r="D169" s="291"/>
      <c r="E169" s="278"/>
      <c r="F169" s="278"/>
      <c r="G169" s="453"/>
      <c r="H169" s="453"/>
      <c r="I169" s="454"/>
      <c r="J169" s="453"/>
      <c r="K169" s="453"/>
      <c r="L169" s="453"/>
      <c r="M169" s="453"/>
      <c r="N169" s="453"/>
      <c r="O169" s="453"/>
      <c r="P169" s="453"/>
      <c r="Q169" s="453"/>
      <c r="R169" s="453"/>
      <c r="S169" s="453"/>
      <c r="T169" s="453"/>
      <c r="U169" s="453"/>
      <c r="V169" s="453"/>
      <c r="W169" s="453"/>
      <c r="X169" s="453"/>
      <c r="Y169" s="453"/>
      <c r="Z169" s="453"/>
    </row>
    <row r="170" spans="1:26" s="41" customFormat="1" hidden="1" outlineLevel="1">
      <c r="A170" s="285"/>
      <c r="B170" s="277"/>
      <c r="C170" s="277"/>
      <c r="D170" s="291"/>
      <c r="E170" s="278"/>
      <c r="F170" s="278"/>
      <c r="G170" s="453"/>
      <c r="H170" s="453"/>
      <c r="I170" s="454"/>
      <c r="J170" s="453"/>
      <c r="K170" s="453"/>
      <c r="L170" s="453"/>
      <c r="M170" s="453"/>
      <c r="N170" s="453"/>
      <c r="O170" s="453"/>
      <c r="P170" s="453"/>
      <c r="Q170" s="453"/>
      <c r="R170" s="453"/>
      <c r="S170" s="453"/>
      <c r="T170" s="453"/>
      <c r="U170" s="453"/>
      <c r="V170" s="453"/>
      <c r="W170" s="453"/>
      <c r="X170" s="453"/>
      <c r="Y170" s="453"/>
      <c r="Z170" s="453"/>
    </row>
    <row r="171" spans="1:26" s="41" customFormat="1" hidden="1" outlineLevel="1">
      <c r="A171" s="285"/>
      <c r="B171" s="277"/>
      <c r="C171" s="277"/>
      <c r="D171" s="291"/>
      <c r="E171" s="278"/>
      <c r="F171" s="278"/>
      <c r="G171" s="453"/>
      <c r="H171" s="453"/>
      <c r="I171" s="454"/>
      <c r="J171" s="453"/>
      <c r="K171" s="453"/>
      <c r="L171" s="453"/>
      <c r="M171" s="453"/>
      <c r="N171" s="453"/>
      <c r="O171" s="453"/>
      <c r="P171" s="453"/>
      <c r="Q171" s="453"/>
      <c r="R171" s="453"/>
      <c r="S171" s="453"/>
      <c r="T171" s="453"/>
      <c r="U171" s="453"/>
      <c r="V171" s="453"/>
      <c r="W171" s="453"/>
      <c r="X171" s="453"/>
      <c r="Y171" s="453"/>
      <c r="Z171" s="453"/>
    </row>
    <row r="172" spans="1:26" s="41" customFormat="1" hidden="1" outlineLevel="1">
      <c r="A172" s="285"/>
      <c r="B172" s="277"/>
      <c r="C172" s="277"/>
      <c r="D172" s="291"/>
      <c r="E172" s="278"/>
      <c r="F172" s="278"/>
      <c r="G172" s="453"/>
      <c r="H172" s="453"/>
      <c r="I172" s="454"/>
      <c r="J172" s="453"/>
      <c r="K172" s="453"/>
      <c r="L172" s="453"/>
      <c r="M172" s="453"/>
      <c r="N172" s="453"/>
      <c r="O172" s="453"/>
      <c r="P172" s="453"/>
      <c r="Q172" s="453"/>
      <c r="R172" s="453"/>
      <c r="S172" s="453"/>
      <c r="T172" s="453"/>
      <c r="U172" s="453"/>
      <c r="V172" s="453"/>
      <c r="W172" s="453"/>
      <c r="X172" s="453"/>
      <c r="Y172" s="453"/>
      <c r="Z172" s="453"/>
    </row>
    <row r="173" spans="1:26" s="41" customFormat="1" hidden="1" outlineLevel="1">
      <c r="A173" s="285"/>
      <c r="B173" s="277"/>
      <c r="C173" s="277"/>
      <c r="D173" s="291"/>
      <c r="E173" s="278"/>
      <c r="F173" s="278"/>
      <c r="G173" s="453"/>
      <c r="H173" s="453"/>
      <c r="I173" s="454"/>
      <c r="J173" s="453"/>
      <c r="K173" s="453"/>
      <c r="L173" s="453"/>
      <c r="M173" s="453"/>
      <c r="N173" s="453"/>
      <c r="O173" s="453"/>
      <c r="P173" s="453"/>
      <c r="Q173" s="453"/>
      <c r="R173" s="453"/>
      <c r="S173" s="453"/>
      <c r="T173" s="453"/>
      <c r="U173" s="453"/>
      <c r="V173" s="453"/>
      <c r="W173" s="453"/>
      <c r="X173" s="453"/>
      <c r="Y173" s="453"/>
      <c r="Z173" s="453"/>
    </row>
    <row r="174" spans="1:26" s="41" customFormat="1" hidden="1" outlineLevel="1">
      <c r="A174" s="285"/>
      <c r="B174" s="277"/>
      <c r="C174" s="277"/>
      <c r="D174" s="291"/>
      <c r="E174" s="278"/>
      <c r="F174" s="278"/>
      <c r="G174" s="453"/>
      <c r="H174" s="453"/>
      <c r="I174" s="454"/>
      <c r="J174" s="453"/>
      <c r="K174" s="453"/>
      <c r="L174" s="453"/>
      <c r="M174" s="453"/>
      <c r="N174" s="453"/>
      <c r="O174" s="453"/>
      <c r="P174" s="453"/>
      <c r="Q174" s="453"/>
      <c r="R174" s="453"/>
      <c r="S174" s="453"/>
      <c r="T174" s="453"/>
      <c r="U174" s="453"/>
      <c r="V174" s="453"/>
      <c r="W174" s="453"/>
      <c r="X174" s="453"/>
      <c r="Y174" s="453"/>
      <c r="Z174" s="453"/>
    </row>
    <row r="175" spans="1:26" s="41" customFormat="1" hidden="1" outlineLevel="1">
      <c r="A175" s="285"/>
      <c r="B175" s="277"/>
      <c r="C175" s="277"/>
      <c r="D175" s="291"/>
      <c r="E175" s="278"/>
      <c r="F175" s="278"/>
      <c r="G175" s="453"/>
      <c r="H175" s="453"/>
      <c r="I175" s="454"/>
      <c r="J175" s="453"/>
      <c r="K175" s="453"/>
      <c r="L175" s="453"/>
      <c r="M175" s="453"/>
      <c r="N175" s="453"/>
      <c r="O175" s="453"/>
      <c r="P175" s="453"/>
      <c r="Q175" s="453"/>
      <c r="R175" s="453"/>
      <c r="S175" s="453"/>
      <c r="T175" s="453"/>
      <c r="U175" s="453"/>
      <c r="V175" s="453"/>
      <c r="W175" s="453"/>
      <c r="X175" s="453"/>
      <c r="Y175" s="453"/>
      <c r="Z175" s="453"/>
    </row>
    <row r="176" spans="1:26" s="41" customFormat="1" hidden="1" outlineLevel="1">
      <c r="A176" s="285"/>
      <c r="B176" s="277"/>
      <c r="C176" s="277"/>
      <c r="D176" s="291"/>
      <c r="E176" s="278"/>
      <c r="F176" s="278"/>
      <c r="G176" s="453"/>
      <c r="H176" s="453"/>
      <c r="I176" s="454"/>
      <c r="J176" s="453"/>
      <c r="K176" s="453"/>
      <c r="L176" s="453"/>
      <c r="M176" s="453"/>
      <c r="N176" s="453"/>
      <c r="O176" s="453"/>
      <c r="P176" s="453"/>
      <c r="Q176" s="453"/>
      <c r="R176" s="453"/>
      <c r="S176" s="453"/>
      <c r="T176" s="453"/>
      <c r="U176" s="453"/>
      <c r="V176" s="453"/>
      <c r="W176" s="453"/>
      <c r="X176" s="453"/>
      <c r="Y176" s="453"/>
      <c r="Z176" s="453"/>
    </row>
    <row r="177" spans="1:174" s="41" customFormat="1" hidden="1" outlineLevel="1">
      <c r="A177" s="285"/>
      <c r="B177" s="277"/>
      <c r="C177" s="277"/>
      <c r="D177" s="291"/>
      <c r="E177" s="278"/>
      <c r="F177" s="278"/>
      <c r="G177" s="453"/>
      <c r="H177" s="453"/>
      <c r="I177" s="454"/>
      <c r="J177" s="453"/>
      <c r="K177" s="453"/>
      <c r="L177" s="453"/>
      <c r="M177" s="453"/>
      <c r="N177" s="453"/>
      <c r="O177" s="453"/>
      <c r="P177" s="453"/>
      <c r="Q177" s="453"/>
      <c r="R177" s="453"/>
      <c r="S177" s="453"/>
      <c r="T177" s="453"/>
      <c r="U177" s="453"/>
      <c r="V177" s="453"/>
      <c r="W177" s="453"/>
      <c r="X177" s="453"/>
      <c r="Y177" s="453"/>
      <c r="Z177" s="453"/>
    </row>
    <row r="178" spans="1:174" s="41" customFormat="1" hidden="1" outlineLevel="1">
      <c r="A178" s="285"/>
      <c r="B178" s="277"/>
      <c r="C178" s="277"/>
      <c r="D178" s="291"/>
      <c r="E178" s="278"/>
      <c r="F178" s="278"/>
      <c r="G178" s="453"/>
      <c r="H178" s="453"/>
      <c r="I178" s="454"/>
      <c r="J178" s="453"/>
      <c r="K178" s="453"/>
      <c r="L178" s="453"/>
      <c r="M178" s="453"/>
      <c r="N178" s="453"/>
      <c r="O178" s="453"/>
      <c r="P178" s="453"/>
      <c r="Q178" s="453"/>
      <c r="R178" s="453"/>
      <c r="S178" s="453"/>
      <c r="T178" s="453"/>
      <c r="U178" s="453"/>
      <c r="V178" s="453"/>
      <c r="W178" s="453"/>
      <c r="X178" s="453"/>
      <c r="Y178" s="453"/>
      <c r="Z178" s="453"/>
    </row>
    <row r="179" spans="1:174" s="41" customFormat="1" hidden="1" outlineLevel="1">
      <c r="A179" s="285"/>
      <c r="B179" s="277"/>
      <c r="C179" s="277"/>
      <c r="D179" s="291"/>
      <c r="E179" s="278"/>
      <c r="F179" s="278"/>
      <c r="G179" s="453"/>
      <c r="H179" s="453"/>
      <c r="I179" s="454"/>
      <c r="J179" s="453"/>
      <c r="K179" s="453"/>
      <c r="L179" s="453"/>
      <c r="M179" s="453"/>
      <c r="N179" s="453"/>
      <c r="O179" s="453"/>
      <c r="P179" s="453"/>
      <c r="Q179" s="453"/>
      <c r="R179" s="453"/>
      <c r="S179" s="453"/>
      <c r="T179" s="453"/>
      <c r="U179" s="453"/>
      <c r="V179" s="453"/>
      <c r="W179" s="453"/>
      <c r="X179" s="453"/>
      <c r="Y179" s="453"/>
      <c r="Z179" s="453"/>
    </row>
    <row r="180" spans="1:174" s="40" customFormat="1" ht="45.75" customHeight="1" collapsed="1">
      <c r="A180" s="282" t="s">
        <v>1350</v>
      </c>
      <c r="B180" s="294"/>
      <c r="C180" s="294">
        <v>955</v>
      </c>
      <c r="D180" s="291" t="s">
        <v>1370</v>
      </c>
      <c r="E180" s="278">
        <f>'Раб.таблица 2018'!F207</f>
        <v>0</v>
      </c>
      <c r="F180" s="278">
        <f>'Раб.таблица 2018'!F207</f>
        <v>0</v>
      </c>
      <c r="G180" s="265"/>
      <c r="H180" s="265"/>
      <c r="I180" s="452"/>
      <c r="J180" s="265"/>
      <c r="K180" s="265"/>
      <c r="L180" s="265"/>
      <c r="M180" s="265"/>
      <c r="N180" s="265"/>
      <c r="O180" s="265"/>
      <c r="P180" s="265"/>
      <c r="Q180" s="265"/>
      <c r="R180" s="265"/>
      <c r="S180" s="265"/>
      <c r="T180" s="265"/>
      <c r="U180" s="265"/>
      <c r="V180" s="265"/>
      <c r="W180" s="265"/>
      <c r="X180" s="265"/>
      <c r="Y180" s="265"/>
      <c r="Z180" s="265"/>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row>
    <row r="181" spans="1:174" s="40" customFormat="1" ht="29.25">
      <c r="A181" s="282" t="s">
        <v>48</v>
      </c>
      <c r="B181" s="294"/>
      <c r="C181" s="294">
        <v>956</v>
      </c>
      <c r="D181" s="291" t="s">
        <v>1370</v>
      </c>
      <c r="E181" s="278">
        <f>'Раб.таблица 2018'!F208</f>
        <v>0</v>
      </c>
      <c r="F181" s="278">
        <f>E181</f>
        <v>0</v>
      </c>
      <c r="G181" s="265"/>
      <c r="H181" s="265"/>
      <c r="I181" s="452"/>
      <c r="J181" s="265"/>
      <c r="K181" s="265"/>
      <c r="L181" s="265"/>
      <c r="M181" s="265"/>
      <c r="N181" s="265"/>
      <c r="O181" s="265"/>
      <c r="P181" s="265"/>
      <c r="Q181" s="265"/>
      <c r="R181" s="265"/>
      <c r="S181" s="265"/>
      <c r="T181" s="265"/>
      <c r="U181" s="265"/>
      <c r="V181" s="265"/>
      <c r="W181" s="265"/>
      <c r="X181" s="265"/>
      <c r="Y181" s="265"/>
      <c r="Z181" s="265"/>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c r="FC181" s="41"/>
      <c r="FD181" s="41"/>
      <c r="FE181" s="41"/>
      <c r="FF181" s="41"/>
      <c r="FG181" s="41"/>
      <c r="FH181" s="41"/>
      <c r="FI181" s="41"/>
      <c r="FJ181" s="41"/>
      <c r="FK181" s="41"/>
      <c r="FL181" s="41"/>
      <c r="FM181" s="41"/>
      <c r="FN181" s="41"/>
      <c r="FO181" s="41"/>
      <c r="FP181" s="41"/>
      <c r="FQ181" s="41"/>
      <c r="FR181" s="41"/>
    </row>
    <row r="182" spans="1:174" s="40" customFormat="1" ht="58.5" customHeight="1">
      <c r="A182" s="282" t="s">
        <v>96</v>
      </c>
      <c r="B182" s="294"/>
      <c r="C182" s="294">
        <v>957</v>
      </c>
      <c r="D182" s="291" t="s">
        <v>1370</v>
      </c>
      <c r="E182" s="278"/>
      <c r="F182" s="278"/>
      <c r="G182" s="265"/>
      <c r="H182" s="265"/>
      <c r="I182" s="452"/>
      <c r="J182" s="265"/>
      <c r="K182" s="265"/>
      <c r="L182" s="265"/>
      <c r="M182" s="265"/>
      <c r="N182" s="265"/>
      <c r="O182" s="265"/>
      <c r="P182" s="265"/>
      <c r="Q182" s="265"/>
      <c r="R182" s="265"/>
      <c r="S182" s="265"/>
      <c r="T182" s="265"/>
      <c r="U182" s="265"/>
      <c r="V182" s="265"/>
      <c r="W182" s="265"/>
      <c r="X182" s="265"/>
      <c r="Y182" s="265"/>
      <c r="Z182" s="265"/>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row>
    <row r="183" spans="1:174" s="40" customFormat="1" ht="45.75" customHeight="1">
      <c r="A183" s="282" t="s">
        <v>97</v>
      </c>
      <c r="B183" s="294"/>
      <c r="C183" s="294">
        <v>958</v>
      </c>
      <c r="D183" s="291" t="s">
        <v>1370</v>
      </c>
      <c r="E183" s="278">
        <f>'Раб.таблица 2018'!F210</f>
        <v>0</v>
      </c>
      <c r="F183" s="278">
        <f>E183</f>
        <v>0</v>
      </c>
      <c r="G183" s="265"/>
      <c r="H183" s="265"/>
      <c r="I183" s="452"/>
      <c r="J183" s="265"/>
      <c r="K183" s="265"/>
      <c r="L183" s="265"/>
      <c r="M183" s="265"/>
      <c r="N183" s="265"/>
      <c r="O183" s="265"/>
      <c r="P183" s="265"/>
      <c r="Q183" s="265"/>
      <c r="R183" s="265"/>
      <c r="S183" s="265"/>
      <c r="T183" s="265"/>
      <c r="U183" s="265"/>
      <c r="V183" s="265"/>
      <c r="W183" s="265"/>
      <c r="X183" s="265"/>
      <c r="Y183" s="265"/>
      <c r="Z183" s="265"/>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row>
    <row r="184" spans="1:174" s="40" customFormat="1" ht="72" customHeight="1">
      <c r="A184" s="282" t="s">
        <v>763</v>
      </c>
      <c r="B184" s="294"/>
      <c r="C184" s="294">
        <v>995</v>
      </c>
      <c r="D184" s="291" t="s">
        <v>1370</v>
      </c>
      <c r="E184" s="278">
        <f>'Раб.таблица 2018'!F211</f>
        <v>101200</v>
      </c>
      <c r="F184" s="278">
        <f>E184</f>
        <v>101200</v>
      </c>
      <c r="G184" s="265"/>
      <c r="H184" s="265"/>
      <c r="I184" s="452"/>
      <c r="J184" s="265"/>
      <c r="K184" s="265"/>
      <c r="L184" s="265"/>
      <c r="M184" s="265"/>
      <c r="N184" s="265"/>
      <c r="O184" s="265"/>
      <c r="P184" s="265"/>
      <c r="Q184" s="265"/>
      <c r="R184" s="265"/>
      <c r="S184" s="265"/>
      <c r="T184" s="265"/>
      <c r="U184" s="265"/>
      <c r="V184" s="265"/>
      <c r="W184" s="265"/>
      <c r="X184" s="265"/>
      <c r="Y184" s="265"/>
      <c r="Z184" s="265"/>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row>
    <row r="185" spans="1:174" s="41" customFormat="1" ht="21" hidden="1" customHeight="1" outlineLevel="1">
      <c r="A185" s="287" t="s">
        <v>102</v>
      </c>
      <c r="B185" s="294"/>
      <c r="C185" s="294"/>
      <c r="D185" s="295"/>
      <c r="E185" s="279"/>
      <c r="F185" s="279"/>
      <c r="G185" s="453"/>
      <c r="H185" s="453"/>
      <c r="I185" s="454"/>
      <c r="J185" s="453"/>
      <c r="K185" s="453"/>
      <c r="L185" s="453"/>
      <c r="M185" s="453"/>
      <c r="N185" s="453"/>
      <c r="O185" s="453"/>
      <c r="P185" s="453"/>
      <c r="Q185" s="453"/>
      <c r="R185" s="453"/>
      <c r="S185" s="453"/>
      <c r="T185" s="453"/>
      <c r="U185" s="453"/>
      <c r="V185" s="453"/>
      <c r="W185" s="453"/>
      <c r="X185" s="453"/>
      <c r="Y185" s="453"/>
      <c r="Z185" s="453"/>
    </row>
    <row r="186" spans="1:174" s="41" customFormat="1" ht="21" hidden="1" customHeight="1" outlineLevel="1">
      <c r="A186" s="287" t="s">
        <v>103</v>
      </c>
      <c r="B186" s="294"/>
      <c r="C186" s="294"/>
      <c r="D186" s="295"/>
      <c r="E186" s="279"/>
      <c r="F186" s="279"/>
      <c r="G186" s="453"/>
      <c r="H186" s="453"/>
      <c r="I186" s="454"/>
      <c r="J186" s="453"/>
      <c r="K186" s="453"/>
      <c r="L186" s="453"/>
      <c r="M186" s="453"/>
      <c r="N186" s="453"/>
      <c r="O186" s="453"/>
      <c r="P186" s="453"/>
      <c r="Q186" s="453"/>
      <c r="R186" s="453"/>
      <c r="S186" s="453"/>
      <c r="T186" s="453"/>
      <c r="U186" s="453"/>
      <c r="V186" s="453"/>
      <c r="W186" s="453"/>
      <c r="X186" s="453"/>
      <c r="Y186" s="453"/>
      <c r="Z186" s="453"/>
    </row>
    <row r="187" spans="1:174" s="41" customFormat="1" ht="21" hidden="1" customHeight="1" outlineLevel="1">
      <c r="A187" s="287" t="s">
        <v>104</v>
      </c>
      <c r="B187" s="294"/>
      <c r="C187" s="294"/>
      <c r="D187" s="295"/>
      <c r="E187" s="279"/>
      <c r="F187" s="279"/>
      <c r="G187" s="453"/>
      <c r="H187" s="453"/>
      <c r="I187" s="454"/>
      <c r="J187" s="453"/>
      <c r="K187" s="453"/>
      <c r="L187" s="453"/>
      <c r="M187" s="453"/>
      <c r="N187" s="453"/>
      <c r="O187" s="453"/>
      <c r="P187" s="453"/>
      <c r="Q187" s="453"/>
      <c r="R187" s="453"/>
      <c r="S187" s="453"/>
      <c r="T187" s="453"/>
      <c r="U187" s="453"/>
      <c r="V187" s="453"/>
      <c r="W187" s="453"/>
      <c r="X187" s="453"/>
      <c r="Y187" s="453"/>
      <c r="Z187" s="453"/>
    </row>
    <row r="188" spans="1:174" s="40" customFormat="1" ht="24" customHeight="1" collapsed="1">
      <c r="A188" s="282" t="s">
        <v>98</v>
      </c>
      <c r="B188" s="294"/>
      <c r="C188" s="294">
        <v>996</v>
      </c>
      <c r="D188" s="291" t="s">
        <v>1370</v>
      </c>
      <c r="E188" s="278"/>
      <c r="F188" s="278"/>
      <c r="G188" s="265"/>
      <c r="H188" s="265"/>
      <c r="I188" s="452"/>
      <c r="J188" s="265"/>
      <c r="K188" s="265"/>
      <c r="L188" s="265"/>
      <c r="M188" s="265"/>
      <c r="N188" s="265"/>
      <c r="O188" s="265"/>
      <c r="P188" s="265"/>
      <c r="Q188" s="265"/>
      <c r="R188" s="265"/>
      <c r="S188" s="265"/>
      <c r="T188" s="265"/>
      <c r="U188" s="265"/>
      <c r="V188" s="265"/>
      <c r="W188" s="265"/>
      <c r="X188" s="265"/>
      <c r="Y188" s="265"/>
      <c r="Z188" s="265"/>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row>
    <row r="189" spans="1:174" s="42" customFormat="1" ht="21" customHeight="1">
      <c r="A189" s="270" t="s">
        <v>721</v>
      </c>
      <c r="B189" s="259">
        <v>260</v>
      </c>
      <c r="C189" s="259"/>
      <c r="D189" s="310"/>
      <c r="E189" s="249">
        <f>E190</f>
        <v>0</v>
      </c>
      <c r="F189" s="249">
        <f>F190</f>
        <v>0</v>
      </c>
      <c r="G189" s="265"/>
      <c r="H189" s="265"/>
      <c r="I189" s="452"/>
      <c r="J189" s="265"/>
      <c r="K189" s="265"/>
      <c r="L189" s="265"/>
      <c r="M189" s="265"/>
      <c r="N189" s="265"/>
      <c r="O189" s="265"/>
      <c r="P189" s="265"/>
      <c r="Q189" s="265"/>
      <c r="R189" s="265"/>
      <c r="S189" s="265"/>
      <c r="T189" s="265"/>
      <c r="U189" s="265"/>
      <c r="V189" s="265"/>
      <c r="W189" s="265"/>
      <c r="X189" s="265"/>
      <c r="Y189" s="265"/>
      <c r="Z189" s="265"/>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c r="BG189" s="238"/>
      <c r="BH189" s="238"/>
      <c r="BI189" s="238"/>
      <c r="BJ189" s="238"/>
      <c r="BK189" s="238"/>
      <c r="BL189" s="238"/>
      <c r="BM189" s="238"/>
      <c r="BN189" s="238"/>
      <c r="BO189" s="238"/>
      <c r="BP189" s="238"/>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c r="DV189" s="238"/>
      <c r="DW189" s="238"/>
      <c r="DX189" s="238"/>
      <c r="DY189" s="238"/>
      <c r="DZ189" s="238"/>
      <c r="EA189" s="238"/>
      <c r="EB189" s="238"/>
      <c r="EC189" s="238"/>
      <c r="ED189" s="238"/>
      <c r="EE189" s="238"/>
      <c r="EF189" s="238"/>
      <c r="EG189" s="238"/>
      <c r="EH189" s="238"/>
      <c r="EI189" s="238"/>
      <c r="EJ189" s="238"/>
      <c r="EK189" s="238"/>
      <c r="EL189" s="238"/>
      <c r="EM189" s="238"/>
      <c r="EN189" s="238"/>
      <c r="EO189" s="238"/>
      <c r="EP189" s="238"/>
      <c r="EQ189" s="238"/>
      <c r="ER189" s="238"/>
      <c r="ES189" s="238"/>
      <c r="ET189" s="238"/>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38"/>
      <c r="FP189" s="238"/>
      <c r="FQ189" s="238"/>
      <c r="FR189" s="238"/>
    </row>
    <row r="190" spans="1:174" s="42" customFormat="1" ht="32.25" customHeight="1">
      <c r="A190" s="270" t="s">
        <v>722</v>
      </c>
      <c r="B190" s="259">
        <v>262</v>
      </c>
      <c r="C190" s="259"/>
      <c r="D190" s="310"/>
      <c r="E190" s="249">
        <f>E191</f>
        <v>0</v>
      </c>
      <c r="F190" s="249">
        <f>F191</f>
        <v>0</v>
      </c>
      <c r="G190" s="265"/>
      <c r="H190" s="265"/>
      <c r="I190" s="452"/>
      <c r="J190" s="265"/>
      <c r="K190" s="265"/>
      <c r="L190" s="265"/>
      <c r="M190" s="265"/>
      <c r="N190" s="265"/>
      <c r="O190" s="265"/>
      <c r="P190" s="265"/>
      <c r="Q190" s="265"/>
      <c r="R190" s="265"/>
      <c r="S190" s="265"/>
      <c r="T190" s="265"/>
      <c r="U190" s="265"/>
      <c r="V190" s="265"/>
      <c r="W190" s="265"/>
      <c r="X190" s="265"/>
      <c r="Y190" s="265"/>
      <c r="Z190" s="265"/>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s="238"/>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38"/>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38"/>
      <c r="FP190" s="238"/>
      <c r="FQ190" s="238"/>
      <c r="FR190" s="238"/>
    </row>
    <row r="191" spans="1:174" s="40" customFormat="1" ht="27" customHeight="1">
      <c r="A191" s="282" t="s">
        <v>716</v>
      </c>
      <c r="B191" s="277"/>
      <c r="C191" s="294">
        <v>993</v>
      </c>
      <c r="D191" s="291" t="s">
        <v>1371</v>
      </c>
      <c r="E191" s="278"/>
      <c r="F191" s="278"/>
      <c r="G191" s="265"/>
      <c r="H191" s="265"/>
      <c r="I191" s="452"/>
      <c r="J191" s="265"/>
      <c r="K191" s="265"/>
      <c r="L191" s="265"/>
      <c r="M191" s="265"/>
      <c r="N191" s="265"/>
      <c r="O191" s="265"/>
      <c r="P191" s="265"/>
      <c r="Q191" s="265"/>
      <c r="R191" s="265"/>
      <c r="S191" s="265"/>
      <c r="T191" s="265"/>
      <c r="U191" s="265"/>
      <c r="V191" s="265"/>
      <c r="W191" s="265"/>
      <c r="X191" s="265"/>
      <c r="Y191" s="265"/>
      <c r="Z191" s="265"/>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row>
    <row r="192" spans="1:174" s="42" customFormat="1" ht="20.25" customHeight="1">
      <c r="A192" s="270" t="s">
        <v>714</v>
      </c>
      <c r="B192" s="259">
        <v>290</v>
      </c>
      <c r="C192" s="259"/>
      <c r="D192" s="310"/>
      <c r="E192" s="249">
        <f>E194+E193</f>
        <v>0</v>
      </c>
      <c r="F192" s="249">
        <f>F194+F193</f>
        <v>0</v>
      </c>
      <c r="G192" s="265"/>
      <c r="H192" s="265"/>
      <c r="I192" s="452"/>
      <c r="J192" s="265"/>
      <c r="K192" s="265"/>
      <c r="L192" s="265"/>
      <c r="M192" s="265"/>
      <c r="N192" s="265"/>
      <c r="O192" s="265"/>
      <c r="P192" s="265"/>
      <c r="Q192" s="265"/>
      <c r="R192" s="265"/>
      <c r="S192" s="265"/>
      <c r="T192" s="265"/>
      <c r="U192" s="265"/>
      <c r="V192" s="265"/>
      <c r="W192" s="265"/>
      <c r="X192" s="265"/>
      <c r="Y192" s="265"/>
      <c r="Z192" s="265"/>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c r="BG192" s="238"/>
      <c r="BH192" s="238"/>
      <c r="BI192" s="238"/>
      <c r="BJ192" s="238"/>
      <c r="BK192" s="238"/>
      <c r="BL192" s="238"/>
      <c r="BM192" s="238"/>
      <c r="BN192" s="238"/>
      <c r="BO192" s="238"/>
      <c r="BP192" s="238"/>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38"/>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38"/>
      <c r="FP192" s="238"/>
      <c r="FQ192" s="238"/>
      <c r="FR192" s="238"/>
    </row>
    <row r="193" spans="1:174" s="40" customFormat="1" ht="87" customHeight="1">
      <c r="A193" s="282" t="s">
        <v>1452</v>
      </c>
      <c r="B193" s="277"/>
      <c r="C193" s="294">
        <v>962</v>
      </c>
      <c r="D193" s="291" t="s">
        <v>1372</v>
      </c>
      <c r="E193" s="278">
        <f>'Раб.таблица 2018'!F220</f>
        <v>0</v>
      </c>
      <c r="F193" s="278">
        <f t="shared" ref="F193" si="2">E193</f>
        <v>0</v>
      </c>
      <c r="G193" s="265"/>
      <c r="H193" s="265"/>
      <c r="I193" s="452"/>
      <c r="J193" s="265"/>
      <c r="K193" s="265"/>
      <c r="L193" s="265"/>
      <c r="M193" s="265"/>
      <c r="N193" s="265"/>
      <c r="O193" s="265"/>
      <c r="P193" s="265"/>
      <c r="Q193" s="265"/>
      <c r="R193" s="265"/>
      <c r="S193" s="265"/>
      <c r="T193" s="265"/>
      <c r="U193" s="265"/>
      <c r="V193" s="265"/>
      <c r="W193" s="265"/>
      <c r="X193" s="265"/>
      <c r="Y193" s="265"/>
      <c r="Z193" s="265"/>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row>
    <row r="194" spans="1:174" s="40" customFormat="1" ht="32.25" customHeight="1">
      <c r="A194" s="282" t="s">
        <v>100</v>
      </c>
      <c r="B194" s="277"/>
      <c r="C194" s="294">
        <v>963</v>
      </c>
      <c r="D194" s="291" t="s">
        <v>1370</v>
      </c>
      <c r="E194" s="278">
        <f>'Раб.таблица 2018'!F221</f>
        <v>0</v>
      </c>
      <c r="F194" s="278">
        <f>E194</f>
        <v>0</v>
      </c>
      <c r="G194" s="265"/>
      <c r="H194" s="265"/>
      <c r="I194" s="452"/>
      <c r="J194" s="265"/>
      <c r="K194" s="265"/>
      <c r="L194" s="265"/>
      <c r="M194" s="265"/>
      <c r="N194" s="265"/>
      <c r="O194" s="265"/>
      <c r="P194" s="265"/>
      <c r="Q194" s="265"/>
      <c r="R194" s="265"/>
      <c r="S194" s="265"/>
      <c r="T194" s="265"/>
      <c r="U194" s="265"/>
      <c r="V194" s="265"/>
      <c r="W194" s="265"/>
      <c r="X194" s="265"/>
      <c r="Y194" s="265"/>
      <c r="Z194" s="265"/>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row>
    <row r="195" spans="1:174" s="41" customFormat="1" ht="49.5" hidden="1" customHeight="1" outlineLevel="1">
      <c r="A195" s="671" t="s">
        <v>918</v>
      </c>
      <c r="B195" s="277"/>
      <c r="C195" s="294"/>
      <c r="D195" s="295"/>
      <c r="E195" s="279"/>
      <c r="F195" s="279"/>
      <c r="G195" s="453"/>
      <c r="H195" s="453"/>
      <c r="I195" s="454"/>
      <c r="J195" s="453"/>
      <c r="K195" s="453"/>
      <c r="L195" s="453"/>
      <c r="M195" s="453"/>
      <c r="N195" s="453"/>
      <c r="O195" s="453"/>
      <c r="P195" s="453"/>
      <c r="Q195" s="453"/>
      <c r="R195" s="453"/>
      <c r="S195" s="453"/>
      <c r="T195" s="453"/>
      <c r="U195" s="453"/>
      <c r="V195" s="453"/>
      <c r="W195" s="453"/>
      <c r="X195" s="453"/>
      <c r="Y195" s="453"/>
      <c r="Z195" s="453"/>
    </row>
    <row r="196" spans="1:174" s="41" customFormat="1" ht="49.5" hidden="1" customHeight="1" outlineLevel="1">
      <c r="A196" s="287" t="s">
        <v>738</v>
      </c>
      <c r="B196" s="277"/>
      <c r="C196" s="294"/>
      <c r="D196" s="295"/>
      <c r="E196" s="279"/>
      <c r="F196" s="279"/>
      <c r="G196" s="453"/>
      <c r="H196" s="453"/>
      <c r="I196" s="454"/>
      <c r="J196" s="453"/>
      <c r="K196" s="453"/>
      <c r="L196" s="453"/>
      <c r="M196" s="453"/>
      <c r="N196" s="453"/>
      <c r="O196" s="453"/>
      <c r="P196" s="453"/>
      <c r="Q196" s="453"/>
      <c r="R196" s="453"/>
      <c r="S196" s="453"/>
      <c r="T196" s="453"/>
      <c r="U196" s="453"/>
      <c r="V196" s="453"/>
      <c r="W196" s="453"/>
      <c r="X196" s="453"/>
      <c r="Y196" s="453"/>
      <c r="Z196" s="453"/>
    </row>
    <row r="197" spans="1:174" s="42" customFormat="1" ht="33.75" customHeight="1" collapsed="1">
      <c r="A197" s="270" t="s">
        <v>723</v>
      </c>
      <c r="B197" s="259">
        <v>300</v>
      </c>
      <c r="C197" s="259"/>
      <c r="D197" s="310"/>
      <c r="E197" s="249">
        <f>E198+E220</f>
        <v>2042800</v>
      </c>
      <c r="F197" s="249">
        <f>F198+F220</f>
        <v>2042800</v>
      </c>
      <c r="G197" s="265"/>
      <c r="H197" s="265"/>
      <c r="I197" s="452"/>
      <c r="J197" s="265"/>
      <c r="K197" s="265"/>
      <c r="L197" s="265"/>
      <c r="M197" s="265"/>
      <c r="N197" s="265"/>
      <c r="O197" s="265"/>
      <c r="P197" s="265"/>
      <c r="Q197" s="265"/>
      <c r="R197" s="265"/>
      <c r="S197" s="265"/>
      <c r="T197" s="265"/>
      <c r="U197" s="265"/>
      <c r="V197" s="265"/>
      <c r="W197" s="265"/>
      <c r="X197" s="265"/>
      <c r="Y197" s="265"/>
      <c r="Z197" s="265"/>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s="238"/>
      <c r="BM197" s="238"/>
      <c r="BN197" s="238"/>
      <c r="BO197" s="238"/>
      <c r="BP197" s="238"/>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c r="DB197" s="238"/>
      <c r="DC197" s="238"/>
      <c r="DD197" s="238"/>
      <c r="DE197" s="238"/>
      <c r="DF197" s="238"/>
      <c r="DG197" s="238"/>
      <c r="DH197" s="238"/>
      <c r="DI197" s="238"/>
      <c r="DJ197" s="238"/>
      <c r="DK197" s="238"/>
      <c r="DL197" s="238"/>
      <c r="DM197" s="238"/>
      <c r="DN197" s="238"/>
      <c r="DO197" s="238"/>
      <c r="DP197" s="238"/>
      <c r="DQ197" s="238"/>
      <c r="DR197" s="238"/>
      <c r="DS197" s="238"/>
      <c r="DT197" s="238"/>
      <c r="DU197" s="238"/>
      <c r="DV197" s="238"/>
      <c r="DW197" s="238"/>
      <c r="DX197" s="238"/>
      <c r="DY197" s="238"/>
      <c r="DZ197" s="238"/>
      <c r="EA197" s="238"/>
      <c r="EB197" s="238"/>
      <c r="EC197" s="238"/>
      <c r="ED197" s="238"/>
      <c r="EE197" s="238"/>
      <c r="EF197" s="238"/>
      <c r="EG197" s="238"/>
      <c r="EH197" s="238"/>
      <c r="EI197" s="238"/>
      <c r="EJ197" s="238"/>
      <c r="EK197" s="238"/>
      <c r="EL197" s="238"/>
      <c r="EM197" s="238"/>
      <c r="EN197" s="238"/>
      <c r="EO197" s="238"/>
      <c r="EP197" s="238"/>
      <c r="EQ197" s="238"/>
      <c r="ER197" s="238"/>
      <c r="ES197" s="238"/>
      <c r="ET197" s="238"/>
      <c r="EU197" s="238"/>
      <c r="EV197" s="238"/>
      <c r="EW197" s="238"/>
      <c r="EX197" s="238"/>
      <c r="EY197" s="238"/>
      <c r="EZ197" s="238"/>
      <c r="FA197" s="238"/>
      <c r="FB197" s="238"/>
      <c r="FC197" s="238"/>
      <c r="FD197" s="238"/>
      <c r="FE197" s="238"/>
      <c r="FF197" s="238"/>
      <c r="FG197" s="238"/>
      <c r="FH197" s="238"/>
      <c r="FI197" s="238"/>
      <c r="FJ197" s="238"/>
      <c r="FK197" s="238"/>
      <c r="FL197" s="238"/>
      <c r="FM197" s="238"/>
      <c r="FN197" s="238"/>
      <c r="FO197" s="238"/>
      <c r="FP197" s="238"/>
      <c r="FQ197" s="238"/>
      <c r="FR197" s="238"/>
    </row>
    <row r="198" spans="1:174" s="42" customFormat="1" ht="33" customHeight="1">
      <c r="A198" s="270" t="s">
        <v>739</v>
      </c>
      <c r="B198" s="259">
        <v>310</v>
      </c>
      <c r="C198" s="259"/>
      <c r="D198" s="310"/>
      <c r="E198" s="249">
        <f>E199</f>
        <v>0</v>
      </c>
      <c r="F198" s="249">
        <f>F199</f>
        <v>0</v>
      </c>
      <c r="G198" s="265"/>
      <c r="H198" s="265"/>
      <c r="I198" s="452"/>
      <c r="J198" s="265"/>
      <c r="K198" s="265"/>
      <c r="L198" s="265"/>
      <c r="M198" s="265"/>
      <c r="N198" s="265"/>
      <c r="O198" s="265"/>
      <c r="P198" s="265"/>
      <c r="Q198" s="265"/>
      <c r="R198" s="265"/>
      <c r="S198" s="265"/>
      <c r="T198" s="265"/>
      <c r="U198" s="265"/>
      <c r="V198" s="265"/>
      <c r="W198" s="265"/>
      <c r="X198" s="265"/>
      <c r="Y198" s="265"/>
      <c r="Z198" s="265"/>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c r="BG198" s="238"/>
      <c r="BH198" s="238"/>
      <c r="BI198" s="238"/>
      <c r="BJ198" s="238"/>
      <c r="BK198" s="238"/>
      <c r="BL198" s="238"/>
      <c r="BM198" s="238"/>
      <c r="BN198" s="238"/>
      <c r="BO198" s="238"/>
      <c r="BP198" s="238"/>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c r="DB198" s="238"/>
      <c r="DC198" s="238"/>
      <c r="DD198" s="238"/>
      <c r="DE198" s="238"/>
      <c r="DF198" s="238"/>
      <c r="DG198" s="238"/>
      <c r="DH198" s="238"/>
      <c r="DI198" s="238"/>
      <c r="DJ198" s="238"/>
      <c r="DK198" s="238"/>
      <c r="DL198" s="238"/>
      <c r="DM198" s="238"/>
      <c r="DN198" s="238"/>
      <c r="DO198" s="238"/>
      <c r="DP198" s="238"/>
      <c r="DQ198" s="238"/>
      <c r="DR198" s="238"/>
      <c r="DS198" s="238"/>
      <c r="DT198" s="238"/>
      <c r="DU198" s="238"/>
      <c r="DV198" s="238"/>
      <c r="DW198" s="238"/>
      <c r="DX198" s="238"/>
      <c r="DY198" s="238"/>
      <c r="DZ198" s="238"/>
      <c r="EA198" s="238"/>
      <c r="EB198" s="238"/>
      <c r="EC198" s="238"/>
      <c r="ED198" s="238"/>
      <c r="EE198" s="238"/>
      <c r="EF198" s="238"/>
      <c r="EG198" s="238"/>
      <c r="EH198" s="238"/>
      <c r="EI198" s="238"/>
      <c r="EJ198" s="238"/>
      <c r="EK198" s="238"/>
      <c r="EL198" s="238"/>
      <c r="EM198" s="238"/>
      <c r="EN198" s="238"/>
      <c r="EO198" s="238"/>
      <c r="EP198" s="238"/>
      <c r="EQ198" s="238"/>
      <c r="ER198" s="238"/>
      <c r="ES198" s="238"/>
      <c r="ET198" s="238"/>
      <c r="EU198" s="238"/>
      <c r="EV198" s="238"/>
      <c r="EW198" s="238"/>
      <c r="EX198" s="238"/>
      <c r="EY198" s="238"/>
      <c r="EZ198" s="238"/>
      <c r="FA198" s="238"/>
      <c r="FB198" s="238"/>
      <c r="FC198" s="238"/>
      <c r="FD198" s="238"/>
      <c r="FE198" s="238"/>
      <c r="FF198" s="238"/>
      <c r="FG198" s="238"/>
      <c r="FH198" s="238"/>
      <c r="FI198" s="238"/>
      <c r="FJ198" s="238"/>
      <c r="FK198" s="238"/>
      <c r="FL198" s="238"/>
      <c r="FM198" s="238"/>
      <c r="FN198" s="238"/>
      <c r="FO198" s="238"/>
      <c r="FP198" s="238"/>
      <c r="FQ198" s="238"/>
      <c r="FR198" s="238"/>
    </row>
    <row r="199" spans="1:174" s="40" customFormat="1" ht="24.75" customHeight="1">
      <c r="A199" s="282" t="s">
        <v>20</v>
      </c>
      <c r="B199" s="277"/>
      <c r="C199" s="294">
        <v>971</v>
      </c>
      <c r="D199" s="291" t="s">
        <v>1370</v>
      </c>
      <c r="E199" s="278">
        <f>'310.971 основные средства'!G340*1000</f>
        <v>0</v>
      </c>
      <c r="F199" s="278">
        <f>E199</f>
        <v>0</v>
      </c>
      <c r="G199" s="453"/>
      <c r="H199" s="265"/>
      <c r="I199" s="452"/>
      <c r="J199" s="265"/>
      <c r="K199" s="265"/>
      <c r="L199" s="265"/>
      <c r="M199" s="453"/>
      <c r="N199" s="265"/>
      <c r="O199" s="265"/>
      <c r="P199" s="265"/>
      <c r="Q199" s="453"/>
      <c r="R199" s="265"/>
      <c r="S199" s="265"/>
      <c r="T199" s="265"/>
      <c r="U199" s="453"/>
      <c r="V199" s="265"/>
      <c r="W199" s="265"/>
      <c r="X199" s="265"/>
      <c r="Y199" s="453"/>
      <c r="Z199" s="453"/>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row>
    <row r="200" spans="1:174" s="40" customFormat="1" ht="30.75" hidden="1" customHeight="1" outlineLevel="1">
      <c r="A200" s="276" t="s">
        <v>929</v>
      </c>
      <c r="B200" s="277"/>
      <c r="C200" s="294"/>
      <c r="D200" s="291"/>
      <c r="E200" s="278"/>
      <c r="F200" s="278"/>
      <c r="G200" s="453"/>
      <c r="H200" s="265"/>
      <c r="I200" s="452"/>
      <c r="J200" s="265"/>
      <c r="K200" s="265"/>
      <c r="L200" s="265"/>
      <c r="M200" s="453"/>
      <c r="N200" s="265"/>
      <c r="O200" s="265"/>
      <c r="P200" s="265"/>
      <c r="Q200" s="453"/>
      <c r="R200" s="265"/>
      <c r="S200" s="265"/>
      <c r="T200" s="265"/>
      <c r="U200" s="453"/>
      <c r="V200" s="265"/>
      <c r="W200" s="265"/>
      <c r="X200" s="265"/>
      <c r="Y200" s="453"/>
      <c r="Z200" s="453"/>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row>
    <row r="201" spans="1:174" s="40" customFormat="1" ht="18.75" hidden="1" customHeight="1" outlineLevel="1">
      <c r="A201" s="276" t="s">
        <v>500</v>
      </c>
      <c r="B201" s="277"/>
      <c r="C201" s="294"/>
      <c r="D201" s="291"/>
      <c r="E201" s="278"/>
      <c r="F201" s="278"/>
      <c r="G201" s="453"/>
      <c r="H201" s="265"/>
      <c r="I201" s="452"/>
      <c r="J201" s="265"/>
      <c r="K201" s="265"/>
      <c r="L201" s="265"/>
      <c r="M201" s="453"/>
      <c r="N201" s="265"/>
      <c r="O201" s="265"/>
      <c r="P201" s="265"/>
      <c r="Q201" s="453"/>
      <c r="R201" s="265"/>
      <c r="S201" s="265"/>
      <c r="T201" s="265"/>
      <c r="U201" s="453"/>
      <c r="V201" s="265"/>
      <c r="W201" s="265"/>
      <c r="X201" s="265"/>
      <c r="Y201" s="453"/>
      <c r="Z201" s="453"/>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row>
    <row r="202" spans="1:174" s="40" customFormat="1" ht="18.75" hidden="1" customHeight="1" outlineLevel="1">
      <c r="A202" s="276" t="s">
        <v>498</v>
      </c>
      <c r="B202" s="277"/>
      <c r="C202" s="294"/>
      <c r="D202" s="291"/>
      <c r="E202" s="278"/>
      <c r="F202" s="278"/>
      <c r="G202" s="453"/>
      <c r="H202" s="265"/>
      <c r="I202" s="452"/>
      <c r="J202" s="265"/>
      <c r="K202" s="265"/>
      <c r="L202" s="265"/>
      <c r="M202" s="453"/>
      <c r="N202" s="265"/>
      <c r="O202" s="265"/>
      <c r="P202" s="265"/>
      <c r="Q202" s="453"/>
      <c r="R202" s="265"/>
      <c r="S202" s="265"/>
      <c r="T202" s="265"/>
      <c r="U202" s="453"/>
      <c r="V202" s="265"/>
      <c r="W202" s="265"/>
      <c r="X202" s="265"/>
      <c r="Y202" s="453"/>
      <c r="Z202" s="453"/>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row>
    <row r="203" spans="1:174" s="40" customFormat="1" ht="18.75" hidden="1" customHeight="1" outlineLevel="1">
      <c r="A203" s="276" t="s">
        <v>499</v>
      </c>
      <c r="B203" s="277"/>
      <c r="C203" s="294"/>
      <c r="D203" s="291"/>
      <c r="E203" s="278"/>
      <c r="F203" s="278"/>
      <c r="G203" s="453"/>
      <c r="H203" s="265"/>
      <c r="I203" s="452"/>
      <c r="J203" s="265"/>
      <c r="K203" s="265"/>
      <c r="L203" s="265"/>
      <c r="M203" s="453"/>
      <c r="N203" s="265"/>
      <c r="O203" s="265"/>
      <c r="P203" s="265"/>
      <c r="Q203" s="453"/>
      <c r="R203" s="265"/>
      <c r="S203" s="265"/>
      <c r="T203" s="265"/>
      <c r="U203" s="453"/>
      <c r="V203" s="265"/>
      <c r="W203" s="265"/>
      <c r="X203" s="265"/>
      <c r="Y203" s="453"/>
      <c r="Z203" s="453"/>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row>
    <row r="204" spans="1:174" s="40" customFormat="1" ht="30.75" hidden="1" customHeight="1" outlineLevel="1">
      <c r="A204" s="276" t="s">
        <v>833</v>
      </c>
      <c r="B204" s="277"/>
      <c r="C204" s="294"/>
      <c r="D204" s="291"/>
      <c r="E204" s="278"/>
      <c r="F204" s="278"/>
      <c r="G204" s="453"/>
      <c r="H204" s="265"/>
      <c r="I204" s="452"/>
      <c r="J204" s="265"/>
      <c r="K204" s="265"/>
      <c r="L204" s="265"/>
      <c r="M204" s="453"/>
      <c r="N204" s="265"/>
      <c r="O204" s="265"/>
      <c r="P204" s="265"/>
      <c r="Q204" s="453"/>
      <c r="R204" s="265"/>
      <c r="S204" s="265"/>
      <c r="T204" s="265"/>
      <c r="U204" s="453"/>
      <c r="V204" s="265"/>
      <c r="W204" s="265"/>
      <c r="X204" s="265"/>
      <c r="Y204" s="453"/>
      <c r="Z204" s="453"/>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row>
    <row r="205" spans="1:174" s="40" customFormat="1" ht="18.75" hidden="1" customHeight="1" outlineLevel="1">
      <c r="A205" s="276" t="s">
        <v>501</v>
      </c>
      <c r="B205" s="277"/>
      <c r="C205" s="294"/>
      <c r="D205" s="291"/>
      <c r="E205" s="278"/>
      <c r="F205" s="278"/>
      <c r="G205" s="453"/>
      <c r="H205" s="265"/>
      <c r="I205" s="452"/>
      <c r="J205" s="265"/>
      <c r="K205" s="265"/>
      <c r="L205" s="265"/>
      <c r="M205" s="453"/>
      <c r="N205" s="265"/>
      <c r="O205" s="265"/>
      <c r="P205" s="265"/>
      <c r="Q205" s="453"/>
      <c r="R205" s="265"/>
      <c r="S205" s="265"/>
      <c r="T205" s="265"/>
      <c r="U205" s="453"/>
      <c r="V205" s="265"/>
      <c r="W205" s="265"/>
      <c r="X205" s="265"/>
      <c r="Y205" s="453"/>
      <c r="Z205" s="453"/>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row>
    <row r="206" spans="1:174" s="40" customFormat="1" ht="18.75" hidden="1" customHeight="1" outlineLevel="1">
      <c r="A206" s="276" t="s">
        <v>502</v>
      </c>
      <c r="B206" s="277"/>
      <c r="C206" s="294"/>
      <c r="D206" s="291"/>
      <c r="E206" s="278"/>
      <c r="F206" s="278"/>
      <c r="G206" s="453"/>
      <c r="H206" s="265"/>
      <c r="I206" s="452"/>
      <c r="J206" s="265"/>
      <c r="K206" s="265"/>
      <c r="L206" s="265"/>
      <c r="M206" s="453"/>
      <c r="N206" s="265"/>
      <c r="O206" s="265"/>
      <c r="P206" s="265"/>
      <c r="Q206" s="453"/>
      <c r="R206" s="265"/>
      <c r="S206" s="265"/>
      <c r="T206" s="265"/>
      <c r="U206" s="453"/>
      <c r="V206" s="265"/>
      <c r="W206" s="265"/>
      <c r="X206" s="265"/>
      <c r="Y206" s="453"/>
      <c r="Z206" s="453"/>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row>
    <row r="207" spans="1:174" s="40" customFormat="1" ht="18.75" hidden="1" customHeight="1" outlineLevel="1">
      <c r="A207" s="276" t="s">
        <v>503</v>
      </c>
      <c r="B207" s="277"/>
      <c r="C207" s="294"/>
      <c r="D207" s="291"/>
      <c r="E207" s="278"/>
      <c r="F207" s="278"/>
      <c r="G207" s="453"/>
      <c r="H207" s="265"/>
      <c r="I207" s="452"/>
      <c r="J207" s="265"/>
      <c r="K207" s="265"/>
      <c r="L207" s="265"/>
      <c r="M207" s="453"/>
      <c r="N207" s="265"/>
      <c r="O207" s="265"/>
      <c r="P207" s="265"/>
      <c r="Q207" s="453"/>
      <c r="R207" s="265"/>
      <c r="S207" s="265"/>
      <c r="T207" s="265"/>
      <c r="U207" s="453"/>
      <c r="V207" s="265"/>
      <c r="W207" s="265"/>
      <c r="X207" s="265"/>
      <c r="Y207" s="453"/>
      <c r="Z207" s="453"/>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row>
    <row r="208" spans="1:174" s="40" customFormat="1" ht="47.25" hidden="1" customHeight="1" outlineLevel="1">
      <c r="A208" s="276" t="s">
        <v>874</v>
      </c>
      <c r="B208" s="277"/>
      <c r="C208" s="294"/>
      <c r="D208" s="291"/>
      <c r="E208" s="278"/>
      <c r="F208" s="278"/>
      <c r="G208" s="453"/>
      <c r="H208" s="265"/>
      <c r="I208" s="452"/>
      <c r="J208" s="265"/>
      <c r="K208" s="265"/>
      <c r="L208" s="265"/>
      <c r="M208" s="453"/>
      <c r="N208" s="265"/>
      <c r="O208" s="265"/>
      <c r="P208" s="265"/>
      <c r="Q208" s="453"/>
      <c r="R208" s="265"/>
      <c r="S208" s="265"/>
      <c r="T208" s="265"/>
      <c r="U208" s="453"/>
      <c r="V208" s="265"/>
      <c r="W208" s="265"/>
      <c r="X208" s="265"/>
      <c r="Y208" s="453"/>
      <c r="Z208" s="453"/>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row>
    <row r="209" spans="1:174" s="40" customFormat="1" ht="19.5" hidden="1" customHeight="1" outlineLevel="1">
      <c r="A209" s="276" t="s">
        <v>875</v>
      </c>
      <c r="B209" s="277"/>
      <c r="C209" s="294"/>
      <c r="D209" s="291"/>
      <c r="E209" s="278"/>
      <c r="F209" s="278"/>
      <c r="G209" s="453"/>
      <c r="H209" s="265"/>
      <c r="I209" s="452"/>
      <c r="J209" s="265"/>
      <c r="K209" s="265"/>
      <c r="L209" s="265"/>
      <c r="M209" s="453"/>
      <c r="N209" s="265"/>
      <c r="O209" s="265"/>
      <c r="P209" s="265"/>
      <c r="Q209" s="453"/>
      <c r="R209" s="265"/>
      <c r="S209" s="265"/>
      <c r="T209" s="265"/>
      <c r="U209" s="453"/>
      <c r="V209" s="265"/>
      <c r="W209" s="265"/>
      <c r="X209" s="265"/>
      <c r="Y209" s="453"/>
      <c r="Z209" s="453"/>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row>
    <row r="210" spans="1:174" s="40" customFormat="1" ht="32.25" hidden="1" customHeight="1" outlineLevel="1">
      <c r="A210" s="674" t="s">
        <v>930</v>
      </c>
      <c r="B210" s="277"/>
      <c r="C210" s="294"/>
      <c r="D210" s="291"/>
      <c r="E210" s="278"/>
      <c r="F210" s="278"/>
      <c r="G210" s="453"/>
      <c r="H210" s="265"/>
      <c r="I210" s="452"/>
      <c r="J210" s="265"/>
      <c r="K210" s="265"/>
      <c r="L210" s="265"/>
      <c r="M210" s="453"/>
      <c r="N210" s="265"/>
      <c r="O210" s="265"/>
      <c r="P210" s="265"/>
      <c r="Q210" s="453"/>
      <c r="R210" s="265"/>
      <c r="S210" s="265"/>
      <c r="T210" s="265"/>
      <c r="U210" s="453"/>
      <c r="V210" s="265"/>
      <c r="W210" s="265"/>
      <c r="X210" s="265"/>
      <c r="Y210" s="453"/>
      <c r="Z210" s="453"/>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row>
    <row r="211" spans="1:174" s="40" customFormat="1" ht="19.5" hidden="1" customHeight="1" outlineLevel="1">
      <c r="A211" s="282"/>
      <c r="B211" s="277"/>
      <c r="C211" s="294"/>
      <c r="D211" s="291"/>
      <c r="E211" s="278"/>
      <c r="F211" s="278"/>
      <c r="G211" s="453"/>
      <c r="H211" s="265"/>
      <c r="I211" s="452"/>
      <c r="J211" s="265"/>
      <c r="K211" s="265"/>
      <c r="L211" s="265"/>
      <c r="M211" s="453"/>
      <c r="N211" s="265"/>
      <c r="O211" s="265"/>
      <c r="P211" s="265"/>
      <c r="Q211" s="453"/>
      <c r="R211" s="265"/>
      <c r="S211" s="265"/>
      <c r="T211" s="265"/>
      <c r="U211" s="453"/>
      <c r="V211" s="265"/>
      <c r="W211" s="265"/>
      <c r="X211" s="265"/>
      <c r="Y211" s="453"/>
      <c r="Z211" s="453"/>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row>
    <row r="212" spans="1:174" s="40" customFormat="1" ht="19.5" hidden="1" customHeight="1" outlineLevel="1">
      <c r="A212" s="282"/>
      <c r="B212" s="277"/>
      <c r="C212" s="294"/>
      <c r="D212" s="291"/>
      <c r="E212" s="278"/>
      <c r="F212" s="278"/>
      <c r="G212" s="453"/>
      <c r="H212" s="265"/>
      <c r="I212" s="452"/>
      <c r="J212" s="265"/>
      <c r="K212" s="265"/>
      <c r="L212" s="265"/>
      <c r="M212" s="453"/>
      <c r="N212" s="265"/>
      <c r="O212" s="265"/>
      <c r="P212" s="265"/>
      <c r="Q212" s="453"/>
      <c r="R212" s="265"/>
      <c r="S212" s="265"/>
      <c r="T212" s="265"/>
      <c r="U212" s="453"/>
      <c r="V212" s="265"/>
      <c r="W212" s="265"/>
      <c r="X212" s="265"/>
      <c r="Y212" s="453"/>
      <c r="Z212" s="453"/>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row>
    <row r="213" spans="1:174" s="40" customFormat="1" ht="19.5" hidden="1" customHeight="1" outlineLevel="1">
      <c r="A213" s="282"/>
      <c r="B213" s="277"/>
      <c r="C213" s="294"/>
      <c r="D213" s="291"/>
      <c r="E213" s="278"/>
      <c r="F213" s="278"/>
      <c r="G213" s="453"/>
      <c r="H213" s="265"/>
      <c r="I213" s="452"/>
      <c r="J213" s="265"/>
      <c r="K213" s="265"/>
      <c r="L213" s="265"/>
      <c r="M213" s="453"/>
      <c r="N213" s="265"/>
      <c r="O213" s="265"/>
      <c r="P213" s="265"/>
      <c r="Q213" s="453"/>
      <c r="R213" s="265"/>
      <c r="S213" s="265"/>
      <c r="T213" s="265"/>
      <c r="U213" s="453"/>
      <c r="V213" s="265"/>
      <c r="W213" s="265"/>
      <c r="X213" s="265"/>
      <c r="Y213" s="453"/>
      <c r="Z213" s="453"/>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row>
    <row r="214" spans="1:174" s="40" customFormat="1" ht="19.5" hidden="1" customHeight="1" outlineLevel="1">
      <c r="A214" s="282"/>
      <c r="B214" s="277"/>
      <c r="C214" s="294"/>
      <c r="D214" s="291"/>
      <c r="E214" s="278"/>
      <c r="F214" s="278"/>
      <c r="G214" s="453"/>
      <c r="H214" s="265"/>
      <c r="I214" s="452"/>
      <c r="J214" s="265"/>
      <c r="K214" s="265"/>
      <c r="L214" s="265"/>
      <c r="M214" s="453"/>
      <c r="N214" s="265"/>
      <c r="O214" s="265"/>
      <c r="P214" s="265"/>
      <c r="Q214" s="453"/>
      <c r="R214" s="265"/>
      <c r="S214" s="265"/>
      <c r="T214" s="265"/>
      <c r="U214" s="453"/>
      <c r="V214" s="265"/>
      <c r="W214" s="265"/>
      <c r="X214" s="265"/>
      <c r="Y214" s="453"/>
      <c r="Z214" s="453"/>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row>
    <row r="215" spans="1:174" s="40" customFormat="1" ht="19.5" hidden="1" customHeight="1" outlineLevel="1">
      <c r="A215" s="282"/>
      <c r="B215" s="277"/>
      <c r="C215" s="294"/>
      <c r="D215" s="291"/>
      <c r="E215" s="278"/>
      <c r="F215" s="278"/>
      <c r="G215" s="453"/>
      <c r="H215" s="265"/>
      <c r="I215" s="452"/>
      <c r="J215" s="265"/>
      <c r="K215" s="265"/>
      <c r="L215" s="265"/>
      <c r="M215" s="453"/>
      <c r="N215" s="265"/>
      <c r="O215" s="265"/>
      <c r="P215" s="265"/>
      <c r="Q215" s="453"/>
      <c r="R215" s="265"/>
      <c r="S215" s="265"/>
      <c r="T215" s="265"/>
      <c r="U215" s="453"/>
      <c r="V215" s="265"/>
      <c r="W215" s="265"/>
      <c r="X215" s="265"/>
      <c r="Y215" s="453"/>
      <c r="Z215" s="453"/>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row>
    <row r="216" spans="1:174" s="40" customFormat="1" ht="19.5" hidden="1" customHeight="1" outlineLevel="1">
      <c r="A216" s="282"/>
      <c r="B216" s="277"/>
      <c r="C216" s="294"/>
      <c r="D216" s="291"/>
      <c r="E216" s="278"/>
      <c r="F216" s="278"/>
      <c r="G216" s="453"/>
      <c r="H216" s="265"/>
      <c r="I216" s="452"/>
      <c r="J216" s="265"/>
      <c r="K216" s="265"/>
      <c r="L216" s="265"/>
      <c r="M216" s="453"/>
      <c r="N216" s="265"/>
      <c r="O216" s="265"/>
      <c r="P216" s="265"/>
      <c r="Q216" s="453"/>
      <c r="R216" s="265"/>
      <c r="S216" s="265"/>
      <c r="T216" s="265"/>
      <c r="U216" s="453"/>
      <c r="V216" s="265"/>
      <c r="W216" s="265"/>
      <c r="X216" s="265"/>
      <c r="Y216" s="453"/>
      <c r="Z216" s="453"/>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row>
    <row r="217" spans="1:174" s="40" customFormat="1" ht="19.5" hidden="1" customHeight="1" outlineLevel="1">
      <c r="A217" s="282"/>
      <c r="B217" s="277"/>
      <c r="C217" s="294"/>
      <c r="D217" s="291"/>
      <c r="E217" s="278"/>
      <c r="F217" s="278"/>
      <c r="G217" s="453"/>
      <c r="H217" s="265"/>
      <c r="I217" s="452"/>
      <c r="J217" s="265"/>
      <c r="K217" s="265"/>
      <c r="L217" s="265"/>
      <c r="M217" s="453"/>
      <c r="N217" s="265"/>
      <c r="O217" s="265"/>
      <c r="P217" s="265"/>
      <c r="Q217" s="453"/>
      <c r="R217" s="265"/>
      <c r="S217" s="265"/>
      <c r="T217" s="265"/>
      <c r="U217" s="453"/>
      <c r="V217" s="265"/>
      <c r="W217" s="265"/>
      <c r="X217" s="265"/>
      <c r="Y217" s="453"/>
      <c r="Z217" s="453"/>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row>
    <row r="218" spans="1:174" s="40" customFormat="1" ht="19.5" hidden="1" customHeight="1" outlineLevel="1">
      <c r="A218" s="282"/>
      <c r="B218" s="277"/>
      <c r="C218" s="294"/>
      <c r="D218" s="291"/>
      <c r="E218" s="278"/>
      <c r="F218" s="278"/>
      <c r="G218" s="453"/>
      <c r="H218" s="265"/>
      <c r="I218" s="452"/>
      <c r="J218" s="265"/>
      <c r="K218" s="265"/>
      <c r="L218" s="265"/>
      <c r="M218" s="453"/>
      <c r="N218" s="265"/>
      <c r="O218" s="265"/>
      <c r="P218" s="265"/>
      <c r="Q218" s="453"/>
      <c r="R218" s="265"/>
      <c r="S218" s="265"/>
      <c r="T218" s="265"/>
      <c r="U218" s="453"/>
      <c r="V218" s="265"/>
      <c r="W218" s="265"/>
      <c r="X218" s="265"/>
      <c r="Y218" s="453"/>
      <c r="Z218" s="453"/>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row>
    <row r="219" spans="1:174" s="40" customFormat="1" ht="19.5" hidden="1" customHeight="1" outlineLevel="1">
      <c r="A219" s="282"/>
      <c r="B219" s="277"/>
      <c r="C219" s="294"/>
      <c r="D219" s="291"/>
      <c r="E219" s="278"/>
      <c r="F219" s="278"/>
      <c r="G219" s="453"/>
      <c r="H219" s="265"/>
      <c r="I219" s="452"/>
      <c r="J219" s="265"/>
      <c r="K219" s="265"/>
      <c r="L219" s="265"/>
      <c r="M219" s="453"/>
      <c r="N219" s="265"/>
      <c r="O219" s="265"/>
      <c r="P219" s="265"/>
      <c r="Q219" s="453"/>
      <c r="R219" s="265"/>
      <c r="S219" s="265"/>
      <c r="T219" s="265"/>
      <c r="U219" s="453"/>
      <c r="V219" s="265"/>
      <c r="W219" s="265"/>
      <c r="X219" s="265"/>
      <c r="Y219" s="453"/>
      <c r="Z219" s="453"/>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row>
    <row r="220" spans="1:174" s="42" customFormat="1" ht="31.5" customHeight="1" collapsed="1">
      <c r="A220" s="270" t="s">
        <v>724</v>
      </c>
      <c r="B220" s="259">
        <v>340</v>
      </c>
      <c r="C220" s="259"/>
      <c r="D220" s="310"/>
      <c r="E220" s="249">
        <f>SUM(E221,E245,E246,E247)</f>
        <v>2042800</v>
      </c>
      <c r="F220" s="249">
        <f>SUM(F221,F245,F246,F247)</f>
        <v>2042800</v>
      </c>
      <c r="G220" s="265"/>
      <c r="H220" s="265"/>
      <c r="I220" s="452"/>
      <c r="J220" s="265"/>
      <c r="K220" s="265"/>
      <c r="L220" s="265"/>
      <c r="M220" s="265"/>
      <c r="N220" s="265"/>
      <c r="O220" s="265"/>
      <c r="P220" s="265"/>
      <c r="Q220" s="265"/>
      <c r="R220" s="265"/>
      <c r="S220" s="265"/>
      <c r="T220" s="265"/>
      <c r="U220" s="265"/>
      <c r="V220" s="265"/>
      <c r="W220" s="265"/>
      <c r="X220" s="265"/>
      <c r="Y220" s="265"/>
      <c r="Z220" s="265"/>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c r="BG220" s="238"/>
      <c r="BH220" s="238"/>
      <c r="BI220" s="238"/>
      <c r="BJ220" s="238"/>
      <c r="BK220" s="238"/>
      <c r="BL220" s="238"/>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38"/>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38"/>
      <c r="FP220" s="238"/>
      <c r="FQ220" s="238"/>
      <c r="FR220" s="238"/>
    </row>
    <row r="221" spans="1:174" s="40" customFormat="1" ht="24.75" customHeight="1">
      <c r="A221" s="282" t="s">
        <v>1</v>
      </c>
      <c r="B221" s="277"/>
      <c r="C221" s="294">
        <v>981</v>
      </c>
      <c r="D221" s="291" t="s">
        <v>1370</v>
      </c>
      <c r="E221" s="278">
        <f>'340.981 расходники'!H210*1000</f>
        <v>506500</v>
      </c>
      <c r="F221" s="278">
        <f>E221</f>
        <v>506500</v>
      </c>
      <c r="G221" s="265"/>
      <c r="H221" s="265"/>
      <c r="I221" s="452"/>
      <c r="J221" s="265"/>
      <c r="K221" s="265"/>
      <c r="L221" s="265"/>
      <c r="M221" s="265"/>
      <c r="N221" s="265"/>
      <c r="O221" s="265"/>
      <c r="P221" s="265"/>
      <c r="Q221" s="265"/>
      <c r="R221" s="265"/>
      <c r="S221" s="265"/>
      <c r="T221" s="265"/>
      <c r="U221" s="265"/>
      <c r="V221" s="265"/>
      <c r="W221" s="265"/>
      <c r="X221" s="265"/>
      <c r="Y221" s="265"/>
      <c r="Z221" s="265"/>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row>
    <row r="222" spans="1:174" s="40" customFormat="1" ht="20.25" hidden="1" customHeight="1" outlineLevel="1">
      <c r="A222" s="276" t="s">
        <v>489</v>
      </c>
      <c r="B222" s="277"/>
      <c r="C222" s="294"/>
      <c r="D222" s="291"/>
      <c r="E222" s="278"/>
      <c r="F222" s="278"/>
      <c r="G222" s="265"/>
      <c r="H222" s="265"/>
      <c r="I222" s="452"/>
      <c r="J222" s="265"/>
      <c r="K222" s="265"/>
      <c r="L222" s="265"/>
      <c r="M222" s="265"/>
      <c r="N222" s="265"/>
      <c r="O222" s="265"/>
      <c r="P222" s="265"/>
      <c r="Q222" s="265"/>
      <c r="R222" s="265"/>
      <c r="S222" s="265"/>
      <c r="T222" s="265"/>
      <c r="U222" s="265"/>
      <c r="V222" s="265"/>
      <c r="W222" s="265"/>
      <c r="X222" s="265"/>
      <c r="Y222" s="265"/>
      <c r="Z222" s="265"/>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row>
    <row r="223" spans="1:174" s="40" customFormat="1" ht="20.25" hidden="1" customHeight="1" outlineLevel="1">
      <c r="A223" s="276" t="s">
        <v>490</v>
      </c>
      <c r="B223" s="277"/>
      <c r="C223" s="294"/>
      <c r="D223" s="291"/>
      <c r="E223" s="278"/>
      <c r="F223" s="278"/>
      <c r="G223" s="265"/>
      <c r="H223" s="265"/>
      <c r="I223" s="452"/>
      <c r="J223" s="265"/>
      <c r="K223" s="265"/>
      <c r="L223" s="265"/>
      <c r="M223" s="265"/>
      <c r="N223" s="265"/>
      <c r="O223" s="265"/>
      <c r="P223" s="265"/>
      <c r="Q223" s="265"/>
      <c r="R223" s="265"/>
      <c r="S223" s="265"/>
      <c r="T223" s="265"/>
      <c r="U223" s="265"/>
      <c r="V223" s="265"/>
      <c r="W223" s="265"/>
      <c r="X223" s="265"/>
      <c r="Y223" s="265"/>
      <c r="Z223" s="265"/>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row>
    <row r="224" spans="1:174" s="40" customFormat="1" ht="20.25" hidden="1" customHeight="1" outlineLevel="1">
      <c r="A224" s="276" t="s">
        <v>491</v>
      </c>
      <c r="B224" s="277"/>
      <c r="C224" s="294"/>
      <c r="D224" s="291"/>
      <c r="E224" s="278"/>
      <c r="F224" s="278"/>
      <c r="G224" s="265"/>
      <c r="H224" s="265"/>
      <c r="I224" s="452"/>
      <c r="J224" s="265"/>
      <c r="K224" s="265"/>
      <c r="L224" s="265"/>
      <c r="M224" s="265"/>
      <c r="N224" s="265"/>
      <c r="O224" s="265"/>
      <c r="P224" s="265"/>
      <c r="Q224" s="265"/>
      <c r="R224" s="265"/>
      <c r="S224" s="265"/>
      <c r="T224" s="265"/>
      <c r="U224" s="265"/>
      <c r="V224" s="265"/>
      <c r="W224" s="265"/>
      <c r="X224" s="265"/>
      <c r="Y224" s="265"/>
      <c r="Z224" s="265"/>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row>
    <row r="225" spans="1:174" s="40" customFormat="1" ht="20.25" hidden="1" customHeight="1" outlineLevel="1">
      <c r="A225" s="276" t="s">
        <v>492</v>
      </c>
      <c r="B225" s="277"/>
      <c r="C225" s="294"/>
      <c r="D225" s="291"/>
      <c r="E225" s="278"/>
      <c r="F225" s="278"/>
      <c r="G225" s="265"/>
      <c r="H225" s="265"/>
      <c r="I225" s="452"/>
      <c r="J225" s="265"/>
      <c r="K225" s="265"/>
      <c r="L225" s="265"/>
      <c r="M225" s="265"/>
      <c r="N225" s="265"/>
      <c r="O225" s="265"/>
      <c r="P225" s="265"/>
      <c r="Q225" s="265"/>
      <c r="R225" s="265"/>
      <c r="S225" s="265"/>
      <c r="T225" s="265"/>
      <c r="U225" s="265"/>
      <c r="V225" s="265"/>
      <c r="W225" s="265"/>
      <c r="X225" s="265"/>
      <c r="Y225" s="265"/>
      <c r="Z225" s="265"/>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row>
    <row r="226" spans="1:174" s="40" customFormat="1" ht="20.25" hidden="1" customHeight="1" outlineLevel="1">
      <c r="A226" s="276" t="s">
        <v>877</v>
      </c>
      <c r="B226" s="277"/>
      <c r="C226" s="294"/>
      <c r="D226" s="291"/>
      <c r="E226" s="278"/>
      <c r="F226" s="278"/>
      <c r="G226" s="265"/>
      <c r="H226" s="265"/>
      <c r="I226" s="452"/>
      <c r="J226" s="265"/>
      <c r="K226" s="265"/>
      <c r="L226" s="265"/>
      <c r="M226" s="265"/>
      <c r="N226" s="265"/>
      <c r="O226" s="265"/>
      <c r="P226" s="265"/>
      <c r="Q226" s="265"/>
      <c r="R226" s="265"/>
      <c r="S226" s="265"/>
      <c r="T226" s="265"/>
      <c r="U226" s="265"/>
      <c r="V226" s="265"/>
      <c r="W226" s="265"/>
      <c r="X226" s="265"/>
      <c r="Y226" s="265"/>
      <c r="Z226" s="265"/>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row>
    <row r="227" spans="1:174" s="40" customFormat="1" ht="20.25" hidden="1" customHeight="1" outlineLevel="1">
      <c r="A227" s="276" t="s">
        <v>493</v>
      </c>
      <c r="B227" s="277"/>
      <c r="C227" s="294"/>
      <c r="D227" s="291"/>
      <c r="E227" s="278"/>
      <c r="F227" s="278"/>
      <c r="G227" s="265"/>
      <c r="H227" s="265"/>
      <c r="I227" s="452"/>
      <c r="J227" s="265"/>
      <c r="K227" s="265"/>
      <c r="L227" s="265"/>
      <c r="M227" s="265"/>
      <c r="N227" s="265"/>
      <c r="O227" s="265"/>
      <c r="P227" s="265"/>
      <c r="Q227" s="265"/>
      <c r="R227" s="265"/>
      <c r="S227" s="265"/>
      <c r="T227" s="265"/>
      <c r="U227" s="265"/>
      <c r="V227" s="265"/>
      <c r="W227" s="265"/>
      <c r="X227" s="265"/>
      <c r="Y227" s="265"/>
      <c r="Z227" s="265"/>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row>
    <row r="228" spans="1:174" s="40" customFormat="1" ht="30" hidden="1" customHeight="1" outlineLevel="1">
      <c r="A228" s="276" t="s">
        <v>494</v>
      </c>
      <c r="B228" s="277"/>
      <c r="C228" s="294"/>
      <c r="D228" s="291"/>
      <c r="E228" s="278"/>
      <c r="F228" s="278"/>
      <c r="G228" s="265"/>
      <c r="H228" s="265"/>
      <c r="I228" s="452"/>
      <c r="J228" s="265"/>
      <c r="K228" s="265"/>
      <c r="L228" s="265"/>
      <c r="M228" s="265"/>
      <c r="N228" s="265"/>
      <c r="O228" s="265"/>
      <c r="P228" s="265"/>
      <c r="Q228" s="265"/>
      <c r="R228" s="265"/>
      <c r="S228" s="265"/>
      <c r="T228" s="265"/>
      <c r="U228" s="265"/>
      <c r="V228" s="265"/>
      <c r="W228" s="265"/>
      <c r="X228" s="265"/>
      <c r="Y228" s="265"/>
      <c r="Z228" s="265"/>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row>
    <row r="229" spans="1:174" s="40" customFormat="1" ht="31.5" hidden="1" customHeight="1" outlineLevel="1">
      <c r="A229" s="276" t="s">
        <v>876</v>
      </c>
      <c r="B229" s="277"/>
      <c r="C229" s="294"/>
      <c r="D229" s="291"/>
      <c r="E229" s="278"/>
      <c r="F229" s="278"/>
      <c r="G229" s="265"/>
      <c r="H229" s="265"/>
      <c r="I229" s="452"/>
      <c r="J229" s="265"/>
      <c r="K229" s="265"/>
      <c r="L229" s="265"/>
      <c r="M229" s="265"/>
      <c r="N229" s="265"/>
      <c r="O229" s="265"/>
      <c r="P229" s="265"/>
      <c r="Q229" s="265"/>
      <c r="R229" s="265"/>
      <c r="S229" s="265"/>
      <c r="T229" s="265"/>
      <c r="U229" s="265"/>
      <c r="V229" s="265"/>
      <c r="W229" s="265"/>
      <c r="X229" s="265"/>
      <c r="Y229" s="265"/>
      <c r="Z229" s="265"/>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row>
    <row r="230" spans="1:174" s="40" customFormat="1" ht="20.25" hidden="1" customHeight="1" outlineLevel="1">
      <c r="A230" s="276" t="s">
        <v>832</v>
      </c>
      <c r="B230" s="277"/>
      <c r="C230" s="294"/>
      <c r="D230" s="291"/>
      <c r="E230" s="278"/>
      <c r="F230" s="278"/>
      <c r="G230" s="265"/>
      <c r="H230" s="265"/>
      <c r="I230" s="452"/>
      <c r="J230" s="265"/>
      <c r="K230" s="265"/>
      <c r="L230" s="265"/>
      <c r="M230" s="265"/>
      <c r="N230" s="265"/>
      <c r="O230" s="265"/>
      <c r="P230" s="265"/>
      <c r="Q230" s="265"/>
      <c r="R230" s="265"/>
      <c r="S230" s="265"/>
      <c r="T230" s="265"/>
      <c r="U230" s="265"/>
      <c r="V230" s="265"/>
      <c r="W230" s="265"/>
      <c r="X230" s="265"/>
      <c r="Y230" s="265"/>
      <c r="Z230" s="265"/>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row>
    <row r="231" spans="1:174" s="40" customFormat="1" ht="20.25" hidden="1" customHeight="1" outlineLevel="1">
      <c r="A231" s="276" t="s">
        <v>495</v>
      </c>
      <c r="B231" s="277"/>
      <c r="C231" s="294"/>
      <c r="D231" s="291"/>
      <c r="E231" s="278"/>
      <c r="F231" s="278"/>
      <c r="G231" s="265"/>
      <c r="H231" s="265"/>
      <c r="I231" s="452"/>
      <c r="J231" s="265"/>
      <c r="K231" s="265"/>
      <c r="L231" s="265"/>
      <c r="M231" s="265"/>
      <c r="N231" s="265"/>
      <c r="O231" s="265"/>
      <c r="P231" s="265"/>
      <c r="Q231" s="265"/>
      <c r="R231" s="265"/>
      <c r="S231" s="265"/>
      <c r="T231" s="265"/>
      <c r="U231" s="265"/>
      <c r="V231" s="265"/>
      <c r="W231" s="265"/>
      <c r="X231" s="265"/>
      <c r="Y231" s="265"/>
      <c r="Z231" s="265"/>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row>
    <row r="232" spans="1:174" s="40" customFormat="1" ht="20.25" hidden="1" customHeight="1" outlineLevel="1">
      <c r="A232" s="276" t="s">
        <v>496</v>
      </c>
      <c r="B232" s="277"/>
      <c r="C232" s="294"/>
      <c r="D232" s="291"/>
      <c r="E232" s="278"/>
      <c r="F232" s="278"/>
      <c r="G232" s="265"/>
      <c r="H232" s="265"/>
      <c r="I232" s="452"/>
      <c r="J232" s="265"/>
      <c r="K232" s="265"/>
      <c r="L232" s="265"/>
      <c r="M232" s="265"/>
      <c r="N232" s="265"/>
      <c r="O232" s="265"/>
      <c r="P232" s="265"/>
      <c r="Q232" s="265"/>
      <c r="R232" s="265"/>
      <c r="S232" s="265"/>
      <c r="T232" s="265"/>
      <c r="U232" s="265"/>
      <c r="V232" s="265"/>
      <c r="W232" s="265"/>
      <c r="X232" s="265"/>
      <c r="Y232" s="265"/>
      <c r="Z232" s="265"/>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row>
    <row r="233" spans="1:174" s="40" customFormat="1" ht="32.25" hidden="1" customHeight="1" outlineLevel="1">
      <c r="A233" s="276" t="s">
        <v>497</v>
      </c>
      <c r="B233" s="277"/>
      <c r="C233" s="294"/>
      <c r="D233" s="291"/>
      <c r="E233" s="278"/>
      <c r="F233" s="278"/>
      <c r="G233" s="265"/>
      <c r="H233" s="265"/>
      <c r="I233" s="452"/>
      <c r="J233" s="265"/>
      <c r="K233" s="265"/>
      <c r="L233" s="265"/>
      <c r="M233" s="265"/>
      <c r="N233" s="265"/>
      <c r="O233" s="265"/>
      <c r="P233" s="265"/>
      <c r="Q233" s="265"/>
      <c r="R233" s="265"/>
      <c r="S233" s="265"/>
      <c r="T233" s="265"/>
      <c r="U233" s="265"/>
      <c r="V233" s="265"/>
      <c r="W233" s="265"/>
      <c r="X233" s="265"/>
      <c r="Y233" s="265"/>
      <c r="Z233" s="265"/>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row>
    <row r="234" spans="1:174" s="40" customFormat="1" ht="48" hidden="1" customHeight="1" outlineLevel="1">
      <c r="A234" s="276" t="s">
        <v>878</v>
      </c>
      <c r="B234" s="277"/>
      <c r="C234" s="294"/>
      <c r="D234" s="291"/>
      <c r="E234" s="278"/>
      <c r="F234" s="278"/>
      <c r="G234" s="265"/>
      <c r="H234" s="265"/>
      <c r="I234" s="452"/>
      <c r="J234" s="265"/>
      <c r="K234" s="265"/>
      <c r="L234" s="265"/>
      <c r="M234" s="265"/>
      <c r="N234" s="265"/>
      <c r="O234" s="265"/>
      <c r="P234" s="265"/>
      <c r="Q234" s="265"/>
      <c r="R234" s="265"/>
      <c r="S234" s="265"/>
      <c r="T234" s="265"/>
      <c r="U234" s="265"/>
      <c r="V234" s="265"/>
      <c r="W234" s="265"/>
      <c r="X234" s="265"/>
      <c r="Y234" s="265"/>
      <c r="Z234" s="265"/>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row>
    <row r="235" spans="1:174" s="40" customFormat="1" ht="19.5" hidden="1" customHeight="1" outlineLevel="1">
      <c r="A235" s="282"/>
      <c r="B235" s="277"/>
      <c r="C235" s="294"/>
      <c r="D235" s="291"/>
      <c r="E235" s="278"/>
      <c r="F235" s="278"/>
      <c r="G235" s="265"/>
      <c r="H235" s="265"/>
      <c r="I235" s="452"/>
      <c r="J235" s="265"/>
      <c r="K235" s="265"/>
      <c r="L235" s="265"/>
      <c r="M235" s="265"/>
      <c r="N235" s="265"/>
      <c r="O235" s="265"/>
      <c r="P235" s="265"/>
      <c r="Q235" s="265"/>
      <c r="R235" s="265"/>
      <c r="S235" s="265"/>
      <c r="T235" s="265"/>
      <c r="U235" s="265"/>
      <c r="V235" s="265"/>
      <c r="W235" s="265"/>
      <c r="X235" s="265"/>
      <c r="Y235" s="265"/>
      <c r="Z235" s="265"/>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row>
    <row r="236" spans="1:174" s="40" customFormat="1" ht="19.5" hidden="1" customHeight="1" outlineLevel="1">
      <c r="A236" s="282"/>
      <c r="B236" s="277"/>
      <c r="C236" s="294"/>
      <c r="D236" s="291"/>
      <c r="E236" s="278"/>
      <c r="F236" s="278"/>
      <c r="G236" s="265"/>
      <c r="H236" s="265"/>
      <c r="I236" s="452"/>
      <c r="J236" s="265"/>
      <c r="K236" s="265"/>
      <c r="L236" s="265"/>
      <c r="M236" s="265"/>
      <c r="N236" s="265"/>
      <c r="O236" s="265"/>
      <c r="P236" s="265"/>
      <c r="Q236" s="265"/>
      <c r="R236" s="265"/>
      <c r="S236" s="265"/>
      <c r="T236" s="265"/>
      <c r="U236" s="265"/>
      <c r="V236" s="265"/>
      <c r="W236" s="265"/>
      <c r="X236" s="265"/>
      <c r="Y236" s="265"/>
      <c r="Z236" s="265"/>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row>
    <row r="237" spans="1:174" s="40" customFormat="1" ht="19.5" hidden="1" customHeight="1" outlineLevel="1">
      <c r="A237" s="282"/>
      <c r="B237" s="277"/>
      <c r="C237" s="294"/>
      <c r="D237" s="291"/>
      <c r="E237" s="278"/>
      <c r="F237" s="278"/>
      <c r="G237" s="265"/>
      <c r="H237" s="265"/>
      <c r="I237" s="452"/>
      <c r="J237" s="265"/>
      <c r="K237" s="265"/>
      <c r="L237" s="265"/>
      <c r="M237" s="265"/>
      <c r="N237" s="265"/>
      <c r="O237" s="265"/>
      <c r="P237" s="265"/>
      <c r="Q237" s="265"/>
      <c r="R237" s="265"/>
      <c r="S237" s="265"/>
      <c r="T237" s="265"/>
      <c r="U237" s="265"/>
      <c r="V237" s="265"/>
      <c r="W237" s="265"/>
      <c r="X237" s="265"/>
      <c r="Y237" s="265"/>
      <c r="Z237" s="265"/>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row>
    <row r="238" spans="1:174" s="40" customFormat="1" ht="19.5" hidden="1" customHeight="1" outlineLevel="1">
      <c r="A238" s="282"/>
      <c r="B238" s="277"/>
      <c r="C238" s="294"/>
      <c r="D238" s="291"/>
      <c r="E238" s="278"/>
      <c r="F238" s="278"/>
      <c r="G238" s="265"/>
      <c r="H238" s="265"/>
      <c r="I238" s="452"/>
      <c r="J238" s="265"/>
      <c r="K238" s="265"/>
      <c r="L238" s="265"/>
      <c r="M238" s="265"/>
      <c r="N238" s="265"/>
      <c r="O238" s="265"/>
      <c r="P238" s="265"/>
      <c r="Q238" s="265"/>
      <c r="R238" s="265"/>
      <c r="S238" s="265"/>
      <c r="T238" s="265"/>
      <c r="U238" s="265"/>
      <c r="V238" s="265"/>
      <c r="W238" s="265"/>
      <c r="X238" s="265"/>
      <c r="Y238" s="265"/>
      <c r="Z238" s="265"/>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row>
    <row r="239" spans="1:174" s="40" customFormat="1" ht="19.5" hidden="1" customHeight="1" outlineLevel="1">
      <c r="A239" s="282"/>
      <c r="B239" s="277"/>
      <c r="C239" s="294"/>
      <c r="D239" s="291"/>
      <c r="E239" s="278"/>
      <c r="F239" s="278"/>
      <c r="G239" s="265"/>
      <c r="H239" s="265"/>
      <c r="I239" s="452"/>
      <c r="J239" s="265"/>
      <c r="K239" s="265"/>
      <c r="L239" s="265"/>
      <c r="M239" s="265"/>
      <c r="N239" s="265"/>
      <c r="O239" s="265"/>
      <c r="P239" s="265"/>
      <c r="Q239" s="265"/>
      <c r="R239" s="265"/>
      <c r="S239" s="265"/>
      <c r="T239" s="265"/>
      <c r="U239" s="265"/>
      <c r="V239" s="265"/>
      <c r="W239" s="265"/>
      <c r="X239" s="265"/>
      <c r="Y239" s="265"/>
      <c r="Z239" s="265"/>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row>
    <row r="240" spans="1:174" s="40" customFormat="1" ht="19.5" hidden="1" customHeight="1" outlineLevel="1">
      <c r="A240" s="282"/>
      <c r="B240" s="277"/>
      <c r="C240" s="294"/>
      <c r="D240" s="291"/>
      <c r="E240" s="278"/>
      <c r="F240" s="278"/>
      <c r="G240" s="265"/>
      <c r="H240" s="265"/>
      <c r="I240" s="452"/>
      <c r="J240" s="265"/>
      <c r="K240" s="265"/>
      <c r="L240" s="265"/>
      <c r="M240" s="265"/>
      <c r="N240" s="265"/>
      <c r="O240" s="265"/>
      <c r="P240" s="265"/>
      <c r="Q240" s="265"/>
      <c r="R240" s="265"/>
      <c r="S240" s="265"/>
      <c r="T240" s="265"/>
      <c r="U240" s="265"/>
      <c r="V240" s="265"/>
      <c r="W240" s="265"/>
      <c r="X240" s="265"/>
      <c r="Y240" s="265"/>
      <c r="Z240" s="265"/>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row>
    <row r="241" spans="1:174" s="40" customFormat="1" ht="19.5" hidden="1" customHeight="1" outlineLevel="1">
      <c r="A241" s="282"/>
      <c r="B241" s="277"/>
      <c r="C241" s="294"/>
      <c r="D241" s="291"/>
      <c r="E241" s="278"/>
      <c r="F241" s="278"/>
      <c r="G241" s="265"/>
      <c r="H241" s="265"/>
      <c r="I241" s="452"/>
      <c r="J241" s="265"/>
      <c r="K241" s="265"/>
      <c r="L241" s="265"/>
      <c r="M241" s="265"/>
      <c r="N241" s="265"/>
      <c r="O241" s="265"/>
      <c r="P241" s="265"/>
      <c r="Q241" s="265"/>
      <c r="R241" s="265"/>
      <c r="S241" s="265"/>
      <c r="T241" s="265"/>
      <c r="U241" s="265"/>
      <c r="V241" s="265"/>
      <c r="W241" s="265"/>
      <c r="X241" s="265"/>
      <c r="Y241" s="265"/>
      <c r="Z241" s="265"/>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row>
    <row r="242" spans="1:174" s="40" customFormat="1" ht="19.5" hidden="1" customHeight="1" outlineLevel="1">
      <c r="A242" s="282"/>
      <c r="B242" s="277"/>
      <c r="C242" s="294"/>
      <c r="D242" s="291"/>
      <c r="E242" s="278"/>
      <c r="F242" s="278"/>
      <c r="G242" s="265"/>
      <c r="H242" s="265"/>
      <c r="I242" s="452"/>
      <c r="J242" s="265"/>
      <c r="K242" s="265"/>
      <c r="L242" s="265"/>
      <c r="M242" s="265"/>
      <c r="N242" s="265"/>
      <c r="O242" s="265"/>
      <c r="P242" s="265"/>
      <c r="Q242" s="265"/>
      <c r="R242" s="265"/>
      <c r="S242" s="265"/>
      <c r="T242" s="265"/>
      <c r="U242" s="265"/>
      <c r="V242" s="265"/>
      <c r="W242" s="265"/>
      <c r="X242" s="265"/>
      <c r="Y242" s="265"/>
      <c r="Z242" s="265"/>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row>
    <row r="243" spans="1:174" s="40" customFormat="1" ht="19.5" hidden="1" customHeight="1" outlineLevel="1">
      <c r="A243" s="282"/>
      <c r="B243" s="277"/>
      <c r="C243" s="294"/>
      <c r="D243" s="291"/>
      <c r="E243" s="278"/>
      <c r="F243" s="278"/>
      <c r="G243" s="265"/>
      <c r="H243" s="265"/>
      <c r="I243" s="452"/>
      <c r="J243" s="265"/>
      <c r="K243" s="265"/>
      <c r="L243" s="265"/>
      <c r="M243" s="265"/>
      <c r="N243" s="265"/>
      <c r="O243" s="265"/>
      <c r="P243" s="265"/>
      <c r="Q243" s="265"/>
      <c r="R243" s="265"/>
      <c r="S243" s="265"/>
      <c r="T243" s="265"/>
      <c r="U243" s="265"/>
      <c r="V243" s="265"/>
      <c r="W243" s="265"/>
      <c r="X243" s="265"/>
      <c r="Y243" s="265"/>
      <c r="Z243" s="265"/>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row>
    <row r="244" spans="1:174" s="40" customFormat="1" ht="19.5" hidden="1" customHeight="1" outlineLevel="1">
      <c r="A244" s="282"/>
      <c r="B244" s="277"/>
      <c r="C244" s="294"/>
      <c r="D244" s="291"/>
      <c r="E244" s="278"/>
      <c r="F244" s="278"/>
      <c r="G244" s="265"/>
      <c r="H244" s="265"/>
      <c r="I244" s="452"/>
      <c r="J244" s="265"/>
      <c r="K244" s="265"/>
      <c r="L244" s="265"/>
      <c r="M244" s="265"/>
      <c r="N244" s="265"/>
      <c r="O244" s="265"/>
      <c r="P244" s="265"/>
      <c r="Q244" s="265"/>
      <c r="R244" s="265"/>
      <c r="S244" s="265"/>
      <c r="T244" s="265"/>
      <c r="U244" s="265"/>
      <c r="V244" s="265"/>
      <c r="W244" s="265"/>
      <c r="X244" s="265"/>
      <c r="Y244" s="265"/>
      <c r="Z244" s="265"/>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row>
    <row r="245" spans="1:174" s="40" customFormat="1" ht="24.75" customHeight="1" collapsed="1">
      <c r="A245" s="282" t="s">
        <v>101</v>
      </c>
      <c r="B245" s="277"/>
      <c r="C245" s="294">
        <v>982</v>
      </c>
      <c r="D245" s="291" t="s">
        <v>1370</v>
      </c>
      <c r="E245" s="278"/>
      <c r="F245" s="278"/>
      <c r="G245" s="265"/>
      <c r="H245" s="265"/>
      <c r="I245" s="452"/>
      <c r="J245" s="265"/>
      <c r="K245" s="265"/>
      <c r="L245" s="265"/>
      <c r="M245" s="265"/>
      <c r="N245" s="265"/>
      <c r="O245" s="265"/>
      <c r="P245" s="265"/>
      <c r="Q245" s="265"/>
      <c r="R245" s="265"/>
      <c r="S245" s="265"/>
      <c r="T245" s="265"/>
      <c r="U245" s="265"/>
      <c r="V245" s="265"/>
      <c r="W245" s="265"/>
      <c r="X245" s="265"/>
      <c r="Y245" s="265"/>
      <c r="Z245" s="265"/>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row>
    <row r="246" spans="1:174" s="40" customFormat="1" ht="84.75" customHeight="1">
      <c r="A246" s="282" t="s">
        <v>1342</v>
      </c>
      <c r="B246" s="277"/>
      <c r="C246" s="294">
        <v>983</v>
      </c>
      <c r="D246" s="291" t="s">
        <v>1370</v>
      </c>
      <c r="E246" s="278">
        <f>'Раб.таблица 2018'!F281</f>
        <v>1456800</v>
      </c>
      <c r="F246" s="278">
        <f>'Раб.таблица 2018'!F281</f>
        <v>1456800</v>
      </c>
      <c r="G246" s="265"/>
      <c r="H246" s="265"/>
      <c r="I246" s="452"/>
      <c r="J246" s="265"/>
      <c r="K246" s="265"/>
      <c r="L246" s="265"/>
      <c r="M246" s="265"/>
      <c r="N246" s="265"/>
      <c r="O246" s="265"/>
      <c r="P246" s="265"/>
      <c r="Q246" s="265"/>
      <c r="R246" s="265"/>
      <c r="S246" s="265"/>
      <c r="T246" s="265"/>
      <c r="U246" s="265"/>
      <c r="V246" s="265"/>
      <c r="W246" s="265"/>
      <c r="X246" s="265"/>
      <c r="Y246" s="265"/>
      <c r="Z246" s="265"/>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row>
    <row r="247" spans="1:174" s="40" customFormat="1" ht="23.25" customHeight="1" thickBot="1">
      <c r="A247" s="288" t="s">
        <v>22</v>
      </c>
      <c r="B247" s="289"/>
      <c r="C247" s="315">
        <v>985</v>
      </c>
      <c r="D247" s="316" t="s">
        <v>1370</v>
      </c>
      <c r="E247" s="290">
        <f>MROUND('340.985 мягкий инвентарь'!H205*1000,100)</f>
        <v>79500</v>
      </c>
      <c r="F247" s="290">
        <f>E247</f>
        <v>79500</v>
      </c>
      <c r="G247" s="265"/>
      <c r="H247" s="265"/>
      <c r="I247" s="452"/>
      <c r="J247" s="265"/>
      <c r="K247" s="265"/>
      <c r="L247" s="265"/>
      <c r="M247" s="265"/>
      <c r="N247" s="265"/>
      <c r="O247" s="265"/>
      <c r="P247" s="265"/>
      <c r="Q247" s="265"/>
      <c r="R247" s="265"/>
      <c r="S247" s="265"/>
      <c r="T247" s="265"/>
      <c r="U247" s="265"/>
      <c r="V247" s="265"/>
      <c r="W247" s="265"/>
      <c r="X247" s="265"/>
      <c r="Y247" s="265"/>
      <c r="Z247" s="265"/>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row>
    <row r="248" spans="1:174" s="40" customFormat="1" ht="21" hidden="1" customHeight="1" outlineLevel="1">
      <c r="A248" s="1395" t="s">
        <v>487</v>
      </c>
      <c r="B248" s="1396"/>
      <c r="C248" s="1397"/>
      <c r="D248" s="1398"/>
      <c r="E248" s="1399"/>
      <c r="F248" s="1399"/>
      <c r="G248" s="265"/>
      <c r="H248" s="265"/>
      <c r="I248" s="452"/>
      <c r="J248" s="265"/>
      <c r="K248" s="265"/>
      <c r="L248" s="265"/>
      <c r="M248" s="265"/>
      <c r="N248" s="265"/>
      <c r="O248" s="265"/>
      <c r="P248" s="265"/>
      <c r="Q248" s="265"/>
      <c r="R248" s="265"/>
      <c r="S248" s="265"/>
      <c r="T248" s="265"/>
      <c r="U248" s="265"/>
      <c r="V248" s="265"/>
      <c r="W248" s="265"/>
      <c r="X248" s="265"/>
      <c r="Y248" s="265"/>
      <c r="Z248" s="265"/>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row>
    <row r="249" spans="1:174" s="40" customFormat="1" ht="18.75" hidden="1" customHeight="1" outlineLevel="1">
      <c r="A249" s="276" t="s">
        <v>879</v>
      </c>
      <c r="B249" s="536"/>
      <c r="C249" s="537"/>
      <c r="D249" s="538"/>
      <c r="E249" s="539"/>
      <c r="F249" s="539"/>
      <c r="G249" s="265"/>
      <c r="H249" s="265"/>
      <c r="I249" s="452"/>
      <c r="J249" s="265"/>
      <c r="K249" s="265"/>
      <c r="L249" s="265"/>
      <c r="M249" s="265"/>
      <c r="N249" s="265"/>
      <c r="O249" s="265"/>
      <c r="P249" s="265"/>
      <c r="Q249" s="265"/>
      <c r="R249" s="265"/>
      <c r="S249" s="265"/>
      <c r="T249" s="265"/>
      <c r="U249" s="265"/>
      <c r="V249" s="265"/>
      <c r="W249" s="265"/>
      <c r="X249" s="265"/>
      <c r="Y249" s="265"/>
      <c r="Z249" s="265"/>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row>
    <row r="250" spans="1:174" s="40" customFormat="1" ht="18.75" hidden="1" customHeight="1" outlineLevel="1">
      <c r="A250" s="535"/>
      <c r="B250" s="536"/>
      <c r="C250" s="537"/>
      <c r="D250" s="538"/>
      <c r="E250" s="539"/>
      <c r="F250" s="539"/>
      <c r="G250" s="265"/>
      <c r="H250" s="265"/>
      <c r="I250" s="452"/>
      <c r="J250" s="265"/>
      <c r="K250" s="265"/>
      <c r="L250" s="265"/>
      <c r="M250" s="265"/>
      <c r="N250" s="265"/>
      <c r="O250" s="265"/>
      <c r="P250" s="265"/>
      <c r="Q250" s="265"/>
      <c r="R250" s="265"/>
      <c r="S250" s="265"/>
      <c r="T250" s="265"/>
      <c r="U250" s="265"/>
      <c r="V250" s="265"/>
      <c r="W250" s="265"/>
      <c r="X250" s="265"/>
      <c r="Y250" s="265"/>
      <c r="Z250" s="265"/>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row>
    <row r="251" spans="1:174" s="40" customFormat="1" ht="18.75" hidden="1" customHeight="1" outlineLevel="1">
      <c r="A251" s="535"/>
      <c r="B251" s="536"/>
      <c r="C251" s="537"/>
      <c r="D251" s="538"/>
      <c r="E251" s="539"/>
      <c r="F251" s="539"/>
      <c r="G251" s="265"/>
      <c r="H251" s="265"/>
      <c r="I251" s="452"/>
      <c r="J251" s="265"/>
      <c r="K251" s="265"/>
      <c r="L251" s="265"/>
      <c r="M251" s="265"/>
      <c r="N251" s="265"/>
      <c r="O251" s="265"/>
      <c r="P251" s="265"/>
      <c r="Q251" s="265"/>
      <c r="R251" s="265"/>
      <c r="S251" s="265"/>
      <c r="T251" s="265"/>
      <c r="U251" s="265"/>
      <c r="V251" s="265"/>
      <c r="W251" s="265"/>
      <c r="X251" s="265"/>
      <c r="Y251" s="265"/>
      <c r="Z251" s="265"/>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row>
    <row r="252" spans="1:174" s="40" customFormat="1" ht="18.75" hidden="1" customHeight="1" outlineLevel="1">
      <c r="A252" s="535"/>
      <c r="B252" s="536"/>
      <c r="C252" s="537"/>
      <c r="D252" s="538"/>
      <c r="E252" s="539"/>
      <c r="F252" s="539"/>
      <c r="G252" s="265"/>
      <c r="H252" s="265"/>
      <c r="I252" s="452"/>
      <c r="J252" s="265"/>
      <c r="K252" s="265"/>
      <c r="L252" s="265"/>
      <c r="M252" s="265"/>
      <c r="N252" s="265"/>
      <c r="O252" s="265"/>
      <c r="P252" s="265"/>
      <c r="Q252" s="265"/>
      <c r="R252" s="265"/>
      <c r="S252" s="265"/>
      <c r="T252" s="265"/>
      <c r="U252" s="265"/>
      <c r="V252" s="265"/>
      <c r="W252" s="265"/>
      <c r="X252" s="265"/>
      <c r="Y252" s="265"/>
      <c r="Z252" s="265"/>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row>
    <row r="253" spans="1:174" s="40" customFormat="1" ht="18.75" hidden="1" customHeight="1" outlineLevel="1">
      <c r="A253" s="535"/>
      <c r="B253" s="536"/>
      <c r="C253" s="537"/>
      <c r="D253" s="538"/>
      <c r="E253" s="539"/>
      <c r="F253" s="539"/>
      <c r="G253" s="265"/>
      <c r="H253" s="265"/>
      <c r="I253" s="452"/>
      <c r="J253" s="265"/>
      <c r="K253" s="265"/>
      <c r="L253" s="265"/>
      <c r="M253" s="265"/>
      <c r="N253" s="265"/>
      <c r="O253" s="265"/>
      <c r="P253" s="265"/>
      <c r="Q253" s="265"/>
      <c r="R253" s="265"/>
      <c r="S253" s="265"/>
      <c r="T253" s="265"/>
      <c r="U253" s="265"/>
      <c r="V253" s="265"/>
      <c r="W253" s="265"/>
      <c r="X253" s="265"/>
      <c r="Y253" s="265"/>
      <c r="Z253" s="265"/>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row>
    <row r="254" spans="1:174" s="40" customFormat="1" ht="18.75" hidden="1" customHeight="1" outlineLevel="1">
      <c r="A254" s="535"/>
      <c r="B254" s="536"/>
      <c r="C254" s="537"/>
      <c r="D254" s="538"/>
      <c r="E254" s="539"/>
      <c r="F254" s="539"/>
      <c r="G254" s="265"/>
      <c r="H254" s="265"/>
      <c r="I254" s="452"/>
      <c r="J254" s="265"/>
      <c r="K254" s="265"/>
      <c r="L254" s="265"/>
      <c r="M254" s="265"/>
      <c r="N254" s="265"/>
      <c r="O254" s="265"/>
      <c r="P254" s="265"/>
      <c r="Q254" s="265"/>
      <c r="R254" s="265"/>
      <c r="S254" s="265"/>
      <c r="T254" s="265"/>
      <c r="U254" s="265"/>
      <c r="V254" s="265"/>
      <c r="W254" s="265"/>
      <c r="X254" s="265"/>
      <c r="Y254" s="265"/>
      <c r="Z254" s="265"/>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row>
    <row r="255" spans="1:174" s="40" customFormat="1" ht="18.75" hidden="1" customHeight="1" outlineLevel="1">
      <c r="A255" s="535"/>
      <c r="B255" s="536"/>
      <c r="C255" s="537"/>
      <c r="D255" s="538"/>
      <c r="E255" s="539"/>
      <c r="F255" s="539"/>
      <c r="G255" s="265"/>
      <c r="H255" s="265"/>
      <c r="I255" s="452"/>
      <c r="J255" s="265"/>
      <c r="K255" s="265"/>
      <c r="L255" s="265"/>
      <c r="M255" s="265"/>
      <c r="N255" s="265"/>
      <c r="O255" s="265"/>
      <c r="P255" s="265"/>
      <c r="Q255" s="265"/>
      <c r="R255" s="265"/>
      <c r="S255" s="265"/>
      <c r="T255" s="265"/>
      <c r="U255" s="265"/>
      <c r="V255" s="265"/>
      <c r="W255" s="265"/>
      <c r="X255" s="265"/>
      <c r="Y255" s="265"/>
      <c r="Z255" s="265"/>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row>
    <row r="256" spans="1:174" s="40" customFormat="1" ht="18.75" hidden="1" customHeight="1" outlineLevel="1">
      <c r="A256" s="535"/>
      <c r="B256" s="536"/>
      <c r="C256" s="537"/>
      <c r="D256" s="538"/>
      <c r="E256" s="539"/>
      <c r="F256" s="539"/>
      <c r="G256" s="265"/>
      <c r="H256" s="265"/>
      <c r="I256" s="452"/>
      <c r="J256" s="265"/>
      <c r="K256" s="265"/>
      <c r="L256" s="265"/>
      <c r="M256" s="265"/>
      <c r="N256" s="265"/>
      <c r="O256" s="265"/>
      <c r="P256" s="265"/>
      <c r="Q256" s="265"/>
      <c r="R256" s="265"/>
      <c r="S256" s="265"/>
      <c r="T256" s="265"/>
      <c r="U256" s="265"/>
      <c r="V256" s="265"/>
      <c r="W256" s="265"/>
      <c r="X256" s="265"/>
      <c r="Y256" s="265"/>
      <c r="Z256" s="265"/>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row>
    <row r="257" spans="1:174" s="40" customFormat="1" ht="18.75" hidden="1" customHeight="1" outlineLevel="1">
      <c r="A257" s="535"/>
      <c r="B257" s="536"/>
      <c r="C257" s="537"/>
      <c r="D257" s="538"/>
      <c r="E257" s="539"/>
      <c r="F257" s="539"/>
      <c r="G257" s="265"/>
      <c r="H257" s="265"/>
      <c r="I257" s="452"/>
      <c r="J257" s="265"/>
      <c r="K257" s="265"/>
      <c r="L257" s="265"/>
      <c r="M257" s="265"/>
      <c r="N257" s="265"/>
      <c r="O257" s="265"/>
      <c r="P257" s="265"/>
      <c r="Q257" s="265"/>
      <c r="R257" s="265"/>
      <c r="S257" s="265"/>
      <c r="T257" s="265"/>
      <c r="U257" s="265"/>
      <c r="V257" s="265"/>
      <c r="W257" s="265"/>
      <c r="X257" s="265"/>
      <c r="Y257" s="265"/>
      <c r="Z257" s="265"/>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row>
    <row r="258" spans="1:174" s="40" customFormat="1" ht="18.75" hidden="1" customHeight="1" outlineLevel="1">
      <c r="A258" s="535"/>
      <c r="B258" s="536"/>
      <c r="C258" s="537"/>
      <c r="D258" s="538"/>
      <c r="E258" s="539"/>
      <c r="F258" s="539"/>
      <c r="G258" s="265"/>
      <c r="H258" s="265"/>
      <c r="I258" s="452"/>
      <c r="J258" s="265"/>
      <c r="K258" s="265"/>
      <c r="L258" s="265"/>
      <c r="M258" s="265"/>
      <c r="N258" s="265"/>
      <c r="O258" s="265"/>
      <c r="P258" s="265"/>
      <c r="Q258" s="265"/>
      <c r="R258" s="265"/>
      <c r="S258" s="265"/>
      <c r="T258" s="265"/>
      <c r="U258" s="265"/>
      <c r="V258" s="265"/>
      <c r="W258" s="265"/>
      <c r="X258" s="265"/>
      <c r="Y258" s="265"/>
      <c r="Z258" s="265"/>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row>
    <row r="259" spans="1:174" s="40" customFormat="1" ht="18.75" hidden="1" customHeight="1" outlineLevel="1" thickBot="1">
      <c r="A259" s="544"/>
      <c r="B259" s="289"/>
      <c r="C259" s="289"/>
      <c r="D259" s="316"/>
      <c r="E259" s="548"/>
      <c r="F259" s="548"/>
      <c r="G259" s="265"/>
      <c r="H259" s="265"/>
      <c r="I259" s="265"/>
      <c r="J259" s="265"/>
      <c r="K259" s="265"/>
      <c r="L259" s="265"/>
      <c r="M259" s="265"/>
      <c r="N259" s="265"/>
      <c r="O259" s="265"/>
      <c r="P259" s="265"/>
      <c r="Q259" s="265"/>
      <c r="R259" s="265"/>
      <c r="S259" s="265"/>
      <c r="T259" s="265"/>
      <c r="U259" s="265"/>
      <c r="V259" s="265"/>
      <c r="W259" s="265"/>
      <c r="X259" s="265"/>
      <c r="Y259" s="265"/>
      <c r="Z259" s="265"/>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row>
    <row r="260" spans="1:174" s="10" customFormat="1" ht="37.5" customHeight="1" collapsed="1" thickBot="1">
      <c r="A260" s="1166" t="s">
        <v>1391</v>
      </c>
      <c r="B260" s="365"/>
      <c r="C260" s="365"/>
      <c r="D260" s="365"/>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row>
    <row r="261" spans="1:174" s="29" customFormat="1" ht="30" customHeight="1">
      <c r="A261" s="1951" t="s">
        <v>64</v>
      </c>
      <c r="B261" s="2086" t="s">
        <v>41</v>
      </c>
      <c r="C261" s="2086" t="s">
        <v>35</v>
      </c>
      <c r="D261" s="2087" t="s">
        <v>77</v>
      </c>
      <c r="E261" s="1961" t="s">
        <v>1392</v>
      </c>
      <c r="F261" s="2089" t="s">
        <v>1393</v>
      </c>
      <c r="G261" s="2083"/>
      <c r="H261" s="2065"/>
      <c r="I261" s="2065"/>
      <c r="J261" s="2066"/>
      <c r="K261" s="2066"/>
      <c r="L261" s="2066"/>
      <c r="M261" s="2066"/>
      <c r="N261" s="2066"/>
      <c r="O261" s="2066"/>
      <c r="P261" s="2066"/>
      <c r="Q261" s="2066"/>
      <c r="R261" s="2066"/>
      <c r="S261" s="2066"/>
      <c r="T261" s="2066"/>
      <c r="U261" s="2066"/>
      <c r="V261" s="2066"/>
      <c r="W261" s="2066"/>
      <c r="X261" s="2066"/>
      <c r="Y261" s="2066"/>
      <c r="Z261" s="2066"/>
    </row>
    <row r="262" spans="1:174" s="29" customFormat="1" ht="196.5" customHeight="1">
      <c r="A262" s="1952"/>
      <c r="B262" s="2054"/>
      <c r="C262" s="2054"/>
      <c r="D262" s="2088"/>
      <c r="E262" s="1962"/>
      <c r="F262" s="2090"/>
      <c r="G262" s="2083"/>
      <c r="H262" s="2065"/>
      <c r="I262" s="2065"/>
      <c r="J262" s="448"/>
      <c r="K262" s="448"/>
      <c r="L262" s="448"/>
      <c r="M262" s="449"/>
      <c r="N262" s="448"/>
      <c r="O262" s="448"/>
      <c r="P262" s="448"/>
      <c r="Q262" s="449"/>
      <c r="R262" s="448"/>
      <c r="S262" s="448"/>
      <c r="T262" s="448"/>
      <c r="U262" s="449"/>
      <c r="V262" s="448"/>
      <c r="W262" s="448"/>
      <c r="X262" s="448"/>
      <c r="Y262" s="449"/>
      <c r="Z262" s="450"/>
    </row>
    <row r="263" spans="1:174" s="29" customFormat="1" ht="17.25" customHeight="1">
      <c r="A263" s="298">
        <v>1</v>
      </c>
      <c r="B263" s="299">
        <v>2</v>
      </c>
      <c r="C263" s="299">
        <v>3</v>
      </c>
      <c r="D263" s="702">
        <v>4</v>
      </c>
      <c r="E263" s="301">
        <v>5</v>
      </c>
      <c r="F263" s="708">
        <v>6</v>
      </c>
      <c r="G263" s="263"/>
      <c r="H263" s="263"/>
      <c r="I263" s="263"/>
      <c r="J263" s="261"/>
      <c r="K263" s="263"/>
      <c r="L263" s="261"/>
      <c r="M263" s="262"/>
      <c r="N263" s="261"/>
      <c r="O263" s="263"/>
      <c r="P263" s="261"/>
      <c r="Q263" s="262"/>
      <c r="R263" s="261"/>
      <c r="S263" s="263"/>
      <c r="T263" s="261"/>
      <c r="U263" s="262"/>
      <c r="V263" s="261"/>
      <c r="W263" s="263"/>
      <c r="X263" s="261"/>
      <c r="Y263" s="262"/>
      <c r="Z263" s="261"/>
    </row>
    <row r="264" spans="1:174" s="22" customFormat="1" ht="20.25" customHeight="1">
      <c r="A264" s="322" t="s">
        <v>78</v>
      </c>
      <c r="B264" s="323"/>
      <c r="C264" s="323"/>
      <c r="D264" s="703"/>
      <c r="E264" s="325">
        <f>E266+E344</f>
        <v>692900</v>
      </c>
      <c r="F264" s="469">
        <f>F266+F344</f>
        <v>692900</v>
      </c>
      <c r="G264" s="264"/>
      <c r="H264" s="264"/>
      <c r="I264" s="264"/>
      <c r="J264" s="264"/>
      <c r="K264" s="264"/>
      <c r="L264" s="264"/>
      <c r="M264" s="264"/>
      <c r="N264" s="264"/>
      <c r="O264" s="264"/>
      <c r="P264" s="264"/>
      <c r="Q264" s="264"/>
      <c r="R264" s="264"/>
      <c r="S264" s="264"/>
      <c r="T264" s="264"/>
      <c r="U264" s="264"/>
      <c r="V264" s="264"/>
      <c r="W264" s="264"/>
      <c r="X264" s="264"/>
      <c r="Y264" s="264"/>
      <c r="Z264" s="264"/>
    </row>
    <row r="265" spans="1:174" s="22" customFormat="1" ht="21" customHeight="1">
      <c r="A265" s="322" t="s">
        <v>693</v>
      </c>
      <c r="B265" s="323"/>
      <c r="C265" s="323"/>
      <c r="D265" s="703"/>
      <c r="E265" s="325">
        <f>E274+E291+E300+E303+E321+E322+E336+E338+E345+E351+E335</f>
        <v>602200</v>
      </c>
      <c r="F265" s="469">
        <f>F274+F291+F300+F303+F321+F322+F336+F338+F345+F351+F335</f>
        <v>602200</v>
      </c>
      <c r="G265" s="264"/>
      <c r="H265" s="264"/>
      <c r="I265" s="264"/>
      <c r="J265" s="264"/>
      <c r="K265" s="264"/>
      <c r="L265" s="264"/>
      <c r="M265" s="264"/>
      <c r="N265" s="264"/>
      <c r="O265" s="264"/>
      <c r="P265" s="264"/>
      <c r="Q265" s="264"/>
      <c r="R265" s="264"/>
      <c r="S265" s="264"/>
      <c r="T265" s="264"/>
      <c r="U265" s="264"/>
      <c r="V265" s="264"/>
      <c r="W265" s="264"/>
      <c r="X265" s="264"/>
      <c r="Y265" s="264"/>
      <c r="Z265" s="264"/>
    </row>
    <row r="266" spans="1:174" s="22" customFormat="1" ht="18" customHeight="1">
      <c r="A266" s="317"/>
      <c r="B266" s="318">
        <v>200</v>
      </c>
      <c r="C266" s="318"/>
      <c r="D266" s="704"/>
      <c r="E266" s="319">
        <f>E267+E342</f>
        <v>410400</v>
      </c>
      <c r="F266" s="437">
        <f>F267+F342</f>
        <v>410400</v>
      </c>
      <c r="G266" s="264"/>
      <c r="H266" s="264"/>
      <c r="I266" s="264"/>
      <c r="J266" s="264"/>
      <c r="K266" s="264"/>
      <c r="L266" s="264"/>
      <c r="M266" s="264"/>
      <c r="N266" s="264"/>
      <c r="O266" s="264"/>
      <c r="P266" s="264"/>
      <c r="Q266" s="264"/>
      <c r="R266" s="264"/>
      <c r="S266" s="264"/>
      <c r="T266" s="264"/>
      <c r="U266" s="264"/>
      <c r="V266" s="264"/>
      <c r="W266" s="264"/>
      <c r="X266" s="264"/>
      <c r="Y266" s="264"/>
      <c r="Z266" s="264"/>
    </row>
    <row r="267" spans="1:174" s="22" customFormat="1" ht="21" customHeight="1">
      <c r="A267" s="322" t="s">
        <v>717</v>
      </c>
      <c r="B267" s="323">
        <v>220</v>
      </c>
      <c r="C267" s="323"/>
      <c r="D267" s="703"/>
      <c r="E267" s="325">
        <f>E268+E274+E291+E300+E303+E320</f>
        <v>390400</v>
      </c>
      <c r="F267" s="469">
        <f>F268+F274+F291+F300+F303+F320</f>
        <v>390400</v>
      </c>
      <c r="G267" s="264"/>
      <c r="H267" s="264"/>
      <c r="I267" s="264"/>
      <c r="J267" s="264"/>
      <c r="K267" s="264"/>
      <c r="L267" s="264"/>
      <c r="M267" s="264"/>
      <c r="N267" s="264"/>
      <c r="O267" s="264"/>
      <c r="P267" s="264"/>
      <c r="Q267" s="264"/>
      <c r="R267" s="264"/>
      <c r="S267" s="264"/>
      <c r="T267" s="264"/>
      <c r="U267" s="264"/>
      <c r="V267" s="264"/>
      <c r="W267" s="264"/>
      <c r="X267" s="264"/>
      <c r="Y267" s="264"/>
      <c r="Z267" s="264"/>
    </row>
    <row r="268" spans="1:174" s="42" customFormat="1" ht="21.75" customHeight="1">
      <c r="A268" s="322" t="s">
        <v>718</v>
      </c>
      <c r="B268" s="323">
        <v>212</v>
      </c>
      <c r="C268" s="323"/>
      <c r="D268" s="1402"/>
      <c r="E268" s="325">
        <f>SUM(E269:E273)</f>
        <v>70700</v>
      </c>
      <c r="F268" s="469">
        <f>SUM(F269:F273)</f>
        <v>70700</v>
      </c>
      <c r="G268" s="264"/>
      <c r="H268" s="264"/>
      <c r="I268" s="264"/>
      <c r="J268" s="264"/>
      <c r="K268" s="264"/>
      <c r="L268" s="264"/>
      <c r="M268" s="264"/>
      <c r="N268" s="264"/>
      <c r="O268" s="264"/>
      <c r="P268" s="264"/>
      <c r="Q268" s="264"/>
      <c r="R268" s="264"/>
      <c r="S268" s="264"/>
      <c r="T268" s="264"/>
      <c r="U268" s="264"/>
      <c r="V268" s="264"/>
      <c r="W268" s="264"/>
      <c r="X268" s="264"/>
      <c r="Y268" s="264"/>
      <c r="Z268" s="264"/>
      <c r="AA268" s="238"/>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c r="BG268" s="238"/>
      <c r="BH268" s="238"/>
      <c r="BI268" s="238"/>
      <c r="BJ268" s="238"/>
      <c r="BK268" s="238"/>
      <c r="BL268" s="238"/>
      <c r="BM268" s="238"/>
      <c r="BN268" s="238"/>
      <c r="BO268" s="238"/>
      <c r="BP268" s="238"/>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c r="DB268" s="238"/>
      <c r="DC268" s="238"/>
      <c r="DD268" s="238"/>
      <c r="DE268" s="238"/>
      <c r="DF268" s="238"/>
      <c r="DG268" s="238"/>
      <c r="DH268" s="238"/>
      <c r="DI268" s="238"/>
      <c r="DJ268" s="238"/>
      <c r="DK268" s="238"/>
      <c r="DL268" s="238"/>
      <c r="DM268" s="238"/>
      <c r="DN268" s="238"/>
      <c r="DO268" s="238"/>
      <c r="DP268" s="238"/>
      <c r="DQ268" s="238"/>
      <c r="DR268" s="238"/>
      <c r="DS268" s="238"/>
      <c r="DT268" s="238"/>
      <c r="DU268" s="238"/>
      <c r="DV268" s="238"/>
      <c r="DW268" s="238"/>
      <c r="DX268" s="238"/>
      <c r="DY268" s="238"/>
      <c r="DZ268" s="238"/>
      <c r="EA268" s="238"/>
      <c r="EB268" s="238"/>
      <c r="EC268" s="238"/>
      <c r="ED268" s="238"/>
      <c r="EE268" s="238"/>
      <c r="EF268" s="238"/>
      <c r="EG268" s="238"/>
      <c r="EH268" s="238"/>
      <c r="EI268" s="238"/>
      <c r="EJ268" s="238"/>
      <c r="EK268" s="238"/>
      <c r="EL268" s="238"/>
      <c r="EM268" s="238"/>
      <c r="EN268" s="238"/>
      <c r="EO268" s="238"/>
      <c r="EP268" s="238"/>
      <c r="EQ268" s="238"/>
      <c r="ER268" s="238"/>
      <c r="ES268" s="238"/>
      <c r="ET268" s="238"/>
      <c r="EU268" s="238"/>
      <c r="EV268" s="238"/>
      <c r="EW268" s="238"/>
      <c r="EX268" s="238"/>
      <c r="EY268" s="238"/>
      <c r="EZ268" s="238"/>
      <c r="FA268" s="238"/>
      <c r="FB268" s="238"/>
      <c r="FC268" s="238"/>
      <c r="FD268" s="238"/>
      <c r="FE268" s="238"/>
      <c r="FF268" s="238"/>
      <c r="FG268" s="238"/>
      <c r="FH268" s="238"/>
      <c r="FI268" s="238"/>
      <c r="FJ268" s="238"/>
      <c r="FK268" s="238"/>
      <c r="FL268" s="238"/>
      <c r="FM268" s="238"/>
      <c r="FN268" s="238"/>
      <c r="FO268" s="238"/>
      <c r="FP268" s="238"/>
      <c r="FQ268" s="238"/>
      <c r="FR268" s="238"/>
    </row>
    <row r="269" spans="1:174" s="40" customFormat="1" ht="44.25" customHeight="1">
      <c r="A269" s="282" t="s">
        <v>125</v>
      </c>
      <c r="B269" s="277"/>
      <c r="C269" s="294">
        <v>912</v>
      </c>
      <c r="D269" s="705" t="s">
        <v>1376</v>
      </c>
      <c r="E269" s="278">
        <f>'Раб.таблица 2018'!F304</f>
        <v>6000</v>
      </c>
      <c r="F269" s="336">
        <f>E269</f>
        <v>6000</v>
      </c>
      <c r="G269" s="265"/>
      <c r="H269" s="456"/>
      <c r="I269" s="456"/>
      <c r="J269" s="456"/>
      <c r="K269" s="456"/>
      <c r="L269" s="456"/>
      <c r="M269" s="265"/>
      <c r="N269" s="265"/>
      <c r="O269" s="265"/>
      <c r="P269" s="265"/>
      <c r="Q269" s="265"/>
      <c r="R269" s="265"/>
      <c r="S269" s="265"/>
      <c r="T269" s="265"/>
      <c r="U269" s="265"/>
      <c r="V269" s="265"/>
      <c r="W269" s="265"/>
      <c r="X269" s="265"/>
      <c r="Y269" s="265"/>
      <c r="Z269" s="265"/>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row>
    <row r="270" spans="1:174" s="40" customFormat="1" ht="60" customHeight="1">
      <c r="A270" s="282" t="s">
        <v>131</v>
      </c>
      <c r="B270" s="277"/>
      <c r="C270" s="294">
        <v>921</v>
      </c>
      <c r="D270" s="705" t="s">
        <v>1376</v>
      </c>
      <c r="E270" s="278">
        <f>'Раб.таблица 2018'!F305</f>
        <v>46200</v>
      </c>
      <c r="F270" s="336">
        <f>E270</f>
        <v>46200</v>
      </c>
      <c r="G270" s="265"/>
      <c r="H270" s="456"/>
      <c r="I270" s="456"/>
      <c r="J270" s="456"/>
      <c r="K270" s="456"/>
      <c r="L270" s="456"/>
      <c r="M270" s="265"/>
      <c r="N270" s="265"/>
      <c r="O270" s="265"/>
      <c r="P270" s="265"/>
      <c r="Q270" s="265"/>
      <c r="R270" s="265"/>
      <c r="S270" s="265"/>
      <c r="T270" s="265"/>
      <c r="U270" s="265"/>
      <c r="V270" s="265"/>
      <c r="W270" s="265"/>
      <c r="X270" s="265"/>
      <c r="Y270" s="265"/>
      <c r="Z270" s="265"/>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row>
    <row r="271" spans="1:174" s="40" customFormat="1" ht="57.75">
      <c r="A271" s="282" t="s">
        <v>882</v>
      </c>
      <c r="B271" s="277"/>
      <c r="C271" s="294">
        <v>923</v>
      </c>
      <c r="D271" s="705" t="s">
        <v>1376</v>
      </c>
      <c r="E271" s="278">
        <f>'Раб.таблица 2018'!F306</f>
        <v>0</v>
      </c>
      <c r="F271" s="336">
        <f>E271</f>
        <v>0</v>
      </c>
      <c r="G271" s="265"/>
      <c r="H271" s="456"/>
      <c r="I271" s="456"/>
      <c r="J271" s="456"/>
      <c r="K271" s="456"/>
      <c r="L271" s="456"/>
      <c r="M271" s="265"/>
      <c r="N271" s="265"/>
      <c r="O271" s="265"/>
      <c r="P271" s="265"/>
      <c r="Q271" s="265"/>
      <c r="R271" s="265"/>
      <c r="S271" s="265"/>
      <c r="T271" s="265"/>
      <c r="U271" s="265"/>
      <c r="V271" s="265"/>
      <c r="W271" s="265"/>
      <c r="X271" s="265"/>
      <c r="Y271" s="265"/>
      <c r="Z271" s="265"/>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row>
    <row r="272" spans="1:174" s="40" customFormat="1" ht="56.25" customHeight="1">
      <c r="A272" s="282" t="s">
        <v>881</v>
      </c>
      <c r="B272" s="277"/>
      <c r="C272" s="294">
        <v>924</v>
      </c>
      <c r="D272" s="705" t="s">
        <v>1376</v>
      </c>
      <c r="E272" s="278">
        <f>'Раб.таблица 2018'!F307</f>
        <v>0</v>
      </c>
      <c r="F272" s="336">
        <f>E272</f>
        <v>0</v>
      </c>
      <c r="G272" s="265"/>
      <c r="H272" s="456"/>
      <c r="I272" s="456"/>
      <c r="J272" s="456"/>
      <c r="K272" s="456"/>
      <c r="L272" s="456"/>
      <c r="M272" s="265"/>
      <c r="N272" s="265"/>
      <c r="O272" s="265"/>
      <c r="P272" s="265"/>
      <c r="Q272" s="265"/>
      <c r="R272" s="265"/>
      <c r="S272" s="265"/>
      <c r="T272" s="265"/>
      <c r="U272" s="265"/>
      <c r="V272" s="265"/>
      <c r="W272" s="265"/>
      <c r="X272" s="265"/>
      <c r="Y272" s="265"/>
      <c r="Z272" s="265"/>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row>
    <row r="273" spans="1:174" s="40" customFormat="1" ht="45" customHeight="1">
      <c r="A273" s="282" t="s">
        <v>880</v>
      </c>
      <c r="B273" s="294"/>
      <c r="C273" s="294">
        <v>952</v>
      </c>
      <c r="D273" s="705" t="s">
        <v>1376</v>
      </c>
      <c r="E273" s="278">
        <f>'Раб.таблица 2018'!F308</f>
        <v>18500</v>
      </c>
      <c r="F273" s="336">
        <f>E273</f>
        <v>18500</v>
      </c>
      <c r="G273" s="265"/>
      <c r="H273" s="265"/>
      <c r="I273" s="265"/>
      <c r="J273" s="265"/>
      <c r="K273" s="265"/>
      <c r="L273" s="265"/>
      <c r="M273" s="265"/>
      <c r="N273" s="265"/>
      <c r="O273" s="265"/>
      <c r="P273" s="265"/>
      <c r="Q273" s="265"/>
      <c r="R273" s="265"/>
      <c r="S273" s="265"/>
      <c r="T273" s="265"/>
      <c r="U273" s="265"/>
      <c r="V273" s="265"/>
      <c r="W273" s="265"/>
      <c r="X273" s="265"/>
      <c r="Y273" s="265"/>
      <c r="Z273" s="265"/>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row>
    <row r="274" spans="1:174" s="22" customFormat="1" ht="21" customHeight="1">
      <c r="A274" s="322" t="s">
        <v>79</v>
      </c>
      <c r="B274" s="323">
        <v>221</v>
      </c>
      <c r="C274" s="323"/>
      <c r="D274" s="703"/>
      <c r="E274" s="325">
        <f>E275</f>
        <v>40000</v>
      </c>
      <c r="F274" s="469">
        <f>F275</f>
        <v>40000</v>
      </c>
      <c r="G274" s="264"/>
      <c r="H274" s="264"/>
      <c r="I274" s="264"/>
      <c r="J274" s="264"/>
      <c r="K274" s="264"/>
      <c r="L274" s="264"/>
      <c r="M274" s="264"/>
      <c r="N274" s="264"/>
      <c r="O274" s="264"/>
      <c r="P274" s="264"/>
      <c r="Q274" s="264"/>
      <c r="R274" s="264"/>
      <c r="S274" s="264"/>
      <c r="T274" s="264"/>
      <c r="U274" s="264"/>
      <c r="V274" s="264"/>
      <c r="W274" s="264"/>
      <c r="X274" s="264"/>
      <c r="Y274" s="264"/>
      <c r="Z274" s="264"/>
    </row>
    <row r="275" spans="1:174" s="41" customFormat="1" ht="18.75" customHeight="1">
      <c r="A275" s="282" t="s">
        <v>79</v>
      </c>
      <c r="B275" s="277"/>
      <c r="C275" s="294">
        <v>925</v>
      </c>
      <c r="D275" s="705" t="s">
        <v>1377</v>
      </c>
      <c r="E275" s="278">
        <f>'Раб.таблица 2018'!F310</f>
        <v>40000</v>
      </c>
      <c r="F275" s="336">
        <f>E275</f>
        <v>40000</v>
      </c>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174" s="41" customFormat="1" ht="19.5" hidden="1" customHeight="1" outlineLevel="1">
      <c r="A276" s="276" t="s">
        <v>68</v>
      </c>
      <c r="B276" s="277"/>
      <c r="C276" s="277"/>
      <c r="D276" s="705"/>
      <c r="E276" s="279"/>
      <c r="F276" s="439"/>
      <c r="G276" s="453"/>
      <c r="H276" s="453"/>
      <c r="I276" s="453"/>
      <c r="J276" s="453"/>
      <c r="K276" s="453"/>
      <c r="L276" s="453"/>
      <c r="M276" s="453"/>
      <c r="N276" s="453"/>
      <c r="O276" s="453"/>
      <c r="P276" s="453"/>
      <c r="Q276" s="453"/>
      <c r="R276" s="453"/>
      <c r="S276" s="453"/>
      <c r="T276" s="453"/>
      <c r="U276" s="453"/>
      <c r="V276" s="453"/>
      <c r="W276" s="453"/>
      <c r="X276" s="453"/>
      <c r="Y276" s="453"/>
      <c r="Z276" s="453"/>
    </row>
    <row r="277" spans="1:174" s="41" customFormat="1" ht="19.5" hidden="1" customHeight="1" outlineLevel="1">
      <c r="A277" s="276" t="s">
        <v>80</v>
      </c>
      <c r="B277" s="277"/>
      <c r="C277" s="277"/>
      <c r="D277" s="705"/>
      <c r="E277" s="279"/>
      <c r="F277" s="439"/>
      <c r="G277" s="453"/>
      <c r="H277" s="453"/>
      <c r="I277" s="453"/>
      <c r="J277" s="453"/>
      <c r="K277" s="453"/>
      <c r="L277" s="453"/>
      <c r="M277" s="453"/>
      <c r="N277" s="453"/>
      <c r="O277" s="453"/>
      <c r="P277" s="453"/>
      <c r="Q277" s="453"/>
      <c r="R277" s="453"/>
      <c r="S277" s="453"/>
      <c r="T277" s="453"/>
      <c r="U277" s="453"/>
      <c r="V277" s="453"/>
      <c r="W277" s="453"/>
      <c r="X277" s="453"/>
      <c r="Y277" s="453"/>
      <c r="Z277" s="453"/>
    </row>
    <row r="278" spans="1:174" s="41" customFormat="1" ht="31.5" hidden="1" outlineLevel="1">
      <c r="A278" s="276" t="s">
        <v>547</v>
      </c>
      <c r="B278" s="277"/>
      <c r="C278" s="277"/>
      <c r="D278" s="705"/>
      <c r="E278" s="279"/>
      <c r="F278" s="439"/>
      <c r="G278" s="453"/>
      <c r="H278" s="453"/>
      <c r="I278" s="453"/>
      <c r="J278" s="453"/>
      <c r="K278" s="453"/>
      <c r="L278" s="453"/>
      <c r="M278" s="453"/>
      <c r="N278" s="453"/>
      <c r="O278" s="453"/>
      <c r="P278" s="453"/>
      <c r="Q278" s="453"/>
      <c r="R278" s="453"/>
      <c r="S278" s="453"/>
      <c r="T278" s="453"/>
      <c r="U278" s="453"/>
      <c r="V278" s="453"/>
      <c r="W278" s="453"/>
      <c r="X278" s="453"/>
      <c r="Y278" s="453"/>
      <c r="Z278" s="453"/>
    </row>
    <row r="279" spans="1:174" s="41" customFormat="1" ht="31.5" hidden="1" outlineLevel="1">
      <c r="A279" s="276" t="s">
        <v>549</v>
      </c>
      <c r="B279" s="277"/>
      <c r="C279" s="277"/>
      <c r="D279" s="705"/>
      <c r="E279" s="279"/>
      <c r="F279" s="439"/>
      <c r="G279" s="453"/>
      <c r="H279" s="453"/>
      <c r="I279" s="453"/>
      <c r="J279" s="453"/>
      <c r="K279" s="453"/>
      <c r="L279" s="453"/>
      <c r="M279" s="453"/>
      <c r="N279" s="453"/>
      <c r="O279" s="453"/>
      <c r="P279" s="453"/>
      <c r="Q279" s="453"/>
      <c r="R279" s="453"/>
      <c r="S279" s="453"/>
      <c r="T279" s="453"/>
      <c r="U279" s="453"/>
      <c r="V279" s="453"/>
      <c r="W279" s="453"/>
      <c r="X279" s="453"/>
      <c r="Y279" s="453"/>
      <c r="Z279" s="453"/>
    </row>
    <row r="280" spans="1:174" s="41" customFormat="1" ht="47.25" hidden="1" outlineLevel="1">
      <c r="A280" s="276" t="s">
        <v>553</v>
      </c>
      <c r="B280" s="277"/>
      <c r="C280" s="277"/>
      <c r="D280" s="705"/>
      <c r="E280" s="279"/>
      <c r="F280" s="439"/>
      <c r="G280" s="453"/>
      <c r="H280" s="453"/>
      <c r="I280" s="453"/>
      <c r="J280" s="453"/>
      <c r="K280" s="453"/>
      <c r="L280" s="453"/>
      <c r="M280" s="453"/>
      <c r="N280" s="453"/>
      <c r="O280" s="453"/>
      <c r="P280" s="453"/>
      <c r="Q280" s="453"/>
      <c r="R280" s="453"/>
      <c r="S280" s="453"/>
      <c r="T280" s="453"/>
      <c r="U280" s="453"/>
      <c r="V280" s="453"/>
      <c r="W280" s="453"/>
      <c r="X280" s="453"/>
      <c r="Y280" s="453"/>
      <c r="Z280" s="453"/>
    </row>
    <row r="281" spans="1:174" s="41" customFormat="1" ht="21" hidden="1" customHeight="1" outlineLevel="1">
      <c r="A281" s="276" t="s">
        <v>67</v>
      </c>
      <c r="B281" s="277"/>
      <c r="C281" s="277"/>
      <c r="D281" s="705"/>
      <c r="E281" s="279"/>
      <c r="F281" s="439"/>
      <c r="G281" s="453"/>
      <c r="H281" s="453"/>
      <c r="I281" s="453"/>
      <c r="J281" s="453"/>
      <c r="K281" s="453"/>
      <c r="L281" s="453"/>
      <c r="M281" s="453"/>
      <c r="N281" s="453"/>
      <c r="O281" s="453"/>
      <c r="P281" s="453"/>
      <c r="Q281" s="453"/>
      <c r="R281" s="453"/>
      <c r="S281" s="453"/>
      <c r="T281" s="265"/>
      <c r="U281" s="453"/>
      <c r="V281" s="453"/>
      <c r="W281" s="453"/>
      <c r="X281" s="453"/>
      <c r="Y281" s="453"/>
      <c r="Z281" s="453"/>
    </row>
    <row r="282" spans="1:174" s="41" customFormat="1" ht="32.25" hidden="1" customHeight="1" outlineLevel="1">
      <c r="A282" s="276" t="s">
        <v>699</v>
      </c>
      <c r="B282" s="277"/>
      <c r="C282" s="277"/>
      <c r="D282" s="705"/>
      <c r="E282" s="279"/>
      <c r="F282" s="439"/>
      <c r="G282" s="453"/>
      <c r="H282" s="453"/>
      <c r="I282" s="453"/>
      <c r="J282" s="453"/>
      <c r="K282" s="453"/>
      <c r="L282" s="453"/>
      <c r="M282" s="453"/>
      <c r="N282" s="453"/>
      <c r="O282" s="453"/>
      <c r="P282" s="453"/>
      <c r="Q282" s="453"/>
      <c r="R282" s="453"/>
      <c r="S282" s="453"/>
      <c r="T282" s="453"/>
      <c r="U282" s="453"/>
      <c r="V282" s="453"/>
      <c r="W282" s="453"/>
      <c r="X282" s="453"/>
      <c r="Y282" s="453"/>
      <c r="Z282" s="453"/>
    </row>
    <row r="283" spans="1:174" s="41" customFormat="1" ht="31.5" hidden="1" customHeight="1" outlineLevel="1">
      <c r="A283" s="276" t="s">
        <v>725</v>
      </c>
      <c r="B283" s="277"/>
      <c r="C283" s="277"/>
      <c r="D283" s="705"/>
      <c r="E283" s="279"/>
      <c r="F283" s="439"/>
      <c r="G283" s="453"/>
      <c r="H283" s="453"/>
      <c r="I283" s="453"/>
      <c r="J283" s="453"/>
      <c r="K283" s="453"/>
      <c r="L283" s="453"/>
      <c r="M283" s="453"/>
      <c r="N283" s="453"/>
      <c r="O283" s="453"/>
      <c r="P283" s="453"/>
      <c r="Q283" s="453"/>
      <c r="R283" s="453"/>
      <c r="S283" s="453"/>
      <c r="T283" s="453"/>
      <c r="U283" s="453"/>
      <c r="V283" s="453"/>
      <c r="W283" s="453"/>
      <c r="X283" s="453"/>
      <c r="Y283" s="453"/>
      <c r="Z283" s="453"/>
    </row>
    <row r="284" spans="1:174" s="41" customFormat="1" ht="21" hidden="1" customHeight="1" outlineLevel="1">
      <c r="A284" s="276" t="s">
        <v>562</v>
      </c>
      <c r="B284" s="277"/>
      <c r="C284" s="277"/>
      <c r="D284" s="705"/>
      <c r="E284" s="279"/>
      <c r="F284" s="439"/>
      <c r="G284" s="453"/>
      <c r="H284" s="453"/>
      <c r="I284" s="453"/>
      <c r="J284" s="453"/>
      <c r="K284" s="453"/>
      <c r="L284" s="453"/>
      <c r="M284" s="453"/>
      <c r="N284" s="453"/>
      <c r="O284" s="453"/>
      <c r="P284" s="453"/>
      <c r="Q284" s="453"/>
      <c r="R284" s="453"/>
      <c r="S284" s="453"/>
      <c r="T284" s="453"/>
      <c r="U284" s="453"/>
      <c r="V284" s="453"/>
      <c r="W284" s="453"/>
      <c r="X284" s="453"/>
      <c r="Y284" s="453"/>
      <c r="Z284" s="453"/>
    </row>
    <row r="285" spans="1:174" s="41" customFormat="1" ht="31.5" hidden="1" customHeight="1" outlineLevel="1">
      <c r="A285" s="276" t="s">
        <v>788</v>
      </c>
      <c r="B285" s="277"/>
      <c r="C285" s="277"/>
      <c r="D285" s="705"/>
      <c r="E285" s="279"/>
      <c r="F285" s="439"/>
      <c r="G285" s="453"/>
      <c r="H285" s="453"/>
      <c r="I285" s="453"/>
      <c r="J285" s="453"/>
      <c r="K285" s="453"/>
      <c r="L285" s="453"/>
      <c r="M285" s="453"/>
      <c r="N285" s="453"/>
      <c r="O285" s="453"/>
      <c r="P285" s="453"/>
      <c r="Q285" s="453"/>
      <c r="R285" s="453"/>
      <c r="S285" s="453"/>
      <c r="T285" s="453"/>
      <c r="U285" s="453"/>
      <c r="V285" s="453"/>
      <c r="W285" s="453"/>
      <c r="X285" s="453"/>
      <c r="Y285" s="453"/>
      <c r="Z285" s="453"/>
    </row>
    <row r="286" spans="1:174" s="41" customFormat="1" ht="15.75" hidden="1" customHeight="1" outlineLevel="1">
      <c r="A286" s="276"/>
      <c r="B286" s="277"/>
      <c r="C286" s="277"/>
      <c r="D286" s="705"/>
      <c r="E286" s="279"/>
      <c r="F286" s="439"/>
      <c r="G286" s="453"/>
      <c r="H286" s="453"/>
      <c r="I286" s="453"/>
      <c r="J286" s="453"/>
      <c r="K286" s="453"/>
      <c r="L286" s="453"/>
      <c r="M286" s="453"/>
      <c r="N286" s="453"/>
      <c r="O286" s="453"/>
      <c r="P286" s="453"/>
      <c r="Q286" s="453"/>
      <c r="R286" s="453"/>
      <c r="S286" s="453"/>
      <c r="T286" s="453"/>
      <c r="U286" s="453"/>
      <c r="V286" s="453"/>
      <c r="W286" s="453"/>
      <c r="X286" s="453"/>
      <c r="Y286" s="453"/>
      <c r="Z286" s="453"/>
    </row>
    <row r="287" spans="1:174" s="41" customFormat="1" ht="15.75" hidden="1" customHeight="1" outlineLevel="1">
      <c r="A287" s="276"/>
      <c r="B287" s="277"/>
      <c r="C287" s="277"/>
      <c r="D287" s="705"/>
      <c r="E287" s="279"/>
      <c r="F287" s="439"/>
      <c r="G287" s="453"/>
      <c r="H287" s="453"/>
      <c r="I287" s="453"/>
      <c r="J287" s="453"/>
      <c r="K287" s="453"/>
      <c r="L287" s="453"/>
      <c r="M287" s="453"/>
      <c r="N287" s="453"/>
      <c r="O287" s="453"/>
      <c r="P287" s="453"/>
      <c r="Q287" s="453"/>
      <c r="R287" s="453"/>
      <c r="S287" s="453"/>
      <c r="T287" s="453"/>
      <c r="U287" s="453"/>
      <c r="V287" s="453"/>
      <c r="W287" s="453"/>
      <c r="X287" s="453"/>
      <c r="Y287" s="453"/>
      <c r="Z287" s="453"/>
    </row>
    <row r="288" spans="1:174" s="41" customFormat="1" ht="15.75" hidden="1" customHeight="1" outlineLevel="1">
      <c r="A288" s="276"/>
      <c r="B288" s="277"/>
      <c r="C288" s="277"/>
      <c r="D288" s="705"/>
      <c r="E288" s="279"/>
      <c r="F288" s="439"/>
      <c r="G288" s="453"/>
      <c r="H288" s="453"/>
      <c r="I288" s="453"/>
      <c r="J288" s="453"/>
      <c r="K288" s="453"/>
      <c r="L288" s="453"/>
      <c r="M288" s="453"/>
      <c r="N288" s="453"/>
      <c r="O288" s="453"/>
      <c r="P288" s="453"/>
      <c r="Q288" s="453"/>
      <c r="R288" s="453"/>
      <c r="S288" s="453"/>
      <c r="T288" s="453"/>
      <c r="U288" s="453"/>
      <c r="V288" s="453"/>
      <c r="W288" s="453"/>
      <c r="X288" s="453"/>
      <c r="Y288" s="453"/>
      <c r="Z288" s="453"/>
    </row>
    <row r="289" spans="1:174" s="41" customFormat="1" ht="15.75" hidden="1" customHeight="1" outlineLevel="1">
      <c r="A289" s="276"/>
      <c r="B289" s="277"/>
      <c r="C289" s="277"/>
      <c r="D289" s="705"/>
      <c r="E289" s="279"/>
      <c r="F289" s="439"/>
      <c r="G289" s="453"/>
      <c r="H289" s="453"/>
      <c r="I289" s="453"/>
      <c r="J289" s="453"/>
      <c r="K289" s="453"/>
      <c r="L289" s="453"/>
      <c r="M289" s="453"/>
      <c r="N289" s="453"/>
      <c r="O289" s="453"/>
      <c r="P289" s="453"/>
      <c r="Q289" s="453"/>
      <c r="R289" s="453"/>
      <c r="S289" s="453"/>
      <c r="T289" s="453"/>
      <c r="U289" s="453"/>
      <c r="V289" s="453"/>
      <c r="W289" s="453"/>
      <c r="X289" s="453"/>
      <c r="Y289" s="453"/>
      <c r="Z289" s="453"/>
    </row>
    <row r="290" spans="1:174" s="41" customFormat="1" ht="15.75" hidden="1" customHeight="1" outlineLevel="1">
      <c r="A290" s="276"/>
      <c r="B290" s="277"/>
      <c r="C290" s="277"/>
      <c r="D290" s="705"/>
      <c r="E290" s="279"/>
      <c r="F290" s="439"/>
      <c r="G290" s="453"/>
      <c r="H290" s="453"/>
      <c r="I290" s="453"/>
      <c r="J290" s="453"/>
      <c r="K290" s="453"/>
      <c r="L290" s="453"/>
      <c r="M290" s="453"/>
      <c r="N290" s="453"/>
      <c r="O290" s="453"/>
      <c r="P290" s="453"/>
      <c r="Q290" s="453"/>
      <c r="R290" s="453"/>
      <c r="S290" s="453"/>
      <c r="T290" s="453"/>
      <c r="U290" s="453"/>
      <c r="V290" s="453"/>
      <c r="W290" s="453"/>
      <c r="X290" s="453"/>
      <c r="Y290" s="453"/>
      <c r="Z290" s="453"/>
    </row>
    <row r="291" spans="1:174" s="42" customFormat="1" ht="21.75" customHeight="1" collapsed="1">
      <c r="A291" s="322" t="s">
        <v>711</v>
      </c>
      <c r="B291" s="323">
        <v>222</v>
      </c>
      <c r="C291" s="323"/>
      <c r="D291" s="703"/>
      <c r="E291" s="325">
        <f>E292</f>
        <v>0</v>
      </c>
      <c r="F291" s="469">
        <f>F292</f>
        <v>0</v>
      </c>
      <c r="G291" s="264"/>
      <c r="H291" s="264"/>
      <c r="I291" s="264"/>
      <c r="J291" s="264"/>
      <c r="K291" s="264"/>
      <c r="L291" s="264"/>
      <c r="M291" s="264"/>
      <c r="N291" s="264"/>
      <c r="O291" s="264"/>
      <c r="P291" s="264"/>
      <c r="Q291" s="264"/>
      <c r="R291" s="264"/>
      <c r="S291" s="264"/>
      <c r="T291" s="264"/>
      <c r="U291" s="264"/>
      <c r="V291" s="264"/>
      <c r="W291" s="264"/>
      <c r="X291" s="264"/>
      <c r="Y291" s="264"/>
      <c r="Z291" s="264"/>
      <c r="AA291" s="238"/>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c r="BG291" s="238"/>
      <c r="BH291" s="238"/>
      <c r="BI291" s="238"/>
      <c r="BJ291" s="238"/>
      <c r="BK291" s="238"/>
      <c r="BL291" s="238"/>
      <c r="BM291" s="238"/>
      <c r="BN291" s="238"/>
      <c r="BO291" s="238"/>
      <c r="BP291" s="238"/>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c r="DB291" s="238"/>
      <c r="DC291" s="238"/>
      <c r="DD291" s="238"/>
      <c r="DE291" s="238"/>
      <c r="DF291" s="238"/>
      <c r="DG291" s="238"/>
      <c r="DH291" s="238"/>
      <c r="DI291" s="238"/>
      <c r="DJ291" s="238"/>
      <c r="DK291" s="238"/>
      <c r="DL291" s="238"/>
      <c r="DM291" s="238"/>
      <c r="DN291" s="238"/>
      <c r="DO291" s="238"/>
      <c r="DP291" s="238"/>
      <c r="DQ291" s="238"/>
      <c r="DR291" s="238"/>
      <c r="DS291" s="238"/>
      <c r="DT291" s="238"/>
      <c r="DU291" s="238"/>
      <c r="DV291" s="238"/>
      <c r="DW291" s="238"/>
      <c r="DX291" s="238"/>
      <c r="DY291" s="238"/>
      <c r="DZ291" s="238"/>
      <c r="EA291" s="238"/>
      <c r="EB291" s="238"/>
      <c r="EC291" s="238"/>
      <c r="ED291" s="238"/>
      <c r="EE291" s="238"/>
      <c r="EF291" s="238"/>
      <c r="EG291" s="238"/>
      <c r="EH291" s="238"/>
      <c r="EI291" s="238"/>
      <c r="EJ291" s="238"/>
      <c r="EK291" s="238"/>
      <c r="EL291" s="238"/>
      <c r="EM291" s="238"/>
      <c r="EN291" s="238"/>
      <c r="EO291" s="238"/>
      <c r="EP291" s="238"/>
      <c r="EQ291" s="238"/>
      <c r="ER291" s="238"/>
      <c r="ES291" s="238"/>
      <c r="ET291" s="238"/>
      <c r="EU291" s="238"/>
      <c r="EV291" s="238"/>
      <c r="EW291" s="238"/>
      <c r="EX291" s="238"/>
      <c r="EY291" s="238"/>
      <c r="EZ291" s="238"/>
      <c r="FA291" s="238"/>
      <c r="FB291" s="238"/>
      <c r="FC291" s="238"/>
      <c r="FD291" s="238"/>
      <c r="FE291" s="238"/>
      <c r="FF291" s="238"/>
      <c r="FG291" s="238"/>
      <c r="FH291" s="238"/>
      <c r="FI291" s="238"/>
      <c r="FJ291" s="238"/>
      <c r="FK291" s="238"/>
      <c r="FL291" s="238"/>
      <c r="FM291" s="238"/>
      <c r="FN291" s="238"/>
      <c r="FO291" s="238"/>
      <c r="FP291" s="238"/>
      <c r="FQ291" s="238"/>
      <c r="FR291" s="238"/>
    </row>
    <row r="292" spans="1:174" s="40" customFormat="1" ht="23.25" customHeight="1">
      <c r="A292" s="282" t="s">
        <v>726</v>
      </c>
      <c r="B292" s="277"/>
      <c r="C292" s="294">
        <v>922</v>
      </c>
      <c r="D292" s="705" t="s">
        <v>1377</v>
      </c>
      <c r="E292" s="278">
        <f>'Раб.таблица 2018'!F327</f>
        <v>0</v>
      </c>
      <c r="F292" s="336">
        <f>E292</f>
        <v>0</v>
      </c>
      <c r="G292" s="265"/>
      <c r="H292" s="265"/>
      <c r="I292" s="265"/>
      <c r="J292" s="265"/>
      <c r="K292" s="265"/>
      <c r="L292" s="265"/>
      <c r="M292" s="265"/>
      <c r="N292" s="265"/>
      <c r="O292" s="265"/>
      <c r="P292" s="265"/>
      <c r="Q292" s="265"/>
      <c r="R292" s="265"/>
      <c r="S292" s="265"/>
      <c r="T292" s="265"/>
      <c r="U292" s="265"/>
      <c r="V292" s="265"/>
      <c r="W292" s="265"/>
      <c r="X292" s="265"/>
      <c r="Y292" s="265"/>
      <c r="Z292" s="265"/>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row>
    <row r="293" spans="1:174" s="41" customFormat="1" ht="81" hidden="1" customHeight="1" outlineLevel="1">
      <c r="A293" s="276" t="s">
        <v>727</v>
      </c>
      <c r="B293" s="277"/>
      <c r="C293" s="277"/>
      <c r="D293" s="705"/>
      <c r="E293" s="279"/>
      <c r="F293" s="439"/>
      <c r="G293" s="453"/>
      <c r="H293" s="453"/>
      <c r="I293" s="453"/>
      <c r="J293" s="453"/>
      <c r="K293" s="453"/>
      <c r="L293" s="453"/>
      <c r="M293" s="453"/>
      <c r="N293" s="453"/>
      <c r="O293" s="453"/>
      <c r="P293" s="453"/>
      <c r="Q293" s="453"/>
      <c r="R293" s="453"/>
      <c r="S293" s="453"/>
      <c r="T293" s="453"/>
      <c r="U293" s="453"/>
      <c r="V293" s="453"/>
      <c r="W293" s="453"/>
      <c r="X293" s="453"/>
      <c r="Y293" s="453"/>
      <c r="Z293" s="453"/>
    </row>
    <row r="294" spans="1:174" s="41" customFormat="1" ht="48" hidden="1" customHeight="1" outlineLevel="1">
      <c r="A294" s="285" t="s">
        <v>737</v>
      </c>
      <c r="B294" s="277"/>
      <c r="C294" s="277"/>
      <c r="D294" s="705"/>
      <c r="E294" s="279"/>
      <c r="F294" s="439"/>
      <c r="G294" s="453"/>
      <c r="H294" s="453"/>
      <c r="I294" s="453"/>
      <c r="J294" s="453"/>
      <c r="K294" s="453"/>
      <c r="L294" s="453"/>
      <c r="M294" s="453"/>
      <c r="N294" s="453"/>
      <c r="O294" s="453"/>
      <c r="P294" s="453"/>
      <c r="Q294" s="453"/>
      <c r="R294" s="453"/>
      <c r="S294" s="453"/>
      <c r="T294" s="453"/>
      <c r="U294" s="453"/>
      <c r="V294" s="453"/>
      <c r="W294" s="453"/>
      <c r="X294" s="453"/>
      <c r="Y294" s="453"/>
      <c r="Z294" s="453"/>
    </row>
    <row r="295" spans="1:174" s="41" customFormat="1" hidden="1" outlineLevel="1">
      <c r="A295" s="285"/>
      <c r="B295" s="277"/>
      <c r="C295" s="277"/>
      <c r="D295" s="705"/>
      <c r="E295" s="279"/>
      <c r="F295" s="439"/>
      <c r="G295" s="453"/>
      <c r="H295" s="453"/>
      <c r="I295" s="453"/>
      <c r="J295" s="453"/>
      <c r="K295" s="453"/>
      <c r="L295" s="453"/>
      <c r="M295" s="453"/>
      <c r="N295" s="453"/>
      <c r="O295" s="453"/>
      <c r="P295" s="453"/>
      <c r="Q295" s="453"/>
      <c r="R295" s="453"/>
      <c r="S295" s="453"/>
      <c r="T295" s="453"/>
      <c r="U295" s="453"/>
      <c r="V295" s="453"/>
      <c r="W295" s="453"/>
      <c r="X295" s="453"/>
      <c r="Y295" s="453"/>
      <c r="Z295" s="453"/>
    </row>
    <row r="296" spans="1:174" s="41" customFormat="1" hidden="1" outlineLevel="1">
      <c r="A296" s="285"/>
      <c r="B296" s="277"/>
      <c r="C296" s="277"/>
      <c r="D296" s="705"/>
      <c r="E296" s="279"/>
      <c r="F296" s="439"/>
      <c r="G296" s="453"/>
      <c r="H296" s="453"/>
      <c r="I296" s="453"/>
      <c r="J296" s="453"/>
      <c r="K296" s="453"/>
      <c r="L296" s="453"/>
      <c r="M296" s="453"/>
      <c r="N296" s="453"/>
      <c r="O296" s="453"/>
      <c r="P296" s="453"/>
      <c r="Q296" s="453"/>
      <c r="R296" s="453"/>
      <c r="S296" s="453"/>
      <c r="T296" s="453"/>
      <c r="U296" s="453"/>
      <c r="V296" s="453"/>
      <c r="W296" s="453"/>
      <c r="X296" s="453"/>
      <c r="Y296" s="453"/>
      <c r="Z296" s="453"/>
    </row>
    <row r="297" spans="1:174" s="41" customFormat="1" hidden="1" outlineLevel="1">
      <c r="A297" s="285"/>
      <c r="B297" s="277"/>
      <c r="C297" s="277"/>
      <c r="D297" s="705"/>
      <c r="E297" s="279"/>
      <c r="F297" s="439"/>
      <c r="G297" s="453"/>
      <c r="H297" s="453"/>
      <c r="I297" s="453"/>
      <c r="J297" s="453"/>
      <c r="K297" s="453"/>
      <c r="L297" s="453"/>
      <c r="M297" s="453"/>
      <c r="N297" s="453"/>
      <c r="O297" s="453"/>
      <c r="P297" s="453"/>
      <c r="Q297" s="453"/>
      <c r="R297" s="453"/>
      <c r="S297" s="453"/>
      <c r="T297" s="453"/>
      <c r="U297" s="453"/>
      <c r="V297" s="453"/>
      <c r="W297" s="453"/>
      <c r="X297" s="453"/>
      <c r="Y297" s="453"/>
      <c r="Z297" s="453"/>
    </row>
    <row r="298" spans="1:174" s="41" customFormat="1" hidden="1" outlineLevel="1">
      <c r="A298" s="285"/>
      <c r="B298" s="277"/>
      <c r="C298" s="277"/>
      <c r="D298" s="705"/>
      <c r="E298" s="279"/>
      <c r="F298" s="439"/>
      <c r="G298" s="453"/>
      <c r="H298" s="453"/>
      <c r="I298" s="453"/>
      <c r="J298" s="453"/>
      <c r="K298" s="453"/>
      <c r="L298" s="453"/>
      <c r="M298" s="453"/>
      <c r="N298" s="453"/>
      <c r="O298" s="453"/>
      <c r="P298" s="453"/>
      <c r="Q298" s="453"/>
      <c r="R298" s="453"/>
      <c r="S298" s="453"/>
      <c r="T298" s="453"/>
      <c r="U298" s="453"/>
      <c r="V298" s="453"/>
      <c r="W298" s="453"/>
      <c r="X298" s="453"/>
      <c r="Y298" s="453"/>
      <c r="Z298" s="453"/>
    </row>
    <row r="299" spans="1:174" s="41" customFormat="1" hidden="1" outlineLevel="1">
      <c r="A299" s="285"/>
      <c r="B299" s="277"/>
      <c r="C299" s="277"/>
      <c r="D299" s="705"/>
      <c r="E299" s="279"/>
      <c r="F299" s="439"/>
      <c r="G299" s="453"/>
      <c r="H299" s="453"/>
      <c r="I299" s="453"/>
      <c r="J299" s="453"/>
      <c r="K299" s="453"/>
      <c r="L299" s="453"/>
      <c r="M299" s="453"/>
      <c r="N299" s="453"/>
      <c r="O299" s="453"/>
      <c r="P299" s="453"/>
      <c r="Q299" s="453"/>
      <c r="R299" s="453"/>
      <c r="S299" s="453"/>
      <c r="T299" s="453"/>
      <c r="U299" s="453"/>
      <c r="V299" s="453"/>
      <c r="W299" s="453"/>
      <c r="X299" s="453"/>
      <c r="Y299" s="453"/>
      <c r="Z299" s="453"/>
    </row>
    <row r="300" spans="1:174" s="42" customFormat="1" ht="31.5" collapsed="1">
      <c r="A300" s="332" t="s">
        <v>710</v>
      </c>
      <c r="B300" s="323">
        <v>224</v>
      </c>
      <c r="C300" s="323"/>
      <c r="D300" s="703"/>
      <c r="E300" s="325">
        <f>E301</f>
        <v>0</v>
      </c>
      <c r="F300" s="469">
        <f>F301</f>
        <v>0</v>
      </c>
      <c r="G300" s="264"/>
      <c r="H300" s="264"/>
      <c r="I300" s="264"/>
      <c r="J300" s="264"/>
      <c r="K300" s="264"/>
      <c r="L300" s="264"/>
      <c r="M300" s="264"/>
      <c r="N300" s="264"/>
      <c r="O300" s="264"/>
      <c r="P300" s="264"/>
      <c r="Q300" s="264"/>
      <c r="R300" s="264"/>
      <c r="S300" s="264"/>
      <c r="T300" s="264"/>
      <c r="U300" s="264"/>
      <c r="V300" s="264"/>
      <c r="W300" s="264"/>
      <c r="X300" s="264"/>
      <c r="Y300" s="264"/>
      <c r="Z300" s="264"/>
      <c r="AA300" s="238"/>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c r="BG300" s="238"/>
      <c r="BH300" s="238"/>
      <c r="BI300" s="238"/>
      <c r="BJ300" s="238"/>
      <c r="BK300" s="238"/>
      <c r="BL300" s="238"/>
      <c r="BM300" s="238"/>
      <c r="BN300" s="238"/>
      <c r="BO300" s="238"/>
      <c r="BP300" s="238"/>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c r="DB300" s="238"/>
      <c r="DC300" s="238"/>
      <c r="DD300" s="238"/>
      <c r="DE300" s="238"/>
      <c r="DF300" s="238"/>
      <c r="DG300" s="238"/>
      <c r="DH300" s="238"/>
      <c r="DI300" s="238"/>
      <c r="DJ300" s="238"/>
      <c r="DK300" s="238"/>
      <c r="DL300" s="238"/>
      <c r="DM300" s="238"/>
      <c r="DN300" s="238"/>
      <c r="DO300" s="238"/>
      <c r="DP300" s="238"/>
      <c r="DQ300" s="238"/>
      <c r="DR300" s="238"/>
      <c r="DS300" s="238"/>
      <c r="DT300" s="238"/>
      <c r="DU300" s="238"/>
      <c r="DV300" s="238"/>
      <c r="DW300" s="238"/>
      <c r="DX300" s="238"/>
      <c r="DY300" s="238"/>
      <c r="DZ300" s="238"/>
      <c r="EA300" s="238"/>
      <c r="EB300" s="238"/>
      <c r="EC300" s="238"/>
      <c r="ED300" s="238"/>
      <c r="EE300" s="238"/>
      <c r="EF300" s="238"/>
      <c r="EG300" s="238"/>
      <c r="EH300" s="238"/>
      <c r="EI300" s="238"/>
      <c r="EJ300" s="238"/>
      <c r="EK300" s="238"/>
      <c r="EL300" s="238"/>
      <c r="EM300" s="238"/>
      <c r="EN300" s="238"/>
      <c r="EO300" s="238"/>
      <c r="EP300" s="238"/>
      <c r="EQ300" s="238"/>
      <c r="ER300" s="238"/>
      <c r="ES300" s="238"/>
      <c r="ET300" s="238"/>
      <c r="EU300" s="238"/>
      <c r="EV300" s="238"/>
      <c r="EW300" s="238"/>
      <c r="EX300" s="238"/>
      <c r="EY300" s="238"/>
      <c r="EZ300" s="238"/>
      <c r="FA300" s="238"/>
      <c r="FB300" s="238"/>
      <c r="FC300" s="238"/>
      <c r="FD300" s="238"/>
      <c r="FE300" s="238"/>
      <c r="FF300" s="238"/>
      <c r="FG300" s="238"/>
      <c r="FH300" s="238"/>
      <c r="FI300" s="238"/>
      <c r="FJ300" s="238"/>
      <c r="FK300" s="238"/>
      <c r="FL300" s="238"/>
      <c r="FM300" s="238"/>
      <c r="FN300" s="238"/>
      <c r="FO300" s="238"/>
      <c r="FP300" s="238"/>
      <c r="FQ300" s="238"/>
      <c r="FR300" s="238"/>
    </row>
    <row r="301" spans="1:174" s="40" customFormat="1" ht="29.25">
      <c r="A301" s="282" t="s">
        <v>710</v>
      </c>
      <c r="B301" s="277"/>
      <c r="C301" s="294">
        <v>926</v>
      </c>
      <c r="D301" s="705" t="s">
        <v>1377</v>
      </c>
      <c r="E301" s="278"/>
      <c r="F301" s="336"/>
      <c r="G301" s="265"/>
      <c r="H301" s="265"/>
      <c r="I301" s="265"/>
      <c r="J301" s="265"/>
      <c r="K301" s="265"/>
      <c r="L301" s="265"/>
      <c r="M301" s="265"/>
      <c r="N301" s="265"/>
      <c r="O301" s="265"/>
      <c r="P301" s="265"/>
      <c r="Q301" s="265"/>
      <c r="R301" s="265"/>
      <c r="S301" s="265"/>
      <c r="T301" s="265"/>
      <c r="U301" s="265"/>
      <c r="V301" s="265"/>
      <c r="W301" s="265"/>
      <c r="X301" s="265"/>
      <c r="Y301" s="265"/>
      <c r="Z301" s="265"/>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s="41"/>
      <c r="FF301" s="41"/>
      <c r="FG301" s="41"/>
      <c r="FH301" s="41"/>
      <c r="FI301" s="41"/>
      <c r="FJ301" s="41"/>
      <c r="FK301" s="41"/>
      <c r="FL301" s="41"/>
      <c r="FM301" s="41"/>
      <c r="FN301" s="41"/>
      <c r="FO301" s="41"/>
      <c r="FP301" s="41"/>
      <c r="FQ301" s="41"/>
      <c r="FR301" s="41"/>
    </row>
    <row r="302" spans="1:174" s="40" customFormat="1" ht="31.5" hidden="1" customHeight="1" outlineLevel="1">
      <c r="A302" s="334" t="s">
        <v>708</v>
      </c>
      <c r="B302" s="277"/>
      <c r="C302" s="294"/>
      <c r="D302" s="705"/>
      <c r="E302" s="278"/>
      <c r="F302" s="336"/>
      <c r="G302" s="265"/>
      <c r="H302" s="265"/>
      <c r="I302" s="265"/>
      <c r="J302" s="265"/>
      <c r="K302" s="265"/>
      <c r="L302" s="265"/>
      <c r="M302" s="453"/>
      <c r="N302" s="265"/>
      <c r="O302" s="265"/>
      <c r="P302" s="265"/>
      <c r="Q302" s="453"/>
      <c r="R302" s="265"/>
      <c r="S302" s="265"/>
      <c r="T302" s="265"/>
      <c r="U302" s="453"/>
      <c r="V302" s="265"/>
      <c r="W302" s="265"/>
      <c r="X302" s="265"/>
      <c r="Y302" s="453"/>
      <c r="Z302" s="453"/>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s="41"/>
      <c r="FF302" s="41"/>
      <c r="FG302" s="41"/>
      <c r="FH302" s="41"/>
      <c r="FI302" s="41"/>
      <c r="FJ302" s="41"/>
      <c r="FK302" s="41"/>
      <c r="FL302" s="41"/>
      <c r="FM302" s="41"/>
      <c r="FN302" s="41"/>
      <c r="FO302" s="41"/>
      <c r="FP302" s="41"/>
      <c r="FQ302" s="41"/>
      <c r="FR302" s="41"/>
    </row>
    <row r="303" spans="1:174" s="42" customFormat="1" ht="31.5" customHeight="1" collapsed="1">
      <c r="A303" s="332" t="s">
        <v>713</v>
      </c>
      <c r="B303" s="323">
        <v>225</v>
      </c>
      <c r="C303" s="323"/>
      <c r="D303" s="703"/>
      <c r="E303" s="325">
        <f>E304+E312</f>
        <v>43800</v>
      </c>
      <c r="F303" s="469">
        <f>F304+F312</f>
        <v>43800</v>
      </c>
      <c r="G303" s="264"/>
      <c r="H303" s="264"/>
      <c r="I303" s="264"/>
      <c r="J303" s="264"/>
      <c r="K303" s="264"/>
      <c r="L303" s="264"/>
      <c r="M303" s="264"/>
      <c r="N303" s="264"/>
      <c r="O303" s="264"/>
      <c r="P303" s="264"/>
      <c r="Q303" s="264"/>
      <c r="R303" s="264"/>
      <c r="S303" s="264"/>
      <c r="T303" s="264"/>
      <c r="U303" s="264"/>
      <c r="V303" s="264"/>
      <c r="W303" s="264"/>
      <c r="X303" s="264"/>
      <c r="Y303" s="264"/>
      <c r="Z303" s="264"/>
      <c r="AA303" s="238"/>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c r="BG303" s="238"/>
      <c r="BH303" s="238"/>
      <c r="BI303" s="238"/>
      <c r="BJ303" s="238"/>
      <c r="BK303" s="238"/>
      <c r="BL303" s="238"/>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38"/>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38"/>
      <c r="FP303" s="238"/>
      <c r="FQ303" s="238"/>
      <c r="FR303" s="238"/>
    </row>
    <row r="304" spans="1:174" s="40" customFormat="1" ht="24" customHeight="1">
      <c r="A304" s="282" t="s">
        <v>719</v>
      </c>
      <c r="B304" s="277"/>
      <c r="C304" s="294">
        <v>942</v>
      </c>
      <c r="D304" s="705" t="s">
        <v>1377</v>
      </c>
      <c r="E304" s="278">
        <f>'Раб.таблица 2018'!F339</f>
        <v>18000</v>
      </c>
      <c r="F304" s="336">
        <f>E304</f>
        <v>18000</v>
      </c>
      <c r="G304" s="265"/>
      <c r="H304" s="265"/>
      <c r="I304" s="265"/>
      <c r="J304" s="265"/>
      <c r="K304" s="265"/>
      <c r="L304" s="265"/>
      <c r="M304" s="265"/>
      <c r="N304" s="265"/>
      <c r="O304" s="265"/>
      <c r="P304" s="265"/>
      <c r="Q304" s="265"/>
      <c r="R304" s="265"/>
      <c r="S304" s="265"/>
      <c r="T304" s="265"/>
      <c r="U304" s="265"/>
      <c r="V304" s="265"/>
      <c r="W304" s="265"/>
      <c r="X304" s="265"/>
      <c r="Y304" s="265"/>
      <c r="Z304" s="265"/>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row>
    <row r="305" spans="1:174" s="41" customFormat="1" ht="47.25" hidden="1" outlineLevel="1">
      <c r="A305" s="276" t="s">
        <v>729</v>
      </c>
      <c r="B305" s="277"/>
      <c r="C305" s="277"/>
      <c r="D305" s="705"/>
      <c r="E305" s="279"/>
      <c r="F305" s="439"/>
      <c r="G305" s="453"/>
      <c r="H305" s="453"/>
      <c r="I305" s="453"/>
      <c r="J305" s="453"/>
      <c r="K305" s="453"/>
      <c r="L305" s="453"/>
      <c r="M305" s="453"/>
      <c r="N305" s="453"/>
      <c r="O305" s="453"/>
      <c r="P305" s="453"/>
      <c r="Q305" s="453"/>
      <c r="R305" s="453"/>
      <c r="S305" s="453"/>
      <c r="T305" s="453"/>
      <c r="U305" s="453"/>
      <c r="V305" s="453"/>
      <c r="W305" s="453"/>
      <c r="X305" s="453"/>
      <c r="Y305" s="453"/>
      <c r="Z305" s="453"/>
    </row>
    <row r="306" spans="1:174" s="41" customFormat="1" ht="31.5" hidden="1" outlineLevel="1">
      <c r="A306" s="276" t="s">
        <v>730</v>
      </c>
      <c r="B306" s="277"/>
      <c r="C306" s="277"/>
      <c r="D306" s="705"/>
      <c r="E306" s="279"/>
      <c r="F306" s="439"/>
      <c r="G306" s="453"/>
      <c r="H306" s="453"/>
      <c r="I306" s="453"/>
      <c r="J306" s="453"/>
      <c r="K306" s="453"/>
      <c r="L306" s="453"/>
      <c r="M306" s="453"/>
      <c r="N306" s="453"/>
      <c r="O306" s="453"/>
      <c r="P306" s="453"/>
      <c r="Q306" s="453"/>
      <c r="R306" s="453"/>
      <c r="S306" s="453"/>
      <c r="T306" s="453"/>
      <c r="U306" s="453"/>
      <c r="V306" s="453"/>
      <c r="W306" s="453"/>
      <c r="X306" s="453"/>
      <c r="Y306" s="453"/>
      <c r="Z306" s="453"/>
    </row>
    <row r="307" spans="1:174" s="41" customFormat="1" hidden="1" outlineLevel="1">
      <c r="A307" s="285"/>
      <c r="B307" s="277"/>
      <c r="C307" s="277"/>
      <c r="D307" s="705"/>
      <c r="E307" s="279"/>
      <c r="F307" s="439"/>
      <c r="G307" s="453"/>
      <c r="H307" s="453"/>
      <c r="I307" s="453"/>
      <c r="J307" s="453"/>
      <c r="K307" s="453"/>
      <c r="L307" s="453"/>
      <c r="M307" s="453"/>
      <c r="N307" s="453"/>
      <c r="O307" s="453"/>
      <c r="P307" s="453"/>
      <c r="Q307" s="453"/>
      <c r="R307" s="453"/>
      <c r="S307" s="453"/>
      <c r="T307" s="453"/>
      <c r="U307" s="453"/>
      <c r="V307" s="453"/>
      <c r="W307" s="453"/>
      <c r="X307" s="453"/>
      <c r="Y307" s="453"/>
      <c r="Z307" s="453"/>
    </row>
    <row r="308" spans="1:174" s="41" customFormat="1" hidden="1" outlineLevel="1">
      <c r="A308" s="285"/>
      <c r="B308" s="277"/>
      <c r="C308" s="277"/>
      <c r="D308" s="705"/>
      <c r="E308" s="279"/>
      <c r="F308" s="439"/>
      <c r="G308" s="453"/>
      <c r="H308" s="453"/>
      <c r="I308" s="453"/>
      <c r="J308" s="453"/>
      <c r="K308" s="453"/>
      <c r="L308" s="453"/>
      <c r="M308" s="453"/>
      <c r="N308" s="453"/>
      <c r="O308" s="453"/>
      <c r="P308" s="453"/>
      <c r="Q308" s="453"/>
      <c r="R308" s="453"/>
      <c r="S308" s="453"/>
      <c r="T308" s="453"/>
      <c r="U308" s="453"/>
      <c r="V308" s="453"/>
      <c r="W308" s="453"/>
      <c r="X308" s="453"/>
      <c r="Y308" s="453"/>
      <c r="Z308" s="453"/>
    </row>
    <row r="309" spans="1:174" s="41" customFormat="1" hidden="1" outlineLevel="1">
      <c r="A309" s="285"/>
      <c r="B309" s="277"/>
      <c r="C309" s="277"/>
      <c r="D309" s="705"/>
      <c r="E309" s="279"/>
      <c r="F309" s="439"/>
      <c r="G309" s="453"/>
      <c r="H309" s="453"/>
      <c r="I309" s="453"/>
      <c r="J309" s="453"/>
      <c r="K309" s="453"/>
      <c r="L309" s="453"/>
      <c r="M309" s="453"/>
      <c r="N309" s="453"/>
      <c r="O309" s="453"/>
      <c r="P309" s="453"/>
      <c r="Q309" s="453"/>
      <c r="R309" s="453"/>
      <c r="S309" s="453"/>
      <c r="T309" s="453"/>
      <c r="U309" s="453"/>
      <c r="V309" s="453"/>
      <c r="W309" s="453"/>
      <c r="X309" s="453"/>
      <c r="Y309" s="453"/>
      <c r="Z309" s="453"/>
    </row>
    <row r="310" spans="1:174" s="41" customFormat="1" hidden="1" outlineLevel="1">
      <c r="A310" s="285"/>
      <c r="B310" s="277"/>
      <c r="C310" s="277"/>
      <c r="D310" s="705"/>
      <c r="E310" s="279"/>
      <c r="F310" s="439"/>
      <c r="G310" s="453"/>
      <c r="H310" s="453"/>
      <c r="I310" s="453"/>
      <c r="J310" s="453"/>
      <c r="K310" s="453"/>
      <c r="L310" s="453"/>
      <c r="M310" s="453"/>
      <c r="N310" s="453"/>
      <c r="O310" s="453"/>
      <c r="P310" s="453"/>
      <c r="Q310" s="453"/>
      <c r="R310" s="453"/>
      <c r="S310" s="453"/>
      <c r="T310" s="453"/>
      <c r="U310" s="453"/>
      <c r="V310" s="453"/>
      <c r="W310" s="453"/>
      <c r="X310" s="453"/>
      <c r="Y310" s="453"/>
      <c r="Z310" s="453"/>
    </row>
    <row r="311" spans="1:174" s="41" customFormat="1" hidden="1" outlineLevel="1">
      <c r="A311" s="285"/>
      <c r="B311" s="277"/>
      <c r="C311" s="277"/>
      <c r="D311" s="705"/>
      <c r="E311" s="279"/>
      <c r="F311" s="439"/>
      <c r="G311" s="453"/>
      <c r="H311" s="453"/>
      <c r="I311" s="453"/>
      <c r="J311" s="453"/>
      <c r="K311" s="453"/>
      <c r="L311" s="453"/>
      <c r="M311" s="453"/>
      <c r="N311" s="453"/>
      <c r="O311" s="453"/>
      <c r="P311" s="453"/>
      <c r="Q311" s="453"/>
      <c r="R311" s="453"/>
      <c r="S311" s="453"/>
      <c r="T311" s="453"/>
      <c r="U311" s="453"/>
      <c r="V311" s="453"/>
      <c r="W311" s="453"/>
      <c r="X311" s="453"/>
      <c r="Y311" s="453"/>
      <c r="Z311" s="453"/>
    </row>
    <row r="312" spans="1:174" s="40" customFormat="1" ht="30.75" customHeight="1" collapsed="1">
      <c r="A312" s="282" t="s">
        <v>89</v>
      </c>
      <c r="B312" s="294"/>
      <c r="C312" s="294">
        <v>947</v>
      </c>
      <c r="D312" s="705" t="s">
        <v>1377</v>
      </c>
      <c r="E312" s="278">
        <f>'Раб.таблица 2018'!F347</f>
        <v>25800</v>
      </c>
      <c r="F312" s="336">
        <f>E312</f>
        <v>25800</v>
      </c>
      <c r="G312" s="265"/>
      <c r="H312" s="265"/>
      <c r="I312" s="265"/>
      <c r="J312" s="265"/>
      <c r="K312" s="265"/>
      <c r="L312" s="265"/>
      <c r="M312" s="265"/>
      <c r="N312" s="265"/>
      <c r="O312" s="265"/>
      <c r="P312" s="265"/>
      <c r="Q312" s="265"/>
      <c r="R312" s="265"/>
      <c r="S312" s="265"/>
      <c r="T312" s="265"/>
      <c r="U312" s="265"/>
      <c r="V312" s="265"/>
      <c r="W312" s="265"/>
      <c r="X312" s="265"/>
      <c r="Y312" s="265"/>
      <c r="Z312" s="265"/>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row>
    <row r="313" spans="1:174" s="41" customFormat="1" ht="47.25" hidden="1" outlineLevel="1">
      <c r="A313" s="285" t="s">
        <v>731</v>
      </c>
      <c r="B313" s="277"/>
      <c r="C313" s="277"/>
      <c r="D313" s="705"/>
      <c r="E313" s="279"/>
      <c r="F313" s="439"/>
      <c r="G313" s="453"/>
      <c r="H313" s="453"/>
      <c r="I313" s="453"/>
      <c r="J313" s="453"/>
      <c r="K313" s="453"/>
      <c r="L313" s="453"/>
      <c r="M313" s="453"/>
      <c r="N313" s="453"/>
      <c r="O313" s="453"/>
      <c r="P313" s="453"/>
      <c r="Q313" s="453"/>
      <c r="R313" s="453"/>
      <c r="S313" s="453"/>
      <c r="T313" s="453"/>
      <c r="U313" s="453"/>
      <c r="V313" s="453"/>
      <c r="W313" s="453"/>
      <c r="X313" s="453"/>
      <c r="Y313" s="453"/>
      <c r="Z313" s="453"/>
    </row>
    <row r="314" spans="1:174" s="41" customFormat="1" ht="50.25" hidden="1" customHeight="1" outlineLevel="1">
      <c r="A314" s="285" t="s">
        <v>732</v>
      </c>
      <c r="B314" s="277"/>
      <c r="C314" s="277"/>
      <c r="D314" s="705"/>
      <c r="E314" s="279"/>
      <c r="F314" s="439"/>
      <c r="G314" s="453"/>
      <c r="H314" s="453"/>
      <c r="I314" s="453"/>
      <c r="J314" s="453"/>
      <c r="K314" s="453"/>
      <c r="L314" s="453"/>
      <c r="M314" s="453"/>
      <c r="N314" s="453"/>
      <c r="O314" s="453"/>
      <c r="P314" s="453"/>
      <c r="Q314" s="453"/>
      <c r="R314" s="453"/>
      <c r="S314" s="453"/>
      <c r="T314" s="453"/>
      <c r="U314" s="453"/>
      <c r="V314" s="453"/>
      <c r="W314" s="453"/>
      <c r="X314" s="453"/>
      <c r="Y314" s="453"/>
      <c r="Z314" s="453"/>
    </row>
    <row r="315" spans="1:174" s="41" customFormat="1" hidden="1" outlineLevel="1">
      <c r="A315" s="285"/>
      <c r="B315" s="277"/>
      <c r="C315" s="277"/>
      <c r="D315" s="705"/>
      <c r="E315" s="279"/>
      <c r="F315" s="439"/>
      <c r="G315" s="453"/>
      <c r="H315" s="453"/>
      <c r="I315" s="453"/>
      <c r="J315" s="453"/>
      <c r="K315" s="453"/>
      <c r="L315" s="453"/>
      <c r="M315" s="453"/>
      <c r="N315" s="453"/>
      <c r="O315" s="453"/>
      <c r="P315" s="453"/>
      <c r="Q315" s="453"/>
      <c r="R315" s="453"/>
      <c r="S315" s="453"/>
      <c r="T315" s="453"/>
      <c r="U315" s="453"/>
      <c r="V315" s="453"/>
      <c r="W315" s="453"/>
      <c r="X315" s="453"/>
      <c r="Y315" s="453"/>
      <c r="Z315" s="453"/>
    </row>
    <row r="316" spans="1:174" s="41" customFormat="1" hidden="1" outlineLevel="1">
      <c r="A316" s="285"/>
      <c r="B316" s="277"/>
      <c r="C316" s="277"/>
      <c r="D316" s="705"/>
      <c r="E316" s="279"/>
      <c r="F316" s="439"/>
      <c r="G316" s="453"/>
      <c r="H316" s="453"/>
      <c r="I316" s="453"/>
      <c r="J316" s="453"/>
      <c r="K316" s="453"/>
      <c r="L316" s="453"/>
      <c r="M316" s="453"/>
      <c r="N316" s="453"/>
      <c r="O316" s="453"/>
      <c r="P316" s="453"/>
      <c r="Q316" s="453"/>
      <c r="R316" s="453"/>
      <c r="S316" s="453"/>
      <c r="T316" s="453"/>
      <c r="U316" s="453"/>
      <c r="V316" s="453"/>
      <c r="W316" s="453"/>
      <c r="X316" s="453"/>
      <c r="Y316" s="453"/>
      <c r="Z316" s="453"/>
    </row>
    <row r="317" spans="1:174" s="41" customFormat="1" hidden="1" outlineLevel="1">
      <c r="A317" s="285"/>
      <c r="B317" s="277"/>
      <c r="C317" s="277"/>
      <c r="D317" s="705"/>
      <c r="E317" s="279"/>
      <c r="F317" s="439"/>
      <c r="G317" s="453"/>
      <c r="H317" s="453"/>
      <c r="I317" s="453"/>
      <c r="J317" s="453"/>
      <c r="K317" s="453"/>
      <c r="L317" s="453"/>
      <c r="M317" s="453"/>
      <c r="N317" s="453"/>
      <c r="O317" s="453"/>
      <c r="P317" s="453"/>
      <c r="Q317" s="453"/>
      <c r="R317" s="453"/>
      <c r="S317" s="453"/>
      <c r="T317" s="453"/>
      <c r="U317" s="453"/>
      <c r="V317" s="453"/>
      <c r="W317" s="453"/>
      <c r="X317" s="453"/>
      <c r="Y317" s="453"/>
      <c r="Z317" s="453"/>
    </row>
    <row r="318" spans="1:174" s="41" customFormat="1" hidden="1" outlineLevel="1">
      <c r="A318" s="285"/>
      <c r="B318" s="277"/>
      <c r="C318" s="277"/>
      <c r="D318" s="705"/>
      <c r="E318" s="279"/>
      <c r="F318" s="439"/>
      <c r="G318" s="453"/>
      <c r="H318" s="453"/>
      <c r="I318" s="453"/>
      <c r="J318" s="453"/>
      <c r="K318" s="453"/>
      <c r="L318" s="453"/>
      <c r="M318" s="453"/>
      <c r="N318" s="453"/>
      <c r="O318" s="453"/>
      <c r="P318" s="453"/>
      <c r="Q318" s="453"/>
      <c r="R318" s="453"/>
      <c r="S318" s="453"/>
      <c r="T318" s="453"/>
      <c r="U318" s="453"/>
      <c r="V318" s="453"/>
      <c r="W318" s="453"/>
      <c r="X318" s="453"/>
      <c r="Y318" s="453"/>
      <c r="Z318" s="453"/>
    </row>
    <row r="319" spans="1:174" s="41" customFormat="1" hidden="1" outlineLevel="1">
      <c r="A319" s="285"/>
      <c r="B319" s="277"/>
      <c r="C319" s="277"/>
      <c r="D319" s="705"/>
      <c r="E319" s="279"/>
      <c r="F319" s="439"/>
      <c r="G319" s="453"/>
      <c r="H319" s="453"/>
      <c r="I319" s="453"/>
      <c r="J319" s="453"/>
      <c r="K319" s="453"/>
      <c r="L319" s="453"/>
      <c r="M319" s="453"/>
      <c r="N319" s="453"/>
      <c r="O319" s="453"/>
      <c r="P319" s="453"/>
      <c r="Q319" s="453"/>
      <c r="R319" s="453"/>
      <c r="S319" s="453"/>
      <c r="T319" s="453"/>
      <c r="U319" s="453"/>
      <c r="V319" s="453"/>
      <c r="W319" s="453"/>
      <c r="X319" s="453"/>
      <c r="Y319" s="453"/>
      <c r="Z319" s="453"/>
    </row>
    <row r="320" spans="1:174" s="42" customFormat="1" ht="21.75" customHeight="1" collapsed="1">
      <c r="A320" s="322" t="s">
        <v>720</v>
      </c>
      <c r="B320" s="323">
        <v>226</v>
      </c>
      <c r="C320" s="323"/>
      <c r="D320" s="703"/>
      <c r="E320" s="325">
        <f>E321+E322+E335+E336+E337+E338</f>
        <v>235900</v>
      </c>
      <c r="F320" s="469">
        <f>F321+F322+F335+F336+F337+F338</f>
        <v>235900</v>
      </c>
      <c r="G320" s="264"/>
      <c r="H320" s="264"/>
      <c r="I320" s="264"/>
      <c r="J320" s="264"/>
      <c r="K320" s="264"/>
      <c r="L320" s="264"/>
      <c r="M320" s="264"/>
      <c r="N320" s="264"/>
      <c r="O320" s="264"/>
      <c r="P320" s="264"/>
      <c r="Q320" s="264"/>
      <c r="R320" s="264"/>
      <c r="S320" s="264"/>
      <c r="T320" s="264"/>
      <c r="U320" s="264"/>
      <c r="V320" s="264"/>
      <c r="W320" s="264"/>
      <c r="X320" s="264"/>
      <c r="Y320" s="264"/>
      <c r="Z320" s="264"/>
      <c r="AA320" s="238"/>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c r="BF320" s="238"/>
      <c r="BG320" s="238"/>
      <c r="BH320" s="238"/>
      <c r="BI320" s="238"/>
      <c r="BJ320" s="238"/>
      <c r="BK320" s="238"/>
      <c r="BL320" s="238"/>
      <c r="BM320" s="238"/>
      <c r="BN320" s="238"/>
      <c r="BO320" s="238"/>
      <c r="BP320" s="238"/>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c r="DB320" s="238"/>
      <c r="DC320" s="238"/>
      <c r="DD320" s="238"/>
      <c r="DE320" s="238"/>
      <c r="DF320" s="238"/>
      <c r="DG320" s="238"/>
      <c r="DH320" s="238"/>
      <c r="DI320" s="238"/>
      <c r="DJ320" s="238"/>
      <c r="DK320" s="238"/>
      <c r="DL320" s="238"/>
      <c r="DM320" s="238"/>
      <c r="DN320" s="238"/>
      <c r="DO320" s="238"/>
      <c r="DP320" s="238"/>
      <c r="DQ320" s="238"/>
      <c r="DR320" s="238"/>
      <c r="DS320" s="238"/>
      <c r="DT320" s="238"/>
      <c r="DU320" s="238"/>
      <c r="DV320" s="238"/>
      <c r="DW320" s="238"/>
      <c r="DX320" s="238"/>
      <c r="DY320" s="238"/>
      <c r="DZ320" s="238"/>
      <c r="EA320" s="238"/>
      <c r="EB320" s="238"/>
      <c r="EC320" s="238"/>
      <c r="ED320" s="238"/>
      <c r="EE320" s="238"/>
      <c r="EF320" s="238"/>
      <c r="EG320" s="238"/>
      <c r="EH320" s="238"/>
      <c r="EI320" s="238"/>
      <c r="EJ320" s="238"/>
      <c r="EK320" s="238"/>
      <c r="EL320" s="238"/>
      <c r="EM320" s="238"/>
      <c r="EN320" s="238"/>
      <c r="EO320" s="238"/>
      <c r="EP320" s="238"/>
      <c r="EQ320" s="238"/>
      <c r="ER320" s="238"/>
      <c r="ES320" s="238"/>
      <c r="ET320" s="238"/>
      <c r="EU320" s="238"/>
      <c r="EV320" s="238"/>
      <c r="EW320" s="238"/>
      <c r="EX320" s="238"/>
      <c r="EY320" s="238"/>
      <c r="EZ320" s="238"/>
      <c r="FA320" s="238"/>
      <c r="FB320" s="238"/>
      <c r="FC320" s="238"/>
      <c r="FD320" s="238"/>
      <c r="FE320" s="238"/>
      <c r="FF320" s="238"/>
      <c r="FG320" s="238"/>
      <c r="FH320" s="238"/>
      <c r="FI320" s="238"/>
      <c r="FJ320" s="238"/>
      <c r="FK320" s="238"/>
      <c r="FL320" s="238"/>
      <c r="FM320" s="238"/>
      <c r="FN320" s="238"/>
      <c r="FO320" s="238"/>
      <c r="FP320" s="238"/>
      <c r="FQ320" s="238"/>
      <c r="FR320" s="238"/>
    </row>
    <row r="321" spans="1:174" s="40" customFormat="1" ht="44.25" customHeight="1">
      <c r="A321" s="282" t="s">
        <v>10</v>
      </c>
      <c r="B321" s="294"/>
      <c r="C321" s="294">
        <v>951</v>
      </c>
      <c r="D321" s="705" t="s">
        <v>1377</v>
      </c>
      <c r="E321" s="278"/>
      <c r="F321" s="336"/>
      <c r="G321" s="265"/>
      <c r="H321" s="265"/>
      <c r="I321" s="265"/>
      <c r="J321" s="265"/>
      <c r="K321" s="265"/>
      <c r="L321" s="265"/>
      <c r="M321" s="265"/>
      <c r="N321" s="265"/>
      <c r="O321" s="265"/>
      <c r="P321" s="265"/>
      <c r="Q321" s="265"/>
      <c r="R321" s="265"/>
      <c r="S321" s="265"/>
      <c r="T321" s="265"/>
      <c r="U321" s="265"/>
      <c r="V321" s="265"/>
      <c r="W321" s="265"/>
      <c r="X321" s="265"/>
      <c r="Y321" s="265"/>
      <c r="Z321" s="265"/>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c r="EX321" s="41"/>
      <c r="EY321" s="41"/>
      <c r="EZ321" s="41"/>
      <c r="FA321" s="41"/>
      <c r="FB321" s="41"/>
      <c r="FC321" s="41"/>
      <c r="FD321" s="41"/>
      <c r="FE321" s="41"/>
      <c r="FF321" s="41"/>
      <c r="FG321" s="41"/>
      <c r="FH321" s="41"/>
      <c r="FI321" s="41"/>
      <c r="FJ321" s="41"/>
      <c r="FK321" s="41"/>
      <c r="FL321" s="41"/>
      <c r="FM321" s="41"/>
      <c r="FN321" s="41"/>
      <c r="FO321" s="41"/>
      <c r="FP321" s="41"/>
      <c r="FQ321" s="41"/>
      <c r="FR321" s="41"/>
    </row>
    <row r="322" spans="1:174" s="40" customFormat="1" ht="23.25" customHeight="1">
      <c r="A322" s="282" t="s">
        <v>93</v>
      </c>
      <c r="B322" s="294"/>
      <c r="C322" s="294">
        <v>954</v>
      </c>
      <c r="D322" s="705" t="s">
        <v>1377</v>
      </c>
      <c r="E322" s="278">
        <f>'Раб.таблица 2018'!F357</f>
        <v>103600</v>
      </c>
      <c r="F322" s="336">
        <f>E322</f>
        <v>103600</v>
      </c>
      <c r="G322" s="265"/>
      <c r="H322" s="265"/>
      <c r="I322" s="265"/>
      <c r="J322" s="265"/>
      <c r="K322" s="265"/>
      <c r="L322" s="265"/>
      <c r="M322" s="265"/>
      <c r="N322" s="265"/>
      <c r="O322" s="265"/>
      <c r="P322" s="265"/>
      <c r="Q322" s="265"/>
      <c r="R322" s="265"/>
      <c r="S322" s="265"/>
      <c r="T322" s="265"/>
      <c r="U322" s="265"/>
      <c r="V322" s="265"/>
      <c r="W322" s="265"/>
      <c r="X322" s="265"/>
      <c r="Y322" s="265"/>
      <c r="Z322" s="265"/>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c r="EX322" s="41"/>
      <c r="EY322" s="41"/>
      <c r="EZ322" s="41"/>
      <c r="FA322" s="41"/>
      <c r="FB322" s="41"/>
      <c r="FC322" s="41"/>
      <c r="FD322" s="41"/>
      <c r="FE322" s="41"/>
      <c r="FF322" s="41"/>
      <c r="FG322" s="41"/>
      <c r="FH322" s="41"/>
      <c r="FI322" s="41"/>
      <c r="FJ322" s="41"/>
      <c r="FK322" s="41"/>
      <c r="FL322" s="41"/>
      <c r="FM322" s="41"/>
      <c r="FN322" s="41"/>
      <c r="FO322" s="41"/>
      <c r="FP322" s="41"/>
      <c r="FQ322" s="41"/>
      <c r="FR322" s="41"/>
    </row>
    <row r="323" spans="1:174" s="41" customFormat="1" ht="31.5" hidden="1" customHeight="1" outlineLevel="1">
      <c r="A323" s="285" t="s">
        <v>733</v>
      </c>
      <c r="B323" s="277"/>
      <c r="C323" s="277"/>
      <c r="D323" s="705"/>
      <c r="E323" s="279"/>
      <c r="F323" s="439"/>
      <c r="G323" s="453"/>
      <c r="H323" s="453"/>
      <c r="I323" s="453"/>
      <c r="J323" s="453"/>
      <c r="K323" s="453"/>
      <c r="L323" s="453"/>
      <c r="M323" s="453"/>
      <c r="N323" s="453"/>
      <c r="O323" s="453"/>
      <c r="P323" s="453"/>
      <c r="Q323" s="453"/>
      <c r="R323" s="453"/>
      <c r="S323" s="453"/>
      <c r="T323" s="453"/>
      <c r="U323" s="453"/>
      <c r="V323" s="453"/>
      <c r="W323" s="453"/>
      <c r="X323" s="453"/>
      <c r="Y323" s="453"/>
      <c r="Z323" s="453"/>
    </row>
    <row r="324" spans="1:174" s="41" customFormat="1" ht="47.25" hidden="1" outlineLevel="1">
      <c r="A324" s="285" t="s">
        <v>734</v>
      </c>
      <c r="B324" s="277"/>
      <c r="C324" s="277"/>
      <c r="D324" s="705"/>
      <c r="E324" s="279"/>
      <c r="F324" s="439"/>
      <c r="G324" s="453"/>
      <c r="H324" s="453"/>
      <c r="I324" s="453"/>
      <c r="J324" s="453"/>
      <c r="K324" s="453"/>
      <c r="L324" s="453"/>
      <c r="M324" s="453"/>
      <c r="N324" s="453"/>
      <c r="O324" s="453"/>
      <c r="P324" s="453"/>
      <c r="Q324" s="453"/>
      <c r="R324" s="453"/>
      <c r="S324" s="453"/>
      <c r="T324" s="453"/>
      <c r="U324" s="453"/>
      <c r="V324" s="453"/>
      <c r="W324" s="453"/>
      <c r="X324" s="453"/>
      <c r="Y324" s="453"/>
      <c r="Z324" s="453"/>
    </row>
    <row r="325" spans="1:174" s="41" customFormat="1" ht="64.5" hidden="1" customHeight="1" outlineLevel="1">
      <c r="A325" s="285" t="s">
        <v>798</v>
      </c>
      <c r="B325" s="277"/>
      <c r="C325" s="277"/>
      <c r="D325" s="705"/>
      <c r="E325" s="279"/>
      <c r="F325" s="439"/>
      <c r="G325" s="453"/>
      <c r="H325" s="453"/>
      <c r="I325" s="453"/>
      <c r="J325" s="453"/>
      <c r="K325" s="453"/>
      <c r="L325" s="453"/>
      <c r="M325" s="453"/>
      <c r="N325" s="453"/>
      <c r="O325" s="453"/>
      <c r="P325" s="453"/>
      <c r="Q325" s="453"/>
      <c r="R325" s="453"/>
      <c r="S325" s="453"/>
      <c r="T325" s="453"/>
      <c r="U325" s="453"/>
      <c r="V325" s="453"/>
      <c r="W325" s="453"/>
      <c r="X325" s="453"/>
      <c r="Y325" s="453"/>
      <c r="Z325" s="453"/>
    </row>
    <row r="326" spans="1:174" s="41" customFormat="1" ht="20.25" hidden="1" customHeight="1" outlineLevel="1">
      <c r="A326" s="285" t="s">
        <v>797</v>
      </c>
      <c r="B326" s="277"/>
      <c r="C326" s="277"/>
      <c r="D326" s="705"/>
      <c r="E326" s="279"/>
      <c r="F326" s="439"/>
      <c r="G326" s="453"/>
      <c r="H326" s="453"/>
      <c r="I326" s="453"/>
      <c r="J326" s="453"/>
      <c r="K326" s="453"/>
      <c r="L326" s="453"/>
      <c r="M326" s="453"/>
      <c r="N326" s="453"/>
      <c r="O326" s="453"/>
      <c r="P326" s="453"/>
      <c r="Q326" s="453"/>
      <c r="R326" s="453"/>
      <c r="S326" s="453"/>
      <c r="T326" s="453"/>
      <c r="U326" s="453"/>
      <c r="V326" s="453"/>
      <c r="W326" s="453"/>
      <c r="X326" s="453"/>
      <c r="Y326" s="453"/>
      <c r="Z326" s="453"/>
    </row>
    <row r="327" spans="1:174" s="41" customFormat="1" ht="31.5" hidden="1" outlineLevel="1">
      <c r="A327" s="285" t="s">
        <v>736</v>
      </c>
      <c r="B327" s="277"/>
      <c r="C327" s="277"/>
      <c r="D327" s="705"/>
      <c r="E327" s="279"/>
      <c r="F327" s="439"/>
      <c r="G327" s="453"/>
      <c r="H327" s="453"/>
      <c r="I327" s="453"/>
      <c r="J327" s="453"/>
      <c r="K327" s="453"/>
      <c r="L327" s="453"/>
      <c r="M327" s="453"/>
      <c r="N327" s="453"/>
      <c r="O327" s="453"/>
      <c r="P327" s="453"/>
      <c r="Q327" s="453"/>
      <c r="R327" s="453"/>
      <c r="S327" s="453"/>
      <c r="T327" s="453"/>
      <c r="U327" s="453"/>
      <c r="V327" s="453"/>
      <c r="W327" s="453"/>
      <c r="X327" s="453"/>
      <c r="Y327" s="453"/>
      <c r="Z327" s="453"/>
    </row>
    <row r="328" spans="1:174" s="41" customFormat="1" ht="20.25" hidden="1" customHeight="1" outlineLevel="1">
      <c r="A328" s="285" t="s">
        <v>735</v>
      </c>
      <c r="B328" s="277"/>
      <c r="C328" s="277"/>
      <c r="D328" s="705"/>
      <c r="E328" s="279"/>
      <c r="F328" s="439"/>
      <c r="G328" s="453"/>
      <c r="H328" s="453"/>
      <c r="I328" s="453"/>
      <c r="J328" s="453"/>
      <c r="K328" s="453"/>
      <c r="L328" s="453"/>
      <c r="M328" s="453"/>
      <c r="N328" s="453"/>
      <c r="O328" s="453"/>
      <c r="P328" s="453"/>
      <c r="Q328" s="453"/>
      <c r="R328" s="453"/>
      <c r="S328" s="453"/>
      <c r="T328" s="453"/>
      <c r="U328" s="453"/>
      <c r="V328" s="453"/>
      <c r="W328" s="453"/>
      <c r="X328" s="453"/>
      <c r="Y328" s="453"/>
      <c r="Z328" s="453"/>
    </row>
    <row r="329" spans="1:174" s="41" customFormat="1" ht="47.25" hidden="1" outlineLevel="1">
      <c r="A329" s="285" t="s">
        <v>800</v>
      </c>
      <c r="B329" s="277"/>
      <c r="C329" s="277"/>
      <c r="D329" s="705"/>
      <c r="E329" s="279"/>
      <c r="F329" s="439"/>
      <c r="G329" s="453"/>
      <c r="H329" s="453"/>
      <c r="I329" s="453"/>
      <c r="J329" s="453"/>
      <c r="K329" s="453"/>
      <c r="L329" s="453"/>
      <c r="M329" s="453"/>
      <c r="N329" s="453"/>
      <c r="O329" s="453"/>
      <c r="P329" s="453"/>
      <c r="Q329" s="453"/>
      <c r="R329" s="453"/>
      <c r="S329" s="453"/>
      <c r="T329" s="453"/>
      <c r="U329" s="453"/>
      <c r="V329" s="453"/>
      <c r="W329" s="453"/>
      <c r="X329" s="453"/>
      <c r="Y329" s="453"/>
      <c r="Z329" s="453"/>
    </row>
    <row r="330" spans="1:174" s="41" customFormat="1" hidden="1" outlineLevel="1">
      <c r="A330" s="285"/>
      <c r="B330" s="277"/>
      <c r="C330" s="277"/>
      <c r="D330" s="705"/>
      <c r="E330" s="279"/>
      <c r="F330" s="439"/>
      <c r="G330" s="453"/>
      <c r="H330" s="453"/>
      <c r="I330" s="453"/>
      <c r="J330" s="453"/>
      <c r="K330" s="453"/>
      <c r="L330" s="453"/>
      <c r="M330" s="453"/>
      <c r="N330" s="453"/>
      <c r="O330" s="453"/>
      <c r="P330" s="453"/>
      <c r="Q330" s="453"/>
      <c r="R330" s="453"/>
      <c r="S330" s="453"/>
      <c r="T330" s="453"/>
      <c r="U330" s="453"/>
      <c r="V330" s="453"/>
      <c r="W330" s="453"/>
      <c r="X330" s="453"/>
      <c r="Y330" s="453"/>
      <c r="Z330" s="453"/>
    </row>
    <row r="331" spans="1:174" s="41" customFormat="1" hidden="1" outlineLevel="1">
      <c r="A331" s="285"/>
      <c r="B331" s="277"/>
      <c r="C331" s="277"/>
      <c r="D331" s="705"/>
      <c r="E331" s="279"/>
      <c r="F331" s="439"/>
      <c r="G331" s="453"/>
      <c r="H331" s="453"/>
      <c r="I331" s="453"/>
      <c r="J331" s="453"/>
      <c r="K331" s="453"/>
      <c r="L331" s="453"/>
      <c r="M331" s="453"/>
      <c r="N331" s="453"/>
      <c r="O331" s="453"/>
      <c r="P331" s="453"/>
      <c r="Q331" s="453"/>
      <c r="R331" s="453"/>
      <c r="S331" s="453"/>
      <c r="T331" s="453"/>
      <c r="U331" s="453"/>
      <c r="V331" s="453"/>
      <c r="W331" s="453"/>
      <c r="X331" s="453"/>
      <c r="Y331" s="453"/>
      <c r="Z331" s="453"/>
    </row>
    <row r="332" spans="1:174" s="41" customFormat="1" hidden="1" outlineLevel="1">
      <c r="A332" s="285"/>
      <c r="B332" s="277"/>
      <c r="C332" s="277"/>
      <c r="D332" s="705"/>
      <c r="E332" s="279"/>
      <c r="F332" s="439"/>
      <c r="G332" s="453"/>
      <c r="H332" s="453"/>
      <c r="I332" s="453"/>
      <c r="J332" s="453"/>
      <c r="K332" s="453"/>
      <c r="L332" s="453"/>
      <c r="M332" s="453"/>
      <c r="N332" s="453"/>
      <c r="O332" s="453"/>
      <c r="P332" s="453"/>
      <c r="Q332" s="453"/>
      <c r="R332" s="453"/>
      <c r="S332" s="453"/>
      <c r="T332" s="453"/>
      <c r="U332" s="453"/>
      <c r="V332" s="453"/>
      <c r="W332" s="453"/>
      <c r="X332" s="453"/>
      <c r="Y332" s="453"/>
      <c r="Z332" s="453"/>
    </row>
    <row r="333" spans="1:174" s="41" customFormat="1" hidden="1" outlineLevel="1">
      <c r="A333" s="285"/>
      <c r="B333" s="277"/>
      <c r="C333" s="277"/>
      <c r="D333" s="705"/>
      <c r="E333" s="279"/>
      <c r="F333" s="439"/>
      <c r="G333" s="453"/>
      <c r="H333" s="453"/>
      <c r="I333" s="453"/>
      <c r="J333" s="453"/>
      <c r="K333" s="453"/>
      <c r="L333" s="453"/>
      <c r="M333" s="453"/>
      <c r="N333" s="453"/>
      <c r="O333" s="453"/>
      <c r="P333" s="453"/>
      <c r="Q333" s="453"/>
      <c r="R333" s="453"/>
      <c r="S333" s="453"/>
      <c r="T333" s="453"/>
      <c r="U333" s="453"/>
      <c r="V333" s="453"/>
      <c r="W333" s="453"/>
      <c r="X333" s="453"/>
      <c r="Y333" s="453"/>
      <c r="Z333" s="453"/>
    </row>
    <row r="334" spans="1:174" s="41" customFormat="1" hidden="1" outlineLevel="1">
      <c r="A334" s="285"/>
      <c r="B334" s="277"/>
      <c r="C334" s="277"/>
      <c r="D334" s="705"/>
      <c r="E334" s="279"/>
      <c r="F334" s="439"/>
      <c r="G334" s="453"/>
      <c r="H334" s="453"/>
      <c r="I334" s="453"/>
      <c r="J334" s="453"/>
      <c r="K334" s="453"/>
      <c r="L334" s="453"/>
      <c r="M334" s="453"/>
      <c r="N334" s="453"/>
      <c r="O334" s="453"/>
      <c r="P334" s="453"/>
      <c r="Q334" s="453"/>
      <c r="R334" s="453"/>
      <c r="S334" s="453"/>
      <c r="T334" s="453"/>
      <c r="U334" s="453"/>
      <c r="V334" s="453"/>
      <c r="W334" s="453"/>
      <c r="X334" s="453"/>
      <c r="Y334" s="453"/>
      <c r="Z334" s="453"/>
    </row>
    <row r="335" spans="1:174" s="40" customFormat="1" ht="23.25" customHeight="1" collapsed="1">
      <c r="A335" s="282" t="s">
        <v>95</v>
      </c>
      <c r="B335" s="294"/>
      <c r="C335" s="294">
        <v>955</v>
      </c>
      <c r="D335" s="705" t="s">
        <v>1377</v>
      </c>
      <c r="E335" s="278"/>
      <c r="F335" s="336"/>
      <c r="G335" s="265"/>
      <c r="H335" s="265"/>
      <c r="I335" s="265"/>
      <c r="J335" s="265"/>
      <c r="K335" s="265"/>
      <c r="L335" s="265"/>
      <c r="M335" s="265"/>
      <c r="N335" s="265"/>
      <c r="O335" s="265"/>
      <c r="P335" s="265"/>
      <c r="Q335" s="265"/>
      <c r="R335" s="265"/>
      <c r="S335" s="265"/>
      <c r="T335" s="265"/>
      <c r="U335" s="265"/>
      <c r="V335" s="265"/>
      <c r="W335" s="265"/>
      <c r="X335" s="265"/>
      <c r="Y335" s="265"/>
      <c r="Z335" s="265"/>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row>
    <row r="336" spans="1:174" s="40" customFormat="1" ht="29.25">
      <c r="A336" s="282" t="s">
        <v>48</v>
      </c>
      <c r="B336" s="294"/>
      <c r="C336" s="294">
        <v>956</v>
      </c>
      <c r="D336" s="705" t="s">
        <v>1377</v>
      </c>
      <c r="E336" s="278">
        <f>'Раб.таблица 2018'!F375</f>
        <v>25300</v>
      </c>
      <c r="F336" s="336">
        <f t="shared" ref="F336" si="3">E336</f>
        <v>25300</v>
      </c>
      <c r="G336" s="265"/>
      <c r="H336" s="265"/>
      <c r="I336" s="265"/>
      <c r="J336" s="265"/>
      <c r="K336" s="265"/>
      <c r="L336" s="265"/>
      <c r="M336" s="265"/>
      <c r="N336" s="265"/>
      <c r="O336" s="265"/>
      <c r="P336" s="265"/>
      <c r="Q336" s="265"/>
      <c r="R336" s="265"/>
      <c r="S336" s="265"/>
      <c r="T336" s="265"/>
      <c r="U336" s="265"/>
      <c r="V336" s="265"/>
      <c r="W336" s="265"/>
      <c r="X336" s="265"/>
      <c r="Y336" s="265"/>
      <c r="Z336" s="265"/>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row>
    <row r="337" spans="1:174" s="40" customFormat="1" ht="45" customHeight="1">
      <c r="A337" s="282" t="s">
        <v>97</v>
      </c>
      <c r="B337" s="294"/>
      <c r="C337" s="294">
        <v>958</v>
      </c>
      <c r="D337" s="705" t="s">
        <v>1377</v>
      </c>
      <c r="E337" s="278">
        <f>'Раб.таблица 2018'!F376</f>
        <v>0</v>
      </c>
      <c r="F337" s="336">
        <f>E337</f>
        <v>0</v>
      </c>
      <c r="G337" s="265"/>
      <c r="H337" s="265"/>
      <c r="I337" s="265"/>
      <c r="J337" s="265"/>
      <c r="K337" s="265"/>
      <c r="L337" s="265"/>
      <c r="M337" s="265"/>
      <c r="N337" s="265"/>
      <c r="O337" s="265"/>
      <c r="P337" s="265"/>
      <c r="Q337" s="265"/>
      <c r="R337" s="265"/>
      <c r="S337" s="265"/>
      <c r="T337" s="265"/>
      <c r="U337" s="265"/>
      <c r="V337" s="265"/>
      <c r="W337" s="265"/>
      <c r="X337" s="265"/>
      <c r="Y337" s="265"/>
      <c r="Z337" s="265"/>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row>
    <row r="338" spans="1:174" s="40" customFormat="1" ht="72" customHeight="1">
      <c r="A338" s="282" t="s">
        <v>763</v>
      </c>
      <c r="B338" s="294"/>
      <c r="C338" s="294">
        <v>995</v>
      </c>
      <c r="D338" s="705" t="s">
        <v>1377</v>
      </c>
      <c r="E338" s="278">
        <f>'Раб.таблица 2018'!F377</f>
        <v>107000</v>
      </c>
      <c r="F338" s="336">
        <f>E338</f>
        <v>107000</v>
      </c>
      <c r="G338" s="265"/>
      <c r="H338" s="265"/>
      <c r="I338" s="265"/>
      <c r="J338" s="265"/>
      <c r="K338" s="265"/>
      <c r="L338" s="265"/>
      <c r="M338" s="265"/>
      <c r="N338" s="265"/>
      <c r="O338" s="265"/>
      <c r="P338" s="265"/>
      <c r="Q338" s="265"/>
      <c r="R338" s="265"/>
      <c r="S338" s="265"/>
      <c r="T338" s="265"/>
      <c r="U338" s="265"/>
      <c r="V338" s="265"/>
      <c r="W338" s="265"/>
      <c r="X338" s="265"/>
      <c r="Y338" s="265"/>
      <c r="Z338" s="265"/>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row>
    <row r="339" spans="1:174" s="41" customFormat="1" ht="20.25" hidden="1" customHeight="1" outlineLevel="1">
      <c r="A339" s="287" t="s">
        <v>102</v>
      </c>
      <c r="B339" s="277"/>
      <c r="C339" s="277"/>
      <c r="D339" s="706"/>
      <c r="E339" s="279"/>
      <c r="F339" s="439"/>
      <c r="G339" s="453"/>
      <c r="H339" s="453"/>
      <c r="I339" s="453"/>
      <c r="J339" s="453"/>
      <c r="K339" s="453"/>
      <c r="L339" s="453"/>
      <c r="M339" s="453"/>
      <c r="N339" s="453"/>
      <c r="O339" s="453"/>
      <c r="P339" s="453"/>
      <c r="Q339" s="453"/>
      <c r="R339" s="453"/>
      <c r="S339" s="453"/>
      <c r="T339" s="453"/>
      <c r="U339" s="453"/>
      <c r="V339" s="453"/>
      <c r="W339" s="453"/>
      <c r="X339" s="453"/>
      <c r="Y339" s="453"/>
      <c r="Z339" s="453"/>
    </row>
    <row r="340" spans="1:174" s="41" customFormat="1" ht="20.25" hidden="1" customHeight="1" outlineLevel="1">
      <c r="A340" s="287" t="s">
        <v>103</v>
      </c>
      <c r="B340" s="277"/>
      <c r="C340" s="277"/>
      <c r="D340" s="706"/>
      <c r="E340" s="279"/>
      <c r="F340" s="439"/>
      <c r="G340" s="453"/>
      <c r="H340" s="453"/>
      <c r="I340" s="453"/>
      <c r="J340" s="453"/>
      <c r="K340" s="453"/>
      <c r="L340" s="453"/>
      <c r="M340" s="453"/>
      <c r="N340" s="453"/>
      <c r="O340" s="453"/>
      <c r="P340" s="453"/>
      <c r="Q340" s="453"/>
      <c r="R340" s="453"/>
      <c r="S340" s="453"/>
      <c r="T340" s="453"/>
      <c r="U340" s="453"/>
      <c r="V340" s="453"/>
      <c r="W340" s="453"/>
      <c r="X340" s="453"/>
      <c r="Y340" s="453"/>
      <c r="Z340" s="453"/>
    </row>
    <row r="341" spans="1:174" s="41" customFormat="1" ht="20.25" hidden="1" customHeight="1" outlineLevel="1">
      <c r="A341" s="287" t="s">
        <v>104</v>
      </c>
      <c r="B341" s="277"/>
      <c r="C341" s="277"/>
      <c r="D341" s="706"/>
      <c r="E341" s="279"/>
      <c r="F341" s="439"/>
      <c r="G341" s="453"/>
      <c r="H341" s="453"/>
      <c r="I341" s="453"/>
      <c r="J341" s="453"/>
      <c r="K341" s="453"/>
      <c r="L341" s="453"/>
      <c r="M341" s="453"/>
      <c r="N341" s="453"/>
      <c r="O341" s="453"/>
      <c r="P341" s="453"/>
      <c r="Q341" s="453"/>
      <c r="R341" s="453"/>
      <c r="S341" s="453"/>
      <c r="T341" s="453"/>
      <c r="U341" s="453"/>
      <c r="V341" s="453"/>
      <c r="W341" s="453"/>
      <c r="X341" s="453"/>
      <c r="Y341" s="453"/>
      <c r="Z341" s="453"/>
    </row>
    <row r="342" spans="1:174" s="42" customFormat="1" ht="22.5" customHeight="1" collapsed="1">
      <c r="A342" s="322" t="s">
        <v>714</v>
      </c>
      <c r="B342" s="323">
        <v>290</v>
      </c>
      <c r="C342" s="323"/>
      <c r="D342" s="703"/>
      <c r="E342" s="325">
        <f>E343</f>
        <v>20000</v>
      </c>
      <c r="F342" s="469">
        <f>F343</f>
        <v>20000</v>
      </c>
      <c r="G342" s="264"/>
      <c r="H342" s="264"/>
      <c r="I342" s="264"/>
      <c r="J342" s="264"/>
      <c r="K342" s="264"/>
      <c r="L342" s="264"/>
      <c r="M342" s="264"/>
      <c r="N342" s="264"/>
      <c r="O342" s="264"/>
      <c r="P342" s="264"/>
      <c r="Q342" s="264"/>
      <c r="R342" s="264"/>
      <c r="S342" s="264"/>
      <c r="T342" s="264"/>
      <c r="U342" s="264"/>
      <c r="V342" s="264"/>
      <c r="W342" s="264"/>
      <c r="X342" s="264"/>
      <c r="Y342" s="264"/>
      <c r="Z342" s="264"/>
      <c r="AA342" s="238"/>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c r="BF342" s="238"/>
      <c r="BG342" s="238"/>
      <c r="BH342" s="238"/>
      <c r="BI342" s="238"/>
      <c r="BJ342" s="238"/>
      <c r="BK342" s="238"/>
      <c r="BL342" s="238"/>
      <c r="BM342" s="238"/>
      <c r="BN342" s="238"/>
      <c r="BO342" s="238"/>
      <c r="BP342" s="238"/>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c r="DB342" s="238"/>
      <c r="DC342" s="238"/>
      <c r="DD342" s="238"/>
      <c r="DE342" s="238"/>
      <c r="DF342" s="238"/>
      <c r="DG342" s="238"/>
      <c r="DH342" s="238"/>
      <c r="DI342" s="238"/>
      <c r="DJ342" s="238"/>
      <c r="DK342" s="238"/>
      <c r="DL342" s="238"/>
      <c r="DM342" s="238"/>
      <c r="DN342" s="238"/>
      <c r="DO342" s="238"/>
      <c r="DP342" s="238"/>
      <c r="DQ342" s="238"/>
      <c r="DR342" s="238"/>
      <c r="DS342" s="238"/>
      <c r="DT342" s="238"/>
      <c r="DU342" s="238"/>
      <c r="DV342" s="238"/>
      <c r="DW342" s="238"/>
      <c r="DX342" s="238"/>
      <c r="DY342" s="238"/>
      <c r="DZ342" s="238"/>
      <c r="EA342" s="238"/>
      <c r="EB342" s="238"/>
      <c r="EC342" s="238"/>
      <c r="ED342" s="238"/>
      <c r="EE342" s="238"/>
      <c r="EF342" s="238"/>
      <c r="EG342" s="238"/>
      <c r="EH342" s="238"/>
      <c r="EI342" s="238"/>
      <c r="EJ342" s="238"/>
      <c r="EK342" s="238"/>
      <c r="EL342" s="238"/>
      <c r="EM342" s="238"/>
      <c r="EN342" s="238"/>
      <c r="EO342" s="238"/>
      <c r="EP342" s="238"/>
      <c r="EQ342" s="238"/>
      <c r="ER342" s="238"/>
      <c r="ES342" s="238"/>
      <c r="ET342" s="238"/>
      <c r="EU342" s="238"/>
      <c r="EV342" s="238"/>
      <c r="EW342" s="238"/>
      <c r="EX342" s="238"/>
      <c r="EY342" s="238"/>
      <c r="EZ342" s="238"/>
      <c r="FA342" s="238"/>
      <c r="FB342" s="238"/>
      <c r="FC342" s="238"/>
      <c r="FD342" s="238"/>
      <c r="FE342" s="238"/>
      <c r="FF342" s="238"/>
      <c r="FG342" s="238"/>
      <c r="FH342" s="238"/>
      <c r="FI342" s="238"/>
      <c r="FJ342" s="238"/>
      <c r="FK342" s="238"/>
      <c r="FL342" s="238"/>
      <c r="FM342" s="238"/>
      <c r="FN342" s="238"/>
      <c r="FO342" s="238"/>
      <c r="FP342" s="238"/>
      <c r="FQ342" s="238"/>
      <c r="FR342" s="238"/>
    </row>
    <row r="343" spans="1:174" s="40" customFormat="1" ht="74.25" customHeight="1">
      <c r="A343" s="282" t="s">
        <v>1453</v>
      </c>
      <c r="B343" s="277"/>
      <c r="C343" s="294">
        <v>962</v>
      </c>
      <c r="D343" s="706" t="s">
        <v>1378</v>
      </c>
      <c r="E343" s="278">
        <f>'Раб.таблица 2018'!F382</f>
        <v>20000</v>
      </c>
      <c r="F343" s="336">
        <f>E343</f>
        <v>20000</v>
      </c>
      <c r="G343" s="265"/>
      <c r="H343" s="265"/>
      <c r="I343" s="265"/>
      <c r="J343" s="265"/>
      <c r="K343" s="265"/>
      <c r="L343" s="265"/>
      <c r="M343" s="265"/>
      <c r="N343" s="265"/>
      <c r="O343" s="265"/>
      <c r="P343" s="265"/>
      <c r="Q343" s="265"/>
      <c r="R343" s="265"/>
      <c r="S343" s="265"/>
      <c r="T343" s="265"/>
      <c r="U343" s="265"/>
      <c r="V343" s="265"/>
      <c r="W343" s="265"/>
      <c r="X343" s="265"/>
      <c r="Y343" s="265"/>
      <c r="Z343" s="265"/>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row>
    <row r="344" spans="1:174" s="42" customFormat="1" ht="24" customHeight="1">
      <c r="A344" s="322" t="s">
        <v>723</v>
      </c>
      <c r="B344" s="323">
        <v>300</v>
      </c>
      <c r="C344" s="323"/>
      <c r="D344" s="703"/>
      <c r="E344" s="325">
        <f>E345+E351</f>
        <v>282500</v>
      </c>
      <c r="F344" s="469">
        <f>F345+F351</f>
        <v>282500</v>
      </c>
      <c r="G344" s="264"/>
      <c r="H344" s="264"/>
      <c r="I344" s="264"/>
      <c r="J344" s="264"/>
      <c r="K344" s="264"/>
      <c r="L344" s="264"/>
      <c r="M344" s="264"/>
      <c r="N344" s="264"/>
      <c r="O344" s="264"/>
      <c r="P344" s="264"/>
      <c r="Q344" s="264"/>
      <c r="R344" s="264"/>
      <c r="S344" s="264"/>
      <c r="T344" s="264"/>
      <c r="U344" s="264"/>
      <c r="V344" s="264"/>
      <c r="W344" s="264"/>
      <c r="X344" s="264"/>
      <c r="Y344" s="264"/>
      <c r="Z344" s="264"/>
      <c r="AA344" s="238"/>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c r="BG344" s="238"/>
      <c r="BH344" s="238"/>
      <c r="BI344" s="238"/>
      <c r="BJ344" s="238"/>
      <c r="BK344" s="238"/>
      <c r="BL344" s="238"/>
      <c r="BM344" s="238"/>
      <c r="BN344" s="238"/>
      <c r="BO344" s="238"/>
      <c r="BP344" s="238"/>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38"/>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38"/>
      <c r="FP344" s="238"/>
      <c r="FQ344" s="238"/>
      <c r="FR344" s="238"/>
    </row>
    <row r="345" spans="1:174" s="42" customFormat="1" ht="31.5" customHeight="1">
      <c r="A345" s="332" t="s">
        <v>739</v>
      </c>
      <c r="B345" s="323">
        <v>310</v>
      </c>
      <c r="C345" s="323"/>
      <c r="D345" s="703"/>
      <c r="E345" s="325">
        <f>E346</f>
        <v>80000</v>
      </c>
      <c r="F345" s="469">
        <f>F346</f>
        <v>80000</v>
      </c>
      <c r="G345" s="264"/>
      <c r="H345" s="264"/>
      <c r="I345" s="264"/>
      <c r="J345" s="264"/>
      <c r="K345" s="264"/>
      <c r="L345" s="264"/>
      <c r="M345" s="264"/>
      <c r="N345" s="264"/>
      <c r="O345" s="264"/>
      <c r="P345" s="264"/>
      <c r="Q345" s="264"/>
      <c r="R345" s="264"/>
      <c r="S345" s="264"/>
      <c r="T345" s="264"/>
      <c r="U345" s="264"/>
      <c r="V345" s="264"/>
      <c r="W345" s="264"/>
      <c r="X345" s="264"/>
      <c r="Y345" s="264"/>
      <c r="Z345" s="264"/>
      <c r="AA345" s="238"/>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c r="BG345" s="238"/>
      <c r="BH345" s="238"/>
      <c r="BI345" s="238"/>
      <c r="BJ345" s="238"/>
      <c r="BK345" s="238"/>
      <c r="BL345" s="238"/>
      <c r="BM345" s="238"/>
      <c r="BN345" s="238"/>
      <c r="BO345" s="238"/>
      <c r="BP345" s="238"/>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38"/>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38"/>
      <c r="FP345" s="238"/>
      <c r="FQ345" s="238"/>
      <c r="FR345" s="238"/>
    </row>
    <row r="346" spans="1:174" s="40" customFormat="1" ht="25.5" customHeight="1">
      <c r="A346" s="282" t="s">
        <v>892</v>
      </c>
      <c r="B346" s="277"/>
      <c r="C346" s="294">
        <v>971</v>
      </c>
      <c r="D346" s="705" t="s">
        <v>1377</v>
      </c>
      <c r="E346" s="278">
        <f>'Раб.таблица 2018'!F385</f>
        <v>80000</v>
      </c>
      <c r="F346" s="336">
        <f>E346</f>
        <v>80000</v>
      </c>
      <c r="G346" s="265"/>
      <c r="H346" s="265"/>
      <c r="I346" s="265"/>
      <c r="J346" s="265"/>
      <c r="K346" s="265"/>
      <c r="L346" s="265"/>
      <c r="M346" s="265"/>
      <c r="N346" s="265"/>
      <c r="O346" s="265"/>
      <c r="P346" s="265"/>
      <c r="Q346" s="265"/>
      <c r="R346" s="265"/>
      <c r="S346" s="265"/>
      <c r="T346" s="265"/>
      <c r="U346" s="265"/>
      <c r="V346" s="265"/>
      <c r="W346" s="265"/>
      <c r="X346" s="265"/>
      <c r="Y346" s="265"/>
      <c r="Z346" s="265"/>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row>
    <row r="347" spans="1:174" s="40" customFormat="1" ht="20.25" hidden="1" customHeight="1" outlineLevel="1">
      <c r="A347" s="276" t="s">
        <v>506</v>
      </c>
      <c r="B347" s="277"/>
      <c r="C347" s="294"/>
      <c r="D347" s="706"/>
      <c r="E347" s="278"/>
      <c r="F347" s="336"/>
      <c r="G347" s="265"/>
      <c r="H347" s="265"/>
      <c r="I347" s="265"/>
      <c r="J347" s="265"/>
      <c r="K347" s="265"/>
      <c r="L347" s="265"/>
      <c r="M347" s="265"/>
      <c r="N347" s="265"/>
      <c r="O347" s="265"/>
      <c r="P347" s="265"/>
      <c r="Q347" s="265"/>
      <c r="R347" s="265"/>
      <c r="S347" s="265"/>
      <c r="T347" s="265"/>
      <c r="U347" s="265"/>
      <c r="V347" s="265"/>
      <c r="W347" s="265"/>
      <c r="X347" s="265"/>
      <c r="Y347" s="265"/>
      <c r="Z347" s="265"/>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row>
    <row r="348" spans="1:174" s="40" customFormat="1" ht="34.5" hidden="1" customHeight="1" outlineLevel="1">
      <c r="A348" s="276" t="s">
        <v>884</v>
      </c>
      <c r="B348" s="277"/>
      <c r="C348" s="294"/>
      <c r="D348" s="706"/>
      <c r="E348" s="278"/>
      <c r="F348" s="336"/>
      <c r="G348" s="265"/>
      <c r="H348" s="265"/>
      <c r="I348" s="265"/>
      <c r="J348" s="265"/>
      <c r="K348" s="265"/>
      <c r="L348" s="265"/>
      <c r="M348" s="265"/>
      <c r="N348" s="265"/>
      <c r="O348" s="265"/>
      <c r="P348" s="265"/>
      <c r="Q348" s="265"/>
      <c r="R348" s="265"/>
      <c r="S348" s="265"/>
      <c r="T348" s="265"/>
      <c r="U348" s="265"/>
      <c r="V348" s="265"/>
      <c r="W348" s="265"/>
      <c r="X348" s="265"/>
      <c r="Y348" s="265"/>
      <c r="Z348" s="265"/>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row>
    <row r="349" spans="1:174" s="40" customFormat="1" ht="19.5" hidden="1" customHeight="1" outlineLevel="1">
      <c r="A349" s="276" t="s">
        <v>885</v>
      </c>
      <c r="B349" s="277"/>
      <c r="C349" s="294"/>
      <c r="D349" s="706"/>
      <c r="E349" s="278"/>
      <c r="F349" s="336"/>
      <c r="G349" s="265"/>
      <c r="H349" s="265"/>
      <c r="I349" s="265"/>
      <c r="J349" s="265"/>
      <c r="K349" s="265"/>
      <c r="L349" s="265"/>
      <c r="M349" s="265"/>
      <c r="N349" s="265"/>
      <c r="O349" s="265"/>
      <c r="P349" s="265"/>
      <c r="Q349" s="265"/>
      <c r="R349" s="265"/>
      <c r="S349" s="265"/>
      <c r="T349" s="265"/>
      <c r="U349" s="265"/>
      <c r="V349" s="265"/>
      <c r="W349" s="265"/>
      <c r="X349" s="265"/>
      <c r="Y349" s="265"/>
      <c r="Z349" s="265"/>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row>
    <row r="350" spans="1:174" s="40" customFormat="1" ht="19.5" hidden="1" customHeight="1" outlineLevel="1">
      <c r="A350" s="276" t="s">
        <v>886</v>
      </c>
      <c r="B350" s="277"/>
      <c r="C350" s="294"/>
      <c r="D350" s="706"/>
      <c r="E350" s="278"/>
      <c r="F350" s="336"/>
      <c r="G350" s="265"/>
      <c r="H350" s="265"/>
      <c r="I350" s="265"/>
      <c r="J350" s="265"/>
      <c r="K350" s="265"/>
      <c r="L350" s="265"/>
      <c r="M350" s="265"/>
      <c r="N350" s="265"/>
      <c r="O350" s="265"/>
      <c r="P350" s="265"/>
      <c r="Q350" s="265"/>
      <c r="R350" s="265"/>
      <c r="S350" s="265"/>
      <c r="T350" s="265"/>
      <c r="U350" s="265"/>
      <c r="V350" s="265"/>
      <c r="W350" s="265"/>
      <c r="X350" s="265"/>
      <c r="Y350" s="265"/>
      <c r="Z350" s="265"/>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row>
    <row r="351" spans="1:174" s="42" customFormat="1" ht="32.25" customHeight="1" collapsed="1">
      <c r="A351" s="332" t="s">
        <v>724</v>
      </c>
      <c r="B351" s="323">
        <v>340</v>
      </c>
      <c r="C351" s="323"/>
      <c r="D351" s="703"/>
      <c r="E351" s="325">
        <f>E352+E358</f>
        <v>202500</v>
      </c>
      <c r="F351" s="469">
        <f>F352+F358</f>
        <v>202500</v>
      </c>
      <c r="G351" s="264"/>
      <c r="H351" s="264"/>
      <c r="I351" s="264"/>
      <c r="J351" s="264"/>
      <c r="K351" s="264"/>
      <c r="L351" s="264"/>
      <c r="M351" s="264"/>
      <c r="N351" s="264"/>
      <c r="O351" s="264"/>
      <c r="P351" s="264"/>
      <c r="Q351" s="264"/>
      <c r="R351" s="264"/>
      <c r="S351" s="264"/>
      <c r="T351" s="264"/>
      <c r="U351" s="264"/>
      <c r="V351" s="264"/>
      <c r="W351" s="264"/>
      <c r="X351" s="264"/>
      <c r="Y351" s="264"/>
      <c r="Z351" s="264"/>
      <c r="AA351" s="238"/>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c r="BF351" s="238"/>
      <c r="BG351" s="238"/>
      <c r="BH351" s="238"/>
      <c r="BI351" s="238"/>
      <c r="BJ351" s="238"/>
      <c r="BK351" s="238"/>
      <c r="BL351" s="238"/>
      <c r="BM351" s="238"/>
      <c r="BN351" s="238"/>
      <c r="BO351" s="238"/>
      <c r="BP351" s="238"/>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c r="DB351" s="238"/>
      <c r="DC351" s="238"/>
      <c r="DD351" s="238"/>
      <c r="DE351" s="238"/>
      <c r="DF351" s="238"/>
      <c r="DG351" s="238"/>
      <c r="DH351" s="238"/>
      <c r="DI351" s="238"/>
      <c r="DJ351" s="238"/>
      <c r="DK351" s="238"/>
      <c r="DL351" s="238"/>
      <c r="DM351" s="238"/>
      <c r="DN351" s="238"/>
      <c r="DO351" s="238"/>
      <c r="DP351" s="238"/>
      <c r="DQ351" s="238"/>
      <c r="DR351" s="238"/>
      <c r="DS351" s="238"/>
      <c r="DT351" s="238"/>
      <c r="DU351" s="238"/>
      <c r="DV351" s="238"/>
      <c r="DW351" s="238"/>
      <c r="DX351" s="238"/>
      <c r="DY351" s="238"/>
      <c r="DZ351" s="238"/>
      <c r="EA351" s="238"/>
      <c r="EB351" s="238"/>
      <c r="EC351" s="238"/>
      <c r="ED351" s="238"/>
      <c r="EE351" s="238"/>
      <c r="EF351" s="238"/>
      <c r="EG351" s="238"/>
      <c r="EH351" s="238"/>
      <c r="EI351" s="238"/>
      <c r="EJ351" s="238"/>
      <c r="EK351" s="238"/>
      <c r="EL351" s="238"/>
      <c r="EM351" s="238"/>
      <c r="EN351" s="238"/>
      <c r="EO351" s="238"/>
      <c r="EP351" s="238"/>
      <c r="EQ351" s="238"/>
      <c r="ER351" s="238"/>
      <c r="ES351" s="238"/>
      <c r="ET351" s="238"/>
      <c r="EU351" s="238"/>
      <c r="EV351" s="238"/>
      <c r="EW351" s="238"/>
      <c r="EX351" s="238"/>
      <c r="EY351" s="238"/>
      <c r="EZ351" s="238"/>
      <c r="FA351" s="238"/>
      <c r="FB351" s="238"/>
      <c r="FC351" s="238"/>
      <c r="FD351" s="238"/>
      <c r="FE351" s="238"/>
      <c r="FF351" s="238"/>
      <c r="FG351" s="238"/>
      <c r="FH351" s="238"/>
      <c r="FI351" s="238"/>
      <c r="FJ351" s="238"/>
      <c r="FK351" s="238"/>
      <c r="FL351" s="238"/>
      <c r="FM351" s="238"/>
      <c r="FN351" s="238"/>
      <c r="FO351" s="238"/>
      <c r="FP351" s="238"/>
      <c r="FQ351" s="238"/>
      <c r="FR351" s="238"/>
    </row>
    <row r="352" spans="1:174" s="40" customFormat="1" ht="26.25" customHeight="1" thickBot="1">
      <c r="A352" s="288" t="s">
        <v>893</v>
      </c>
      <c r="B352" s="289"/>
      <c r="C352" s="315">
        <v>981</v>
      </c>
      <c r="D352" s="1401" t="s">
        <v>1377</v>
      </c>
      <c r="E352" s="290">
        <f>'Раб.таблица 2018'!F401</f>
        <v>170000</v>
      </c>
      <c r="F352" s="441">
        <f>E352</f>
        <v>170000</v>
      </c>
      <c r="G352" s="265"/>
      <c r="H352" s="265"/>
      <c r="I352" s="265"/>
      <c r="J352" s="265"/>
      <c r="K352" s="265"/>
      <c r="L352" s="265"/>
      <c r="M352" s="265"/>
      <c r="N352" s="265"/>
      <c r="O352" s="265"/>
      <c r="P352" s="265"/>
      <c r="Q352" s="265"/>
      <c r="R352" s="265"/>
      <c r="S352" s="265"/>
      <c r="T352" s="265"/>
      <c r="U352" s="265"/>
      <c r="V352" s="265"/>
      <c r="W352" s="265"/>
      <c r="X352" s="265"/>
      <c r="Y352" s="265"/>
      <c r="Z352" s="265"/>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row>
    <row r="353" spans="1:179" s="40" customFormat="1" ht="48.75" hidden="1" customHeight="1" outlineLevel="1">
      <c r="A353" s="760" t="s">
        <v>887</v>
      </c>
      <c r="B353" s="545"/>
      <c r="C353" s="546"/>
      <c r="D353" s="761"/>
      <c r="E353" s="762"/>
      <c r="F353" s="763"/>
      <c r="G353" s="265"/>
      <c r="H353" s="265"/>
      <c r="I353" s="265"/>
      <c r="J353" s="265"/>
      <c r="K353" s="265"/>
      <c r="L353" s="265"/>
      <c r="M353" s="265"/>
      <c r="N353" s="265"/>
      <c r="O353" s="265"/>
      <c r="P353" s="265"/>
      <c r="Q353" s="265"/>
      <c r="R353" s="265"/>
      <c r="S353" s="265"/>
      <c r="T353" s="265"/>
      <c r="U353" s="265"/>
      <c r="V353" s="265"/>
      <c r="W353" s="265"/>
      <c r="X353" s="265"/>
      <c r="Y353" s="265"/>
      <c r="Z353" s="265"/>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row>
    <row r="354" spans="1:179" s="40" customFormat="1" ht="18" hidden="1" customHeight="1" outlineLevel="1">
      <c r="A354" s="677" t="s">
        <v>888</v>
      </c>
      <c r="B354" s="277"/>
      <c r="C354" s="294"/>
      <c r="D354" s="706"/>
      <c r="E354" s="278"/>
      <c r="F354" s="336"/>
      <c r="G354" s="265"/>
      <c r="H354" s="265"/>
      <c r="I354" s="265"/>
      <c r="J354" s="265"/>
      <c r="K354" s="265"/>
      <c r="L354" s="265"/>
      <c r="M354" s="265"/>
      <c r="N354" s="265"/>
      <c r="O354" s="265"/>
      <c r="P354" s="265"/>
      <c r="Q354" s="265"/>
      <c r="R354" s="265"/>
      <c r="S354" s="265"/>
      <c r="T354" s="265"/>
      <c r="U354" s="265"/>
      <c r="V354" s="265"/>
      <c r="W354" s="265"/>
      <c r="X354" s="265"/>
      <c r="Y354" s="265"/>
      <c r="Z354" s="265"/>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row>
    <row r="355" spans="1:179" s="40" customFormat="1" ht="18" hidden="1" customHeight="1" outlineLevel="1">
      <c r="A355" s="677" t="s">
        <v>889</v>
      </c>
      <c r="B355" s="277"/>
      <c r="C355" s="294"/>
      <c r="D355" s="706"/>
      <c r="E355" s="278"/>
      <c r="F355" s="336"/>
      <c r="G355" s="265"/>
      <c r="H355" s="265"/>
      <c r="I355" s="265"/>
      <c r="J355" s="265"/>
      <c r="K355" s="265"/>
      <c r="L355" s="265"/>
      <c r="M355" s="265"/>
      <c r="N355" s="265"/>
      <c r="O355" s="265"/>
      <c r="P355" s="265"/>
      <c r="Q355" s="265"/>
      <c r="R355" s="265"/>
      <c r="S355" s="265"/>
      <c r="T355" s="265"/>
      <c r="U355" s="265"/>
      <c r="V355" s="265"/>
      <c r="W355" s="265"/>
      <c r="X355" s="265"/>
      <c r="Y355" s="265"/>
      <c r="Z355" s="265"/>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row>
    <row r="356" spans="1:179" s="40" customFormat="1" ht="18" hidden="1" customHeight="1" outlineLevel="1">
      <c r="A356" s="677" t="s">
        <v>831</v>
      </c>
      <c r="B356" s="277"/>
      <c r="C356" s="294"/>
      <c r="D356" s="706"/>
      <c r="E356" s="278"/>
      <c r="F356" s="336"/>
      <c r="G356" s="265"/>
      <c r="H356" s="265"/>
      <c r="I356" s="265"/>
      <c r="J356" s="265"/>
      <c r="K356" s="265"/>
      <c r="L356" s="265"/>
      <c r="M356" s="265"/>
      <c r="N356" s="265"/>
      <c r="O356" s="265"/>
      <c r="P356" s="265"/>
      <c r="Q356" s="265"/>
      <c r="R356" s="265"/>
      <c r="S356" s="265"/>
      <c r="T356" s="265"/>
      <c r="U356" s="265"/>
      <c r="V356" s="265"/>
      <c r="W356" s="265"/>
      <c r="X356" s="265"/>
      <c r="Y356" s="265"/>
      <c r="Z356" s="265"/>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row>
    <row r="357" spans="1:179" s="40" customFormat="1" ht="18" hidden="1" customHeight="1" outlineLevel="1" thickBot="1">
      <c r="A357" s="678" t="s">
        <v>504</v>
      </c>
      <c r="B357" s="289"/>
      <c r="C357" s="315"/>
      <c r="D357" s="707"/>
      <c r="E357" s="290"/>
      <c r="F357" s="4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row>
    <row r="358" spans="1:179" s="40" customFormat="1" ht="35.25" customHeight="1" collapsed="1" thickBot="1">
      <c r="A358" s="1406" t="s">
        <v>101</v>
      </c>
      <c r="B358" s="1407"/>
      <c r="C358" s="1408">
        <v>982</v>
      </c>
      <c r="D358" s="1409" t="s">
        <v>1377</v>
      </c>
      <c r="E358" s="325">
        <f>'Раб.таблица 2018'!F417</f>
        <v>32500</v>
      </c>
      <c r="F358" s="1411">
        <f>E358</f>
        <v>32500</v>
      </c>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row>
    <row r="359" spans="1:179" s="10" customFormat="1" ht="35.25" customHeight="1" thickBot="1">
      <c r="A359" s="1167" t="s">
        <v>1394</v>
      </c>
      <c r="B359" s="366"/>
      <c r="C359" s="366"/>
      <c r="D359" s="367"/>
      <c r="E359" s="366"/>
      <c r="F359" s="266"/>
      <c r="G359" s="457"/>
      <c r="H359" s="457"/>
      <c r="I359" s="457"/>
      <c r="J359" s="457"/>
      <c r="K359" s="457"/>
      <c r="L359" s="457"/>
      <c r="M359" s="457"/>
      <c r="N359" s="457"/>
      <c r="O359" s="457"/>
      <c r="P359" s="457"/>
      <c r="Q359" s="457"/>
      <c r="R359" s="457"/>
      <c r="S359" s="457"/>
      <c r="T359" s="457"/>
      <c r="U359" s="457"/>
      <c r="V359" s="457"/>
      <c r="W359" s="457"/>
      <c r="X359" s="457"/>
      <c r="Y359" s="457"/>
      <c r="Z359" s="457"/>
    </row>
    <row r="360" spans="1:179" s="29" customFormat="1" ht="27.75" customHeight="1">
      <c r="A360" s="1998" t="s">
        <v>64</v>
      </c>
      <c r="B360" s="2075" t="s">
        <v>41</v>
      </c>
      <c r="C360" s="2075" t="s">
        <v>35</v>
      </c>
      <c r="D360" s="2076" t="s">
        <v>77</v>
      </c>
      <c r="E360" s="1973" t="s">
        <v>1395</v>
      </c>
      <c r="F360" s="1973" t="s">
        <v>1396</v>
      </c>
      <c r="G360" s="2083"/>
      <c r="H360" s="2065"/>
      <c r="I360" s="2065"/>
      <c r="J360" s="2066"/>
      <c r="K360" s="2066"/>
      <c r="L360" s="2066"/>
      <c r="M360" s="2066"/>
      <c r="N360" s="2066"/>
      <c r="O360" s="2066"/>
      <c r="P360" s="2066"/>
      <c r="Q360" s="2066"/>
      <c r="R360" s="2066"/>
      <c r="S360" s="2066"/>
      <c r="T360" s="2066"/>
      <c r="U360" s="2066"/>
      <c r="V360" s="2066"/>
      <c r="W360" s="2066"/>
      <c r="X360" s="2066"/>
      <c r="Y360" s="2066"/>
      <c r="Z360" s="2066"/>
    </row>
    <row r="361" spans="1:179" s="29" customFormat="1" ht="198.75" customHeight="1">
      <c r="A361" s="1999"/>
      <c r="B361" s="2025"/>
      <c r="C361" s="2025"/>
      <c r="D361" s="2077"/>
      <c r="E361" s="1974"/>
      <c r="F361" s="1974"/>
      <c r="G361" s="2083"/>
      <c r="H361" s="2065"/>
      <c r="I361" s="2065"/>
      <c r="J361" s="448"/>
      <c r="K361" s="448"/>
      <c r="L361" s="448"/>
      <c r="M361" s="449"/>
      <c r="N361" s="448"/>
      <c r="O361" s="448"/>
      <c r="P361" s="448"/>
      <c r="Q361" s="449"/>
      <c r="R361" s="448"/>
      <c r="S361" s="448"/>
      <c r="T361" s="448"/>
      <c r="U361" s="449"/>
      <c r="V361" s="448"/>
      <c r="W361" s="448"/>
      <c r="X361" s="448"/>
      <c r="Y361" s="449"/>
      <c r="Z361" s="450"/>
    </row>
    <row r="362" spans="1:179" s="29" customFormat="1" ht="17.25" customHeight="1">
      <c r="A362" s="298">
        <v>1</v>
      </c>
      <c r="B362" s="299">
        <v>2</v>
      </c>
      <c r="C362" s="299">
        <v>3</v>
      </c>
      <c r="D362" s="300">
        <v>4</v>
      </c>
      <c r="E362" s="301">
        <v>5</v>
      </c>
      <c r="F362" s="301">
        <v>6</v>
      </c>
      <c r="G362" s="451"/>
      <c r="H362" s="263"/>
      <c r="I362" s="263"/>
      <c r="J362" s="261"/>
      <c r="K362" s="263"/>
      <c r="L362" s="261"/>
      <c r="M362" s="262"/>
      <c r="N362" s="261"/>
      <c r="O362" s="263"/>
      <c r="P362" s="261"/>
      <c r="Q362" s="262"/>
      <c r="R362" s="261"/>
      <c r="S362" s="263"/>
      <c r="T362" s="261"/>
      <c r="U362" s="262"/>
      <c r="V362" s="261"/>
      <c r="W362" s="263"/>
      <c r="X362" s="261"/>
      <c r="Y362" s="262"/>
      <c r="Z362" s="261"/>
    </row>
    <row r="363" spans="1:179" s="22" customFormat="1" ht="21" customHeight="1">
      <c r="A363" s="338" t="s">
        <v>78</v>
      </c>
      <c r="B363" s="339"/>
      <c r="C363" s="339"/>
      <c r="D363" s="340"/>
      <c r="E363" s="341">
        <f>E365+E447</f>
        <v>752500</v>
      </c>
      <c r="F363" s="341">
        <f>F365+F447</f>
        <v>752500</v>
      </c>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179" s="22" customFormat="1" ht="21" customHeight="1">
      <c r="A364" s="338" t="s">
        <v>693</v>
      </c>
      <c r="B364" s="339"/>
      <c r="C364" s="339"/>
      <c r="D364" s="340"/>
      <c r="E364" s="341">
        <f>E373+E381+E396+E399+E420+E421+E436+E438+E443+E448+E462+E435</f>
        <v>752500</v>
      </c>
      <c r="F364" s="341">
        <f>F373+F381+F396+F399+F420+F421+F436+F438+F443+F448+F462+F435</f>
        <v>752500</v>
      </c>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179" s="22" customFormat="1" ht="18" customHeight="1">
      <c r="A365" s="317"/>
      <c r="B365" s="318">
        <v>200</v>
      </c>
      <c r="C365" s="318"/>
      <c r="D365" s="321"/>
      <c r="E365" s="319">
        <f>E366+E442</f>
        <v>251000</v>
      </c>
      <c r="F365" s="319">
        <f>F366+F442</f>
        <v>251000</v>
      </c>
      <c r="G365" s="264"/>
      <c r="H365" s="264"/>
      <c r="I365" s="264"/>
      <c r="J365" s="264"/>
      <c r="K365" s="264"/>
      <c r="L365" s="264"/>
      <c r="M365" s="264"/>
      <c r="N365" s="264"/>
      <c r="O365" s="264"/>
      <c r="P365" s="264"/>
      <c r="Q365" s="264"/>
      <c r="R365" s="264"/>
      <c r="S365" s="264"/>
      <c r="T365" s="264"/>
      <c r="U365" s="264"/>
      <c r="V365" s="264"/>
      <c r="W365" s="264"/>
      <c r="X365" s="264"/>
      <c r="Y365" s="264"/>
      <c r="Z365" s="265"/>
    </row>
    <row r="366" spans="1:179" s="22" customFormat="1" ht="21" customHeight="1">
      <c r="A366" s="338" t="s">
        <v>717</v>
      </c>
      <c r="B366" s="339">
        <v>220</v>
      </c>
      <c r="C366" s="339"/>
      <c r="D366" s="340"/>
      <c r="E366" s="341">
        <f>E367+E373+E381+E396+E399+E419</f>
        <v>246000</v>
      </c>
      <c r="F366" s="341">
        <f>F367+F373+F381+F396+F399+F419</f>
        <v>246000</v>
      </c>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179" s="42" customFormat="1" ht="21.75" customHeight="1">
      <c r="A367" s="338" t="s">
        <v>718</v>
      </c>
      <c r="B367" s="339">
        <v>212</v>
      </c>
      <c r="C367" s="339"/>
      <c r="D367" s="340"/>
      <c r="E367" s="341">
        <f>SUM(E368:E372)</f>
        <v>0</v>
      </c>
      <c r="F367" s="341">
        <f>SUM(F368:F372)</f>
        <v>0</v>
      </c>
      <c r="G367" s="264"/>
      <c r="H367" s="264"/>
      <c r="I367" s="264"/>
      <c r="J367" s="264"/>
      <c r="K367" s="264"/>
      <c r="L367" s="264"/>
      <c r="M367" s="264"/>
      <c r="N367" s="264"/>
      <c r="O367" s="264"/>
      <c r="P367" s="264"/>
      <c r="Q367" s="264"/>
      <c r="R367" s="264"/>
      <c r="S367" s="264"/>
      <c r="T367" s="264"/>
      <c r="U367" s="264"/>
      <c r="V367" s="264"/>
      <c r="W367" s="264"/>
      <c r="X367" s="264"/>
      <c r="Y367" s="264"/>
      <c r="Z367" s="264"/>
      <c r="AA367" s="238"/>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c r="BG367" s="238"/>
      <c r="BH367" s="238"/>
      <c r="BI367" s="238"/>
      <c r="BJ367" s="238"/>
      <c r="BK367" s="238"/>
      <c r="BL367" s="238"/>
      <c r="BM367" s="238"/>
      <c r="BN367" s="238"/>
      <c r="BO367" s="238"/>
      <c r="BP367" s="238"/>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c r="DB367" s="238"/>
      <c r="DC367" s="238"/>
      <c r="DD367" s="238"/>
      <c r="DE367" s="238"/>
      <c r="DF367" s="238"/>
      <c r="DG367" s="238"/>
      <c r="DH367" s="238"/>
      <c r="DI367" s="238"/>
      <c r="DJ367" s="238"/>
      <c r="DK367" s="238"/>
      <c r="DL367" s="238"/>
      <c r="DM367" s="238"/>
      <c r="DN367" s="238"/>
      <c r="DO367" s="238"/>
      <c r="DP367" s="238"/>
      <c r="DQ367" s="238"/>
      <c r="DR367" s="238"/>
      <c r="DS367" s="238"/>
      <c r="DT367" s="238"/>
      <c r="DU367" s="238"/>
      <c r="DV367" s="238"/>
      <c r="DW367" s="238"/>
      <c r="DX367" s="238"/>
      <c r="DY367" s="238"/>
      <c r="DZ367" s="238"/>
      <c r="EA367" s="238"/>
      <c r="EB367" s="238"/>
      <c r="EC367" s="238"/>
      <c r="ED367" s="238"/>
      <c r="EE367" s="238"/>
      <c r="EF367" s="238"/>
      <c r="EG367" s="238"/>
      <c r="EH367" s="238"/>
      <c r="EI367" s="238"/>
      <c r="EJ367" s="238"/>
      <c r="EK367" s="238"/>
      <c r="EL367" s="238"/>
      <c r="EM367" s="238"/>
      <c r="EN367" s="238"/>
      <c r="EO367" s="238"/>
      <c r="EP367" s="238"/>
      <c r="EQ367" s="238"/>
      <c r="ER367" s="238"/>
      <c r="ES367" s="238"/>
      <c r="ET367" s="238"/>
      <c r="EU367" s="238"/>
      <c r="EV367" s="238"/>
      <c r="EW367" s="238"/>
      <c r="EX367" s="238"/>
      <c r="EY367" s="238"/>
      <c r="EZ367" s="238"/>
      <c r="FA367" s="238"/>
      <c r="FB367" s="238"/>
      <c r="FC367" s="238"/>
      <c r="FD367" s="238"/>
      <c r="FE367" s="238"/>
      <c r="FF367" s="238"/>
      <c r="FG367" s="238"/>
      <c r="FH367" s="238"/>
      <c r="FI367" s="238"/>
      <c r="FJ367" s="238"/>
      <c r="FK367" s="238"/>
      <c r="FL367" s="238"/>
      <c r="FM367" s="238"/>
      <c r="FN367" s="238"/>
      <c r="FO367" s="238"/>
      <c r="FP367" s="238"/>
      <c r="FQ367" s="238"/>
      <c r="FR367" s="238"/>
    </row>
    <row r="368" spans="1:179" s="40" customFormat="1" ht="45.75" customHeight="1">
      <c r="A368" s="282" t="s">
        <v>125</v>
      </c>
      <c r="B368" s="277"/>
      <c r="C368" s="294">
        <v>912</v>
      </c>
      <c r="D368" s="291" t="s">
        <v>1382</v>
      </c>
      <c r="E368" s="278">
        <f>'Раб.таблица 2018'!F427</f>
        <v>0</v>
      </c>
      <c r="F368" s="278">
        <f>E368</f>
        <v>0</v>
      </c>
      <c r="G368" s="265"/>
      <c r="H368" s="456"/>
      <c r="I368" s="456"/>
      <c r="J368" s="456"/>
      <c r="K368" s="456"/>
      <c r="L368" s="456"/>
      <c r="M368" s="265"/>
      <c r="N368" s="265"/>
      <c r="O368" s="265"/>
      <c r="P368" s="265"/>
      <c r="Q368" s="265"/>
      <c r="R368" s="265"/>
      <c r="S368" s="265"/>
      <c r="T368" s="265"/>
      <c r="U368" s="265"/>
      <c r="V368" s="265"/>
      <c r="W368" s="265"/>
      <c r="X368" s="265"/>
      <c r="Y368" s="265"/>
      <c r="Z368" s="265"/>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row>
    <row r="369" spans="1:174" s="40" customFormat="1" ht="57.75" customHeight="1">
      <c r="A369" s="282" t="s">
        <v>131</v>
      </c>
      <c r="B369" s="277"/>
      <c r="C369" s="294">
        <v>921</v>
      </c>
      <c r="D369" s="291" t="s">
        <v>1382</v>
      </c>
      <c r="E369" s="278">
        <f>'Раб.таблица 2018'!F428</f>
        <v>0</v>
      </c>
      <c r="F369" s="278">
        <f>E369</f>
        <v>0</v>
      </c>
      <c r="G369" s="265"/>
      <c r="H369" s="456"/>
      <c r="I369" s="456"/>
      <c r="J369" s="456"/>
      <c r="K369" s="456"/>
      <c r="L369" s="456"/>
      <c r="M369" s="265"/>
      <c r="N369" s="265"/>
      <c r="O369" s="265"/>
      <c r="P369" s="265"/>
      <c r="Q369" s="265"/>
      <c r="R369" s="265"/>
      <c r="S369" s="265"/>
      <c r="T369" s="265"/>
      <c r="U369" s="265"/>
      <c r="V369" s="265"/>
      <c r="W369" s="265"/>
      <c r="X369" s="265"/>
      <c r="Y369" s="265"/>
      <c r="Z369" s="265"/>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row>
    <row r="370" spans="1:174" s="40" customFormat="1" ht="57.75">
      <c r="A370" s="282" t="s">
        <v>882</v>
      </c>
      <c r="B370" s="277"/>
      <c r="C370" s="294">
        <v>923</v>
      </c>
      <c r="D370" s="291" t="s">
        <v>1382</v>
      </c>
      <c r="E370" s="278">
        <f>'Раб.таблица 2018'!F429</f>
        <v>0</v>
      </c>
      <c r="F370" s="278">
        <f>E370</f>
        <v>0</v>
      </c>
      <c r="G370" s="265"/>
      <c r="H370" s="456"/>
      <c r="I370" s="456"/>
      <c r="J370" s="456"/>
      <c r="K370" s="456"/>
      <c r="L370" s="456"/>
      <c r="M370" s="265"/>
      <c r="N370" s="265"/>
      <c r="O370" s="265"/>
      <c r="P370" s="265"/>
      <c r="Q370" s="265"/>
      <c r="R370" s="265"/>
      <c r="S370" s="265"/>
      <c r="T370" s="265"/>
      <c r="U370" s="265"/>
      <c r="V370" s="265"/>
      <c r="W370" s="265"/>
      <c r="X370" s="265"/>
      <c r="Y370" s="265"/>
      <c r="Z370" s="265"/>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row>
    <row r="371" spans="1:174" s="40" customFormat="1" ht="55.5" customHeight="1">
      <c r="A371" s="282" t="s">
        <v>881</v>
      </c>
      <c r="B371" s="277"/>
      <c r="C371" s="294">
        <v>924</v>
      </c>
      <c r="D371" s="291" t="s">
        <v>1382</v>
      </c>
      <c r="E371" s="278">
        <f>'Раб.таблица 2018'!F430</f>
        <v>0</v>
      </c>
      <c r="F371" s="278">
        <f>E371</f>
        <v>0</v>
      </c>
      <c r="G371" s="265"/>
      <c r="H371" s="456"/>
      <c r="I371" s="456"/>
      <c r="J371" s="456"/>
      <c r="K371" s="456"/>
      <c r="L371" s="456"/>
      <c r="M371" s="265"/>
      <c r="N371" s="265"/>
      <c r="O371" s="265"/>
      <c r="P371" s="265"/>
      <c r="Q371" s="265"/>
      <c r="R371" s="265"/>
      <c r="S371" s="265"/>
      <c r="T371" s="265"/>
      <c r="U371" s="265"/>
      <c r="V371" s="265"/>
      <c r="W371" s="265"/>
      <c r="X371" s="265"/>
      <c r="Y371" s="265"/>
      <c r="Z371" s="265"/>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row>
    <row r="372" spans="1:174" s="40" customFormat="1" ht="44.25" customHeight="1">
      <c r="A372" s="282" t="s">
        <v>880</v>
      </c>
      <c r="B372" s="294"/>
      <c r="C372" s="294">
        <v>952</v>
      </c>
      <c r="D372" s="291" t="s">
        <v>1382</v>
      </c>
      <c r="E372" s="278">
        <f>'Раб.таблица 2018'!F431</f>
        <v>0</v>
      </c>
      <c r="F372" s="278">
        <f>E372</f>
        <v>0</v>
      </c>
      <c r="G372" s="265"/>
      <c r="H372" s="265"/>
      <c r="I372" s="265"/>
      <c r="J372" s="265"/>
      <c r="K372" s="265"/>
      <c r="L372" s="265"/>
      <c r="M372" s="265"/>
      <c r="N372" s="265"/>
      <c r="O372" s="265"/>
      <c r="P372" s="265"/>
      <c r="Q372" s="265"/>
      <c r="R372" s="265"/>
      <c r="S372" s="265"/>
      <c r="T372" s="265"/>
      <c r="U372" s="265"/>
      <c r="V372" s="265"/>
      <c r="W372" s="265"/>
      <c r="X372" s="265"/>
      <c r="Y372" s="265"/>
      <c r="Z372" s="265"/>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row>
    <row r="373" spans="1:174" s="22" customFormat="1" ht="21" customHeight="1">
      <c r="A373" s="338" t="s">
        <v>79</v>
      </c>
      <c r="B373" s="339">
        <v>221</v>
      </c>
      <c r="C373" s="339"/>
      <c r="D373" s="340"/>
      <c r="E373" s="341">
        <f>E374</f>
        <v>72000</v>
      </c>
      <c r="F373" s="341">
        <f>F374</f>
        <v>72000</v>
      </c>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174" s="41" customFormat="1" ht="22.5" customHeight="1">
      <c r="A374" s="282" t="s">
        <v>79</v>
      </c>
      <c r="B374" s="277"/>
      <c r="C374" s="294">
        <v>925</v>
      </c>
      <c r="D374" s="291" t="s">
        <v>1383</v>
      </c>
      <c r="E374" s="278">
        <f>'Раб.таблица 2018'!F433</f>
        <v>72000</v>
      </c>
      <c r="F374" s="278">
        <f>E374</f>
        <v>72000</v>
      </c>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174" s="41" customFormat="1" ht="31.5" hidden="1" customHeight="1" outlineLevel="1">
      <c r="A375" s="276" t="s">
        <v>788</v>
      </c>
      <c r="B375" s="277"/>
      <c r="C375" s="294"/>
      <c r="D375" s="291"/>
      <c r="E375" s="279"/>
      <c r="F375" s="279"/>
      <c r="G375" s="453"/>
      <c r="H375" s="265"/>
      <c r="I375" s="265"/>
      <c r="J375" s="265"/>
      <c r="K375" s="265"/>
      <c r="L375" s="265"/>
      <c r="M375" s="453"/>
      <c r="N375" s="265"/>
      <c r="O375" s="265"/>
      <c r="P375" s="265"/>
      <c r="Q375" s="453"/>
      <c r="R375" s="265"/>
      <c r="S375" s="265"/>
      <c r="T375" s="265"/>
      <c r="U375" s="453"/>
      <c r="V375" s="265"/>
      <c r="W375" s="265"/>
      <c r="X375" s="265"/>
      <c r="Y375" s="453"/>
      <c r="Z375" s="453"/>
    </row>
    <row r="376" spans="1:174" s="41" customFormat="1" hidden="1" outlineLevel="1">
      <c r="A376" s="276"/>
      <c r="B376" s="277"/>
      <c r="C376" s="294"/>
      <c r="D376" s="291"/>
      <c r="E376" s="278"/>
      <c r="F376" s="278"/>
      <c r="G376" s="265"/>
      <c r="H376" s="265"/>
      <c r="I376" s="265"/>
      <c r="J376" s="265"/>
      <c r="K376" s="265"/>
      <c r="L376" s="265"/>
      <c r="M376" s="265"/>
      <c r="N376" s="265"/>
      <c r="O376" s="265"/>
      <c r="P376" s="265"/>
      <c r="Q376" s="265"/>
      <c r="R376" s="265"/>
      <c r="S376" s="265"/>
      <c r="T376" s="265"/>
      <c r="U376" s="265"/>
      <c r="V376" s="265"/>
      <c r="W376" s="265"/>
      <c r="X376" s="265"/>
      <c r="Y376" s="265"/>
      <c r="Z376" s="453"/>
    </row>
    <row r="377" spans="1:174" s="41" customFormat="1" hidden="1" outlineLevel="1">
      <c r="A377" s="276"/>
      <c r="B377" s="277"/>
      <c r="C377" s="294"/>
      <c r="D377" s="291"/>
      <c r="E377" s="278"/>
      <c r="F377" s="278"/>
      <c r="G377" s="265"/>
      <c r="H377" s="265"/>
      <c r="I377" s="265"/>
      <c r="J377" s="265"/>
      <c r="K377" s="265"/>
      <c r="L377" s="265"/>
      <c r="M377" s="265"/>
      <c r="N377" s="265"/>
      <c r="O377" s="265"/>
      <c r="P377" s="265"/>
      <c r="Q377" s="265"/>
      <c r="R377" s="265"/>
      <c r="S377" s="265"/>
      <c r="T377" s="265"/>
      <c r="U377" s="265"/>
      <c r="V377" s="265"/>
      <c r="W377" s="265"/>
      <c r="X377" s="265"/>
      <c r="Y377" s="265"/>
      <c r="Z377" s="453"/>
    </row>
    <row r="378" spans="1:174" s="41" customFormat="1" hidden="1" outlineLevel="1">
      <c r="A378" s="276"/>
      <c r="B378" s="277"/>
      <c r="C378" s="294"/>
      <c r="D378" s="291"/>
      <c r="E378" s="278"/>
      <c r="F378" s="278"/>
      <c r="G378" s="265"/>
      <c r="H378" s="265"/>
      <c r="I378" s="265"/>
      <c r="J378" s="265"/>
      <c r="K378" s="265"/>
      <c r="L378" s="265"/>
      <c r="M378" s="265"/>
      <c r="N378" s="265"/>
      <c r="O378" s="265"/>
      <c r="P378" s="265"/>
      <c r="Q378" s="265"/>
      <c r="R378" s="265"/>
      <c r="S378" s="265"/>
      <c r="T378" s="265"/>
      <c r="U378" s="265"/>
      <c r="V378" s="265"/>
      <c r="W378" s="265"/>
      <c r="X378" s="265"/>
      <c r="Y378" s="265"/>
      <c r="Z378" s="453"/>
    </row>
    <row r="379" spans="1:174" s="41" customFormat="1" hidden="1" outlineLevel="1">
      <c r="A379" s="276"/>
      <c r="B379" s="277"/>
      <c r="C379" s="294"/>
      <c r="D379" s="291"/>
      <c r="E379" s="278"/>
      <c r="F379" s="278"/>
      <c r="G379" s="265"/>
      <c r="H379" s="265"/>
      <c r="I379" s="265"/>
      <c r="J379" s="265"/>
      <c r="K379" s="265"/>
      <c r="L379" s="265"/>
      <c r="M379" s="265"/>
      <c r="N379" s="265"/>
      <c r="O379" s="265"/>
      <c r="P379" s="265"/>
      <c r="Q379" s="265"/>
      <c r="R379" s="265"/>
      <c r="S379" s="265"/>
      <c r="T379" s="265"/>
      <c r="U379" s="265"/>
      <c r="V379" s="265"/>
      <c r="W379" s="265"/>
      <c r="X379" s="265"/>
      <c r="Y379" s="265"/>
      <c r="Z379" s="453"/>
    </row>
    <row r="380" spans="1:174" s="41" customFormat="1" hidden="1" outlineLevel="1">
      <c r="A380" s="276"/>
      <c r="B380" s="277"/>
      <c r="C380" s="294"/>
      <c r="D380" s="291"/>
      <c r="E380" s="278"/>
      <c r="F380" s="278"/>
      <c r="G380" s="265"/>
      <c r="H380" s="265"/>
      <c r="I380" s="265"/>
      <c r="J380" s="265"/>
      <c r="K380" s="265"/>
      <c r="L380" s="265"/>
      <c r="M380" s="265"/>
      <c r="N380" s="265"/>
      <c r="O380" s="265"/>
      <c r="P380" s="265"/>
      <c r="Q380" s="265"/>
      <c r="R380" s="265"/>
      <c r="S380" s="265"/>
      <c r="T380" s="265"/>
      <c r="U380" s="265"/>
      <c r="V380" s="265"/>
      <c r="W380" s="265"/>
      <c r="X380" s="265"/>
      <c r="Y380" s="265"/>
      <c r="Z380" s="453"/>
    </row>
    <row r="381" spans="1:174" s="42" customFormat="1" ht="23.25" customHeight="1" collapsed="1">
      <c r="A381" s="338" t="s">
        <v>711</v>
      </c>
      <c r="B381" s="339">
        <v>222</v>
      </c>
      <c r="C381" s="339"/>
      <c r="D381" s="340"/>
      <c r="E381" s="341">
        <f>E382</f>
        <v>0</v>
      </c>
      <c r="F381" s="341">
        <f>F382</f>
        <v>0</v>
      </c>
      <c r="G381" s="264"/>
      <c r="H381" s="264"/>
      <c r="I381" s="264"/>
      <c r="J381" s="264"/>
      <c r="K381" s="264"/>
      <c r="L381" s="264"/>
      <c r="M381" s="264"/>
      <c r="N381" s="264"/>
      <c r="O381" s="264"/>
      <c r="P381" s="264"/>
      <c r="Q381" s="264"/>
      <c r="R381" s="264"/>
      <c r="S381" s="264"/>
      <c r="T381" s="264"/>
      <c r="U381" s="264"/>
      <c r="V381" s="264"/>
      <c r="W381" s="264"/>
      <c r="X381" s="264"/>
      <c r="Y381" s="264"/>
      <c r="Z381" s="264"/>
      <c r="AA381" s="238"/>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c r="BF381" s="238"/>
      <c r="BG381" s="238"/>
      <c r="BH381" s="238"/>
      <c r="BI381" s="238"/>
      <c r="BJ381" s="238"/>
      <c r="BK381" s="238"/>
      <c r="BL381" s="238"/>
      <c r="BM381" s="238"/>
      <c r="BN381" s="238"/>
      <c r="BO381" s="238"/>
      <c r="BP381" s="238"/>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c r="DB381" s="238"/>
      <c r="DC381" s="238"/>
      <c r="DD381" s="238"/>
      <c r="DE381" s="238"/>
      <c r="DF381" s="238"/>
      <c r="DG381" s="238"/>
      <c r="DH381" s="238"/>
      <c r="DI381" s="238"/>
      <c r="DJ381" s="238"/>
      <c r="DK381" s="238"/>
      <c r="DL381" s="238"/>
      <c r="DM381" s="238"/>
      <c r="DN381" s="238"/>
      <c r="DO381" s="238"/>
      <c r="DP381" s="238"/>
      <c r="DQ381" s="238"/>
      <c r="DR381" s="238"/>
      <c r="DS381" s="238"/>
      <c r="DT381" s="238"/>
      <c r="DU381" s="238"/>
      <c r="DV381" s="238"/>
      <c r="DW381" s="238"/>
      <c r="DX381" s="238"/>
      <c r="DY381" s="238"/>
      <c r="DZ381" s="238"/>
      <c r="EA381" s="238"/>
      <c r="EB381" s="238"/>
      <c r="EC381" s="238"/>
      <c r="ED381" s="238"/>
      <c r="EE381" s="238"/>
      <c r="EF381" s="238"/>
      <c r="EG381" s="238"/>
      <c r="EH381" s="238"/>
      <c r="EI381" s="238"/>
      <c r="EJ381" s="238"/>
      <c r="EK381" s="238"/>
      <c r="EL381" s="238"/>
      <c r="EM381" s="238"/>
      <c r="EN381" s="238"/>
      <c r="EO381" s="238"/>
      <c r="EP381" s="238"/>
      <c r="EQ381" s="238"/>
      <c r="ER381" s="238"/>
      <c r="ES381" s="238"/>
      <c r="ET381" s="238"/>
      <c r="EU381" s="238"/>
      <c r="EV381" s="238"/>
      <c r="EW381" s="238"/>
      <c r="EX381" s="238"/>
      <c r="EY381" s="238"/>
      <c r="EZ381" s="238"/>
      <c r="FA381" s="238"/>
      <c r="FB381" s="238"/>
      <c r="FC381" s="238"/>
      <c r="FD381" s="238"/>
      <c r="FE381" s="238"/>
      <c r="FF381" s="238"/>
      <c r="FG381" s="238"/>
      <c r="FH381" s="238"/>
      <c r="FI381" s="238"/>
      <c r="FJ381" s="238"/>
      <c r="FK381" s="238"/>
      <c r="FL381" s="238"/>
      <c r="FM381" s="238"/>
      <c r="FN381" s="238"/>
      <c r="FO381" s="238"/>
      <c r="FP381" s="238"/>
      <c r="FQ381" s="238"/>
      <c r="FR381" s="238"/>
    </row>
    <row r="382" spans="1:174" s="40" customFormat="1" ht="24.75" customHeight="1">
      <c r="A382" s="282" t="s">
        <v>726</v>
      </c>
      <c r="B382" s="277"/>
      <c r="C382" s="294">
        <v>922</v>
      </c>
      <c r="D382" s="291" t="s">
        <v>1383</v>
      </c>
      <c r="E382" s="278">
        <f>'Раб.таблица 2018'!F441</f>
        <v>0</v>
      </c>
      <c r="F382" s="278">
        <f>E382</f>
        <v>0</v>
      </c>
      <c r="G382" s="265"/>
      <c r="H382" s="265"/>
      <c r="I382" s="265"/>
      <c r="J382" s="265"/>
      <c r="K382" s="265"/>
      <c r="L382" s="265"/>
      <c r="M382" s="265"/>
      <c r="N382" s="265"/>
      <c r="O382" s="265"/>
      <c r="P382" s="265"/>
      <c r="Q382" s="265"/>
      <c r="R382" s="265"/>
      <c r="S382" s="265"/>
      <c r="T382" s="265"/>
      <c r="U382" s="265"/>
      <c r="V382" s="265"/>
      <c r="W382" s="265"/>
      <c r="X382" s="265"/>
      <c r="Y382" s="265"/>
      <c r="Z382" s="265"/>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row>
    <row r="383" spans="1:174" s="41" customFormat="1" ht="94.5" hidden="1" customHeight="1" outlineLevel="1">
      <c r="A383" s="276" t="s">
        <v>789</v>
      </c>
      <c r="B383" s="277"/>
      <c r="C383" s="277"/>
      <c r="D383" s="291"/>
      <c r="E383" s="279"/>
      <c r="F383" s="279"/>
      <c r="G383" s="453"/>
      <c r="H383" s="453"/>
      <c r="I383" s="453"/>
      <c r="J383" s="453"/>
      <c r="K383" s="453"/>
      <c r="L383" s="453"/>
      <c r="M383" s="453"/>
      <c r="N383" s="453"/>
      <c r="O383" s="453"/>
      <c r="P383" s="453"/>
      <c r="Q383" s="453"/>
      <c r="R383" s="453"/>
      <c r="S383" s="453"/>
      <c r="T383" s="453"/>
      <c r="U383" s="453"/>
      <c r="V383" s="453"/>
      <c r="W383" s="453"/>
      <c r="X383" s="453"/>
      <c r="Y383" s="453"/>
      <c r="Z383" s="453"/>
    </row>
    <row r="384" spans="1:174" s="41" customFormat="1" ht="31.5" hidden="1" outlineLevel="1">
      <c r="A384" s="276" t="s">
        <v>790</v>
      </c>
      <c r="B384" s="277"/>
      <c r="C384" s="277"/>
      <c r="D384" s="291"/>
      <c r="E384" s="279"/>
      <c r="F384" s="279"/>
      <c r="G384" s="453"/>
      <c r="H384" s="453"/>
      <c r="I384" s="453"/>
      <c r="J384" s="453"/>
      <c r="K384" s="453"/>
      <c r="L384" s="453"/>
      <c r="M384" s="453"/>
      <c r="N384" s="453"/>
      <c r="O384" s="453"/>
      <c r="P384" s="453"/>
      <c r="Q384" s="453"/>
      <c r="R384" s="453"/>
      <c r="S384" s="453"/>
      <c r="T384" s="453"/>
      <c r="U384" s="453"/>
      <c r="V384" s="453"/>
      <c r="W384" s="453"/>
      <c r="X384" s="453"/>
      <c r="Y384" s="453"/>
      <c r="Z384" s="453"/>
    </row>
    <row r="385" spans="1:174" s="41" customFormat="1" ht="78.75" hidden="1" customHeight="1" outlineLevel="1">
      <c r="A385" s="276" t="s">
        <v>791</v>
      </c>
      <c r="B385" s="277"/>
      <c r="C385" s="277"/>
      <c r="D385" s="291"/>
      <c r="E385" s="279"/>
      <c r="F385" s="279"/>
      <c r="G385" s="453"/>
      <c r="H385" s="453"/>
      <c r="I385" s="453"/>
      <c r="J385" s="453"/>
      <c r="K385" s="453"/>
      <c r="L385" s="453"/>
      <c r="M385" s="453"/>
      <c r="N385" s="453"/>
      <c r="O385" s="453"/>
      <c r="P385" s="453"/>
      <c r="Q385" s="453"/>
      <c r="R385" s="453"/>
      <c r="S385" s="453"/>
      <c r="T385" s="453"/>
      <c r="U385" s="453"/>
      <c r="V385" s="453"/>
      <c r="W385" s="453"/>
      <c r="X385" s="453"/>
      <c r="Y385" s="453"/>
      <c r="Z385" s="453"/>
    </row>
    <row r="386" spans="1:174" s="41" customFormat="1" ht="47.25" hidden="1" customHeight="1" outlineLevel="1">
      <c r="A386" s="285" t="s">
        <v>743</v>
      </c>
      <c r="B386" s="277"/>
      <c r="C386" s="277"/>
      <c r="D386" s="291"/>
      <c r="E386" s="279"/>
      <c r="F386" s="279"/>
      <c r="G386" s="453"/>
      <c r="H386" s="453"/>
      <c r="I386" s="453"/>
      <c r="J386" s="453"/>
      <c r="K386" s="453"/>
      <c r="L386" s="453"/>
      <c r="M386" s="453"/>
      <c r="N386" s="453"/>
      <c r="O386" s="453"/>
      <c r="P386" s="453"/>
      <c r="Q386" s="453"/>
      <c r="R386" s="453"/>
      <c r="S386" s="453"/>
      <c r="T386" s="453"/>
      <c r="U386" s="453"/>
      <c r="V386" s="453"/>
      <c r="W386" s="453"/>
      <c r="X386" s="453"/>
      <c r="Y386" s="453"/>
      <c r="Z386" s="453"/>
    </row>
    <row r="387" spans="1:174" s="41" customFormat="1" ht="30.75" hidden="1" customHeight="1" outlineLevel="1">
      <c r="A387" s="276" t="s">
        <v>741</v>
      </c>
      <c r="B387" s="277"/>
      <c r="C387" s="277"/>
      <c r="D387" s="291"/>
      <c r="E387" s="279"/>
      <c r="F387" s="279"/>
      <c r="G387" s="453"/>
      <c r="H387" s="453"/>
      <c r="I387" s="453"/>
      <c r="J387" s="453"/>
      <c r="K387" s="453"/>
      <c r="L387" s="453"/>
      <c r="M387" s="453"/>
      <c r="N387" s="453"/>
      <c r="O387" s="453"/>
      <c r="P387" s="453"/>
      <c r="Q387" s="453"/>
      <c r="R387" s="453"/>
      <c r="S387" s="453"/>
      <c r="T387" s="453"/>
      <c r="U387" s="453"/>
      <c r="V387" s="453"/>
      <c r="W387" s="453"/>
      <c r="X387" s="453"/>
      <c r="Y387" s="453"/>
      <c r="Z387" s="453"/>
    </row>
    <row r="388" spans="1:174" s="41" customFormat="1" ht="31.5" hidden="1" outlineLevel="1">
      <c r="A388" s="276" t="s">
        <v>742</v>
      </c>
      <c r="B388" s="277"/>
      <c r="C388" s="277"/>
      <c r="D388" s="291"/>
      <c r="E388" s="279"/>
      <c r="F388" s="279"/>
      <c r="G388" s="453"/>
      <c r="H388" s="453"/>
      <c r="I388" s="453"/>
      <c r="J388" s="453"/>
      <c r="K388" s="453"/>
      <c r="L388" s="453"/>
      <c r="M388" s="453"/>
      <c r="N388" s="453"/>
      <c r="O388" s="453"/>
      <c r="P388" s="453"/>
      <c r="Q388" s="453"/>
      <c r="R388" s="453"/>
      <c r="S388" s="453"/>
      <c r="T388" s="453"/>
      <c r="U388" s="453"/>
      <c r="V388" s="453"/>
      <c r="W388" s="453"/>
      <c r="X388" s="453"/>
      <c r="Y388" s="453"/>
      <c r="Z388" s="453"/>
    </row>
    <row r="389" spans="1:174" s="41" customFormat="1" ht="47.25" hidden="1" outlineLevel="1">
      <c r="A389" s="276" t="s">
        <v>728</v>
      </c>
      <c r="B389" s="277"/>
      <c r="C389" s="277"/>
      <c r="D389" s="291"/>
      <c r="E389" s="279"/>
      <c r="F389" s="279"/>
      <c r="G389" s="453"/>
      <c r="H389" s="453"/>
      <c r="I389" s="453"/>
      <c r="J389" s="453"/>
      <c r="K389" s="453"/>
      <c r="L389" s="453"/>
      <c r="M389" s="453"/>
      <c r="N389" s="453"/>
      <c r="O389" s="453"/>
      <c r="P389" s="453"/>
      <c r="Q389" s="453"/>
      <c r="R389" s="453"/>
      <c r="S389" s="453"/>
      <c r="T389" s="453"/>
      <c r="U389" s="453"/>
      <c r="V389" s="453"/>
      <c r="W389" s="453"/>
      <c r="X389" s="453"/>
      <c r="Y389" s="453"/>
      <c r="Z389" s="453"/>
    </row>
    <row r="390" spans="1:174" s="41" customFormat="1" ht="21" hidden="1" customHeight="1" outlineLevel="1">
      <c r="A390" s="276" t="s">
        <v>792</v>
      </c>
      <c r="B390" s="277"/>
      <c r="C390" s="277"/>
      <c r="D390" s="291"/>
      <c r="E390" s="279"/>
      <c r="F390" s="279"/>
      <c r="G390" s="453"/>
      <c r="H390" s="453"/>
      <c r="I390" s="453"/>
      <c r="J390" s="453"/>
      <c r="K390" s="453"/>
      <c r="L390" s="453"/>
      <c r="M390" s="453"/>
      <c r="N390" s="453"/>
      <c r="O390" s="453"/>
      <c r="P390" s="453"/>
      <c r="Q390" s="453"/>
      <c r="R390" s="453"/>
      <c r="S390" s="453"/>
      <c r="T390" s="453"/>
      <c r="U390" s="453"/>
      <c r="V390" s="453"/>
      <c r="W390" s="453"/>
      <c r="X390" s="453"/>
      <c r="Y390" s="453"/>
      <c r="Z390" s="453"/>
    </row>
    <row r="391" spans="1:174" s="41" customFormat="1" hidden="1" outlineLevel="1">
      <c r="A391" s="276"/>
      <c r="B391" s="277"/>
      <c r="C391" s="277"/>
      <c r="D391" s="291"/>
      <c r="E391" s="279"/>
      <c r="F391" s="279"/>
      <c r="G391" s="453"/>
      <c r="H391" s="453"/>
      <c r="I391" s="453"/>
      <c r="J391" s="453"/>
      <c r="K391" s="453"/>
      <c r="L391" s="453"/>
      <c r="M391" s="453"/>
      <c r="N391" s="453"/>
      <c r="O391" s="453"/>
      <c r="P391" s="453"/>
      <c r="Q391" s="453"/>
      <c r="R391" s="453"/>
      <c r="S391" s="453"/>
      <c r="T391" s="453"/>
      <c r="U391" s="453"/>
      <c r="V391" s="453"/>
      <c r="W391" s="453"/>
      <c r="X391" s="453"/>
      <c r="Y391" s="453"/>
      <c r="Z391" s="453"/>
    </row>
    <row r="392" spans="1:174" s="41" customFormat="1" hidden="1" outlineLevel="1">
      <c r="A392" s="276"/>
      <c r="B392" s="277"/>
      <c r="C392" s="277"/>
      <c r="D392" s="291"/>
      <c r="E392" s="279"/>
      <c r="F392" s="279"/>
      <c r="G392" s="453"/>
      <c r="H392" s="453"/>
      <c r="I392" s="453"/>
      <c r="J392" s="453"/>
      <c r="K392" s="453"/>
      <c r="L392" s="453"/>
      <c r="M392" s="453"/>
      <c r="N392" s="453"/>
      <c r="O392" s="453"/>
      <c r="P392" s="453"/>
      <c r="Q392" s="453"/>
      <c r="R392" s="453"/>
      <c r="S392" s="453"/>
      <c r="T392" s="453"/>
      <c r="U392" s="453"/>
      <c r="V392" s="453"/>
      <c r="W392" s="453"/>
      <c r="X392" s="453"/>
      <c r="Y392" s="453"/>
      <c r="Z392" s="453"/>
    </row>
    <row r="393" spans="1:174" s="41" customFormat="1" hidden="1" outlineLevel="1">
      <c r="A393" s="276"/>
      <c r="B393" s="277"/>
      <c r="C393" s="277"/>
      <c r="D393" s="291"/>
      <c r="E393" s="279"/>
      <c r="F393" s="279"/>
      <c r="G393" s="453"/>
      <c r="H393" s="453"/>
      <c r="I393" s="453"/>
      <c r="J393" s="453"/>
      <c r="K393" s="453"/>
      <c r="L393" s="453"/>
      <c r="M393" s="453"/>
      <c r="N393" s="453"/>
      <c r="O393" s="453"/>
      <c r="P393" s="453"/>
      <c r="Q393" s="453"/>
      <c r="R393" s="453"/>
      <c r="S393" s="453"/>
      <c r="T393" s="453"/>
      <c r="U393" s="453"/>
      <c r="V393" s="453"/>
      <c r="W393" s="453"/>
      <c r="X393" s="453"/>
      <c r="Y393" s="453"/>
      <c r="Z393" s="453"/>
    </row>
    <row r="394" spans="1:174" s="41" customFormat="1" hidden="1" outlineLevel="1">
      <c r="A394" s="276"/>
      <c r="B394" s="277"/>
      <c r="C394" s="277"/>
      <c r="D394" s="291"/>
      <c r="E394" s="279"/>
      <c r="F394" s="279"/>
      <c r="G394" s="453"/>
      <c r="H394" s="453"/>
      <c r="I394" s="453"/>
      <c r="J394" s="453"/>
      <c r="K394" s="453"/>
      <c r="L394" s="453"/>
      <c r="M394" s="453"/>
      <c r="N394" s="453"/>
      <c r="O394" s="453"/>
      <c r="P394" s="453"/>
      <c r="Q394" s="453"/>
      <c r="R394" s="453"/>
      <c r="S394" s="453"/>
      <c r="T394" s="453"/>
      <c r="U394" s="453"/>
      <c r="V394" s="453"/>
      <c r="W394" s="453"/>
      <c r="X394" s="453"/>
      <c r="Y394" s="453"/>
      <c r="Z394" s="453"/>
    </row>
    <row r="395" spans="1:174" s="41" customFormat="1" hidden="1" outlineLevel="1">
      <c r="A395" s="285"/>
      <c r="B395" s="277"/>
      <c r="C395" s="277"/>
      <c r="D395" s="291"/>
      <c r="E395" s="279"/>
      <c r="F395" s="279"/>
      <c r="G395" s="453"/>
      <c r="H395" s="453"/>
      <c r="I395" s="453"/>
      <c r="J395" s="453"/>
      <c r="K395" s="453"/>
      <c r="L395" s="453"/>
      <c r="M395" s="453"/>
      <c r="N395" s="453"/>
      <c r="O395" s="453"/>
      <c r="P395" s="453"/>
      <c r="Q395" s="453"/>
      <c r="R395" s="453"/>
      <c r="S395" s="453"/>
      <c r="T395" s="453"/>
      <c r="U395" s="453"/>
      <c r="V395" s="453"/>
      <c r="W395" s="453"/>
      <c r="X395" s="453"/>
      <c r="Y395" s="453"/>
      <c r="Z395" s="453"/>
    </row>
    <row r="396" spans="1:174" s="42" customFormat="1" ht="31.5" collapsed="1">
      <c r="A396" s="344" t="s">
        <v>710</v>
      </c>
      <c r="B396" s="339">
        <v>224</v>
      </c>
      <c r="C396" s="339"/>
      <c r="D396" s="340"/>
      <c r="E396" s="341">
        <f>E397</f>
        <v>0</v>
      </c>
      <c r="F396" s="341">
        <f>F397</f>
        <v>0</v>
      </c>
      <c r="G396" s="264"/>
      <c r="H396" s="264"/>
      <c r="I396" s="264"/>
      <c r="J396" s="264"/>
      <c r="K396" s="264"/>
      <c r="L396" s="264"/>
      <c r="M396" s="264"/>
      <c r="N396" s="264"/>
      <c r="O396" s="264"/>
      <c r="P396" s="264"/>
      <c r="Q396" s="264"/>
      <c r="R396" s="264"/>
      <c r="S396" s="264"/>
      <c r="T396" s="264"/>
      <c r="U396" s="264"/>
      <c r="V396" s="264"/>
      <c r="W396" s="264"/>
      <c r="X396" s="264"/>
      <c r="Y396" s="264"/>
      <c r="Z396" s="264"/>
      <c r="AA396" s="238"/>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c r="BG396" s="238"/>
      <c r="BH396" s="238"/>
      <c r="BI396" s="238"/>
      <c r="BJ396" s="238"/>
      <c r="BK396" s="238"/>
      <c r="BL396" s="238"/>
      <c r="BM396" s="238"/>
      <c r="BN396" s="238"/>
      <c r="BO396" s="238"/>
      <c r="BP396" s="238"/>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c r="DB396" s="238"/>
      <c r="DC396" s="238"/>
      <c r="DD396" s="238"/>
      <c r="DE396" s="238"/>
      <c r="DF396" s="238"/>
      <c r="DG396" s="238"/>
      <c r="DH396" s="238"/>
      <c r="DI396" s="238"/>
      <c r="DJ396" s="238"/>
      <c r="DK396" s="238"/>
      <c r="DL396" s="238"/>
      <c r="DM396" s="238"/>
      <c r="DN396" s="238"/>
      <c r="DO396" s="238"/>
      <c r="DP396" s="238"/>
      <c r="DQ396" s="238"/>
      <c r="DR396" s="238"/>
      <c r="DS396" s="238"/>
      <c r="DT396" s="238"/>
      <c r="DU396" s="238"/>
      <c r="DV396" s="238"/>
      <c r="DW396" s="238"/>
      <c r="DX396" s="238"/>
      <c r="DY396" s="238"/>
      <c r="DZ396" s="238"/>
      <c r="EA396" s="238"/>
      <c r="EB396" s="238"/>
      <c r="EC396" s="238"/>
      <c r="ED396" s="238"/>
      <c r="EE396" s="238"/>
      <c r="EF396" s="238"/>
      <c r="EG396" s="238"/>
      <c r="EH396" s="238"/>
      <c r="EI396" s="238"/>
      <c r="EJ396" s="238"/>
      <c r="EK396" s="238"/>
      <c r="EL396" s="238"/>
      <c r="EM396" s="238"/>
      <c r="EN396" s="238"/>
      <c r="EO396" s="238"/>
      <c r="EP396" s="238"/>
      <c r="EQ396" s="238"/>
      <c r="ER396" s="238"/>
      <c r="ES396" s="238"/>
      <c r="ET396" s="238"/>
      <c r="EU396" s="238"/>
      <c r="EV396" s="238"/>
      <c r="EW396" s="238"/>
      <c r="EX396" s="238"/>
      <c r="EY396" s="238"/>
      <c r="EZ396" s="238"/>
      <c r="FA396" s="238"/>
      <c r="FB396" s="238"/>
      <c r="FC396" s="238"/>
      <c r="FD396" s="238"/>
      <c r="FE396" s="238"/>
      <c r="FF396" s="238"/>
      <c r="FG396" s="238"/>
      <c r="FH396" s="238"/>
      <c r="FI396" s="238"/>
      <c r="FJ396" s="238"/>
      <c r="FK396" s="238"/>
      <c r="FL396" s="238"/>
      <c r="FM396" s="238"/>
      <c r="FN396" s="238"/>
      <c r="FO396" s="238"/>
      <c r="FP396" s="238"/>
      <c r="FQ396" s="238"/>
      <c r="FR396" s="238"/>
    </row>
    <row r="397" spans="1:174" s="40" customFormat="1" ht="29.25">
      <c r="A397" s="269" t="s">
        <v>710</v>
      </c>
      <c r="B397" s="1419"/>
      <c r="C397" s="296">
        <v>926</v>
      </c>
      <c r="D397" s="1580" t="s">
        <v>1383</v>
      </c>
      <c r="E397" s="248"/>
      <c r="F397" s="248"/>
      <c r="G397" s="265"/>
      <c r="H397" s="265"/>
      <c r="I397" s="265"/>
      <c r="J397" s="265"/>
      <c r="K397" s="265"/>
      <c r="L397" s="265"/>
      <c r="M397" s="265"/>
      <c r="N397" s="265"/>
      <c r="O397" s="265"/>
      <c r="P397" s="265"/>
      <c r="Q397" s="265"/>
      <c r="R397" s="265"/>
      <c r="S397" s="265"/>
      <c r="T397" s="265"/>
      <c r="U397" s="265"/>
      <c r="V397" s="265"/>
      <c r="W397" s="265"/>
      <c r="X397" s="265"/>
      <c r="Y397" s="265"/>
      <c r="Z397" s="265"/>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row>
    <row r="398" spans="1:174" s="40" customFormat="1" ht="46.5" hidden="1" customHeight="1" outlineLevel="1">
      <c r="A398" s="334" t="s">
        <v>709</v>
      </c>
      <c r="B398" s="277"/>
      <c r="C398" s="294"/>
      <c r="D398" s="291"/>
      <c r="E398" s="279"/>
      <c r="F398" s="279"/>
      <c r="G398" s="265"/>
      <c r="H398" s="265"/>
      <c r="I398" s="265"/>
      <c r="J398" s="265"/>
      <c r="K398" s="265"/>
      <c r="L398" s="265"/>
      <c r="M398" s="453"/>
      <c r="N398" s="265"/>
      <c r="O398" s="265"/>
      <c r="P398" s="265"/>
      <c r="Q398" s="453"/>
      <c r="R398" s="265"/>
      <c r="S398" s="265"/>
      <c r="T398" s="265"/>
      <c r="U398" s="453"/>
      <c r="V398" s="265"/>
      <c r="W398" s="265"/>
      <c r="X398" s="265"/>
      <c r="Y398" s="453"/>
      <c r="Z398" s="453"/>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row>
    <row r="399" spans="1:174" s="42" customFormat="1" ht="31.5" customHeight="1" collapsed="1">
      <c r="A399" s="344" t="s">
        <v>713</v>
      </c>
      <c r="B399" s="339">
        <v>225</v>
      </c>
      <c r="C399" s="339"/>
      <c r="D399" s="340"/>
      <c r="E399" s="341">
        <f>E400+E411</f>
        <v>0</v>
      </c>
      <c r="F399" s="341">
        <f>F400+F411</f>
        <v>0</v>
      </c>
      <c r="G399" s="264"/>
      <c r="H399" s="264"/>
      <c r="I399" s="264"/>
      <c r="J399" s="264"/>
      <c r="K399" s="264"/>
      <c r="L399" s="264"/>
      <c r="M399" s="264"/>
      <c r="N399" s="264"/>
      <c r="O399" s="264"/>
      <c r="P399" s="264"/>
      <c r="Q399" s="264"/>
      <c r="R399" s="264"/>
      <c r="S399" s="264"/>
      <c r="T399" s="264"/>
      <c r="U399" s="264"/>
      <c r="V399" s="264"/>
      <c r="W399" s="264"/>
      <c r="X399" s="264"/>
      <c r="Y399" s="264"/>
      <c r="Z399" s="264"/>
      <c r="AA399" s="238"/>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c r="BG399" s="238"/>
      <c r="BH399" s="238"/>
      <c r="BI399" s="238"/>
      <c r="BJ399" s="238"/>
      <c r="BK399" s="238"/>
      <c r="BL399" s="238"/>
      <c r="BM399" s="238"/>
      <c r="BN399" s="238"/>
      <c r="BO399" s="238"/>
      <c r="BP399" s="238"/>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c r="DV399" s="238"/>
      <c r="DW399" s="238"/>
      <c r="DX399" s="238"/>
      <c r="DY399" s="238"/>
      <c r="DZ399" s="238"/>
      <c r="EA399" s="238"/>
      <c r="EB399" s="238"/>
      <c r="EC399" s="238"/>
      <c r="ED399" s="238"/>
      <c r="EE399" s="238"/>
      <c r="EF399" s="238"/>
      <c r="EG399" s="238"/>
      <c r="EH399" s="238"/>
      <c r="EI399" s="238"/>
      <c r="EJ399" s="238"/>
      <c r="EK399" s="238"/>
      <c r="EL399" s="238"/>
      <c r="EM399" s="238"/>
      <c r="EN399" s="238"/>
      <c r="EO399" s="238"/>
      <c r="EP399" s="238"/>
      <c r="EQ399" s="238"/>
      <c r="ER399" s="238"/>
      <c r="ES399" s="238"/>
      <c r="ET399" s="238"/>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38"/>
      <c r="FP399" s="238"/>
      <c r="FQ399" s="238"/>
      <c r="FR399" s="238"/>
    </row>
    <row r="400" spans="1:174" s="40" customFormat="1" ht="21.75" customHeight="1">
      <c r="A400" s="282" t="s">
        <v>719</v>
      </c>
      <c r="B400" s="277"/>
      <c r="C400" s="294">
        <v>942</v>
      </c>
      <c r="D400" s="291" t="s">
        <v>1383</v>
      </c>
      <c r="E400" s="278">
        <f>'Раб.таблица 2018'!F459</f>
        <v>0</v>
      </c>
      <c r="F400" s="278">
        <f>E400</f>
        <v>0</v>
      </c>
      <c r="G400" s="265"/>
      <c r="H400" s="265"/>
      <c r="I400" s="265"/>
      <c r="J400" s="265"/>
      <c r="K400" s="265"/>
      <c r="L400" s="265"/>
      <c r="M400" s="265"/>
      <c r="N400" s="265"/>
      <c r="O400" s="265"/>
      <c r="P400" s="265"/>
      <c r="Q400" s="265"/>
      <c r="R400" s="265"/>
      <c r="S400" s="265"/>
      <c r="T400" s="265"/>
      <c r="U400" s="265"/>
      <c r="V400" s="265"/>
      <c r="W400" s="265"/>
      <c r="X400" s="265"/>
      <c r="Y400" s="265"/>
      <c r="Z400" s="265"/>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row>
    <row r="401" spans="1:174" s="41" customFormat="1" ht="47.25" hidden="1" outlineLevel="1">
      <c r="A401" s="276" t="s">
        <v>793</v>
      </c>
      <c r="B401" s="277"/>
      <c r="C401" s="294"/>
      <c r="D401" s="291"/>
      <c r="E401" s="279"/>
      <c r="F401" s="279"/>
      <c r="G401" s="453"/>
      <c r="H401" s="453"/>
      <c r="I401" s="453"/>
      <c r="J401" s="453"/>
      <c r="K401" s="453"/>
      <c r="L401" s="453"/>
      <c r="M401" s="453"/>
      <c r="N401" s="453"/>
      <c r="O401" s="453"/>
      <c r="P401" s="453"/>
      <c r="Q401" s="453"/>
      <c r="R401" s="453"/>
      <c r="S401" s="453"/>
      <c r="T401" s="453"/>
      <c r="U401" s="453"/>
      <c r="V401" s="453"/>
      <c r="W401" s="453"/>
      <c r="X401" s="453"/>
      <c r="Y401" s="453"/>
      <c r="Z401" s="453"/>
    </row>
    <row r="402" spans="1:174" s="41" customFormat="1" ht="47.25" hidden="1" customHeight="1" outlineLevel="1">
      <c r="A402" s="285" t="s">
        <v>786</v>
      </c>
      <c r="B402" s="277"/>
      <c r="C402" s="294"/>
      <c r="D402" s="291"/>
      <c r="E402" s="279"/>
      <c r="F402" s="279"/>
      <c r="G402" s="453"/>
      <c r="H402" s="453"/>
      <c r="I402" s="453"/>
      <c r="J402" s="453"/>
      <c r="K402" s="453"/>
      <c r="L402" s="453"/>
      <c r="M402" s="453"/>
      <c r="N402" s="453"/>
      <c r="O402" s="453"/>
      <c r="P402" s="453"/>
      <c r="Q402" s="453"/>
      <c r="R402" s="453"/>
      <c r="S402" s="453"/>
      <c r="T402" s="453"/>
      <c r="U402" s="453"/>
      <c r="V402" s="453"/>
      <c r="W402" s="453"/>
      <c r="X402" s="453"/>
      <c r="Y402" s="453"/>
      <c r="Z402" s="453"/>
    </row>
    <row r="403" spans="1:174" s="41" customFormat="1" ht="33" hidden="1" customHeight="1" outlineLevel="1">
      <c r="A403" s="276" t="s">
        <v>794</v>
      </c>
      <c r="B403" s="277"/>
      <c r="C403" s="294"/>
      <c r="D403" s="291"/>
      <c r="E403" s="279"/>
      <c r="F403" s="279"/>
      <c r="G403" s="453"/>
      <c r="H403" s="453"/>
      <c r="I403" s="453"/>
      <c r="J403" s="453"/>
      <c r="K403" s="453"/>
      <c r="L403" s="453"/>
      <c r="M403" s="453"/>
      <c r="N403" s="453"/>
      <c r="O403" s="453"/>
      <c r="P403" s="453"/>
      <c r="Q403" s="453"/>
      <c r="R403" s="453"/>
      <c r="S403" s="453"/>
      <c r="T403" s="453"/>
      <c r="U403" s="453"/>
      <c r="V403" s="453"/>
      <c r="W403" s="453"/>
      <c r="X403" s="453"/>
      <c r="Y403" s="453"/>
      <c r="Z403" s="453"/>
    </row>
    <row r="404" spans="1:174" s="41" customFormat="1" ht="47.25" hidden="1" outlineLevel="1">
      <c r="A404" s="285" t="s">
        <v>787</v>
      </c>
      <c r="B404" s="277"/>
      <c r="C404" s="294"/>
      <c r="D404" s="291"/>
      <c r="E404" s="279"/>
      <c r="F404" s="279"/>
      <c r="G404" s="453"/>
      <c r="H404" s="453"/>
      <c r="I404" s="453"/>
      <c r="J404" s="453"/>
      <c r="K404" s="453"/>
      <c r="L404" s="453"/>
      <c r="M404" s="453"/>
      <c r="N404" s="453"/>
      <c r="O404" s="453"/>
      <c r="P404" s="453"/>
      <c r="Q404" s="453"/>
      <c r="R404" s="453"/>
      <c r="S404" s="453"/>
      <c r="T404" s="453"/>
      <c r="U404" s="453"/>
      <c r="V404" s="453"/>
      <c r="W404" s="453"/>
      <c r="X404" s="453"/>
      <c r="Y404" s="453"/>
      <c r="Z404" s="453"/>
    </row>
    <row r="405" spans="1:174" s="41" customFormat="1" ht="50.25" hidden="1" customHeight="1" outlineLevel="1">
      <c r="A405" s="276" t="s">
        <v>955</v>
      </c>
      <c r="B405" s="277"/>
      <c r="C405" s="294"/>
      <c r="D405" s="291"/>
      <c r="E405" s="279"/>
      <c r="F405" s="279"/>
      <c r="G405" s="453"/>
      <c r="H405" s="453"/>
      <c r="I405" s="453"/>
      <c r="J405" s="453"/>
      <c r="K405" s="453"/>
      <c r="L405" s="453"/>
      <c r="M405" s="453"/>
      <c r="N405" s="453"/>
      <c r="O405" s="453"/>
      <c r="P405" s="453"/>
      <c r="Q405" s="453"/>
      <c r="R405" s="453"/>
      <c r="S405" s="453"/>
      <c r="T405" s="453"/>
      <c r="U405" s="453"/>
      <c r="V405" s="453"/>
      <c r="W405" s="453"/>
      <c r="X405" s="453"/>
      <c r="Y405" s="453"/>
      <c r="Z405" s="453"/>
    </row>
    <row r="406" spans="1:174" s="41" customFormat="1" hidden="1" outlineLevel="1">
      <c r="A406" s="285"/>
      <c r="B406" s="277"/>
      <c r="C406" s="294"/>
      <c r="D406" s="291"/>
      <c r="E406" s="279"/>
      <c r="F406" s="279"/>
      <c r="G406" s="453"/>
      <c r="H406" s="453"/>
      <c r="I406" s="453"/>
      <c r="J406" s="453"/>
      <c r="K406" s="453"/>
      <c r="L406" s="453"/>
      <c r="M406" s="453"/>
      <c r="N406" s="453"/>
      <c r="O406" s="453"/>
      <c r="P406" s="453"/>
      <c r="Q406" s="453"/>
      <c r="R406" s="453"/>
      <c r="S406" s="453"/>
      <c r="T406" s="453"/>
      <c r="U406" s="453"/>
      <c r="V406" s="453"/>
      <c r="W406" s="453"/>
      <c r="X406" s="453"/>
      <c r="Y406" s="453"/>
      <c r="Z406" s="453"/>
    </row>
    <row r="407" spans="1:174" s="41" customFormat="1" hidden="1" outlineLevel="1">
      <c r="A407" s="285"/>
      <c r="B407" s="277"/>
      <c r="C407" s="294"/>
      <c r="D407" s="291"/>
      <c r="E407" s="279"/>
      <c r="F407" s="279"/>
      <c r="G407" s="453"/>
      <c r="H407" s="453"/>
      <c r="I407" s="453"/>
      <c r="J407" s="453"/>
      <c r="K407" s="453"/>
      <c r="L407" s="453"/>
      <c r="M407" s="453"/>
      <c r="N407" s="453"/>
      <c r="O407" s="453"/>
      <c r="P407" s="453"/>
      <c r="Q407" s="453"/>
      <c r="R407" s="453"/>
      <c r="S407" s="453"/>
      <c r="T407" s="453"/>
      <c r="U407" s="453"/>
      <c r="V407" s="453"/>
      <c r="W407" s="453"/>
      <c r="X407" s="453"/>
      <c r="Y407" s="453"/>
      <c r="Z407" s="453"/>
    </row>
    <row r="408" spans="1:174" s="41" customFormat="1" hidden="1" outlineLevel="1">
      <c r="A408" s="285"/>
      <c r="B408" s="277"/>
      <c r="C408" s="294"/>
      <c r="D408" s="291"/>
      <c r="E408" s="279"/>
      <c r="F408" s="279"/>
      <c r="G408" s="453"/>
      <c r="H408" s="453"/>
      <c r="I408" s="453"/>
      <c r="J408" s="453"/>
      <c r="K408" s="453"/>
      <c r="L408" s="453"/>
      <c r="M408" s="453"/>
      <c r="N408" s="453"/>
      <c r="O408" s="453"/>
      <c r="P408" s="453"/>
      <c r="Q408" s="453"/>
      <c r="R408" s="453"/>
      <c r="S408" s="453"/>
      <c r="T408" s="453"/>
      <c r="U408" s="453"/>
      <c r="V408" s="453"/>
      <c r="W408" s="453"/>
      <c r="X408" s="453"/>
      <c r="Y408" s="453"/>
      <c r="Z408" s="453"/>
    </row>
    <row r="409" spans="1:174" s="41" customFormat="1" hidden="1" outlineLevel="1">
      <c r="A409" s="285"/>
      <c r="B409" s="277"/>
      <c r="C409" s="294"/>
      <c r="D409" s="291"/>
      <c r="E409" s="279"/>
      <c r="F409" s="279"/>
      <c r="G409" s="453"/>
      <c r="H409" s="453"/>
      <c r="I409" s="453"/>
      <c r="J409" s="453"/>
      <c r="K409" s="453"/>
      <c r="L409" s="453"/>
      <c r="M409" s="265"/>
      <c r="N409" s="453"/>
      <c r="O409" s="453"/>
      <c r="P409" s="453"/>
      <c r="Q409" s="265"/>
      <c r="R409" s="453"/>
      <c r="S409" s="453"/>
      <c r="T409" s="453"/>
      <c r="U409" s="265"/>
      <c r="V409" s="453"/>
      <c r="W409" s="453"/>
      <c r="X409" s="453"/>
      <c r="Y409" s="265"/>
      <c r="Z409" s="453"/>
    </row>
    <row r="410" spans="1:174" s="41" customFormat="1" hidden="1" outlineLevel="1">
      <c r="A410" s="285"/>
      <c r="B410" s="277"/>
      <c r="C410" s="294"/>
      <c r="D410" s="291"/>
      <c r="E410" s="279"/>
      <c r="F410" s="279"/>
      <c r="G410" s="453"/>
      <c r="H410" s="453"/>
      <c r="I410" s="453"/>
      <c r="J410" s="453"/>
      <c r="K410" s="453"/>
      <c r="L410" s="453"/>
      <c r="M410" s="265"/>
      <c r="N410" s="453"/>
      <c r="O410" s="453"/>
      <c r="P410" s="453"/>
      <c r="Q410" s="265"/>
      <c r="R410" s="453"/>
      <c r="S410" s="453"/>
      <c r="T410" s="453"/>
      <c r="U410" s="265"/>
      <c r="V410" s="453"/>
      <c r="W410" s="453"/>
      <c r="X410" s="453"/>
      <c r="Y410" s="265"/>
      <c r="Z410" s="453"/>
    </row>
    <row r="411" spans="1:174" s="40" customFormat="1" ht="29.25" customHeight="1" collapsed="1">
      <c r="A411" s="282" t="s">
        <v>89</v>
      </c>
      <c r="B411" s="277"/>
      <c r="C411" s="294">
        <v>947</v>
      </c>
      <c r="D411" s="291" t="s">
        <v>1383</v>
      </c>
      <c r="E411" s="278">
        <f>'Раб.таблица 2018'!F470</f>
        <v>0</v>
      </c>
      <c r="F411" s="278">
        <f>E411</f>
        <v>0</v>
      </c>
      <c r="G411" s="265"/>
      <c r="H411" s="265"/>
      <c r="I411" s="265"/>
      <c r="J411" s="265"/>
      <c r="K411" s="265"/>
      <c r="L411" s="265"/>
      <c r="M411" s="265"/>
      <c r="N411" s="265"/>
      <c r="O411" s="265"/>
      <c r="P411" s="265"/>
      <c r="Q411" s="265"/>
      <c r="R411" s="265"/>
      <c r="S411" s="265"/>
      <c r="T411" s="265"/>
      <c r="U411" s="265"/>
      <c r="V411" s="265"/>
      <c r="W411" s="265"/>
      <c r="X411" s="265"/>
      <c r="Y411" s="265"/>
      <c r="Z411" s="265"/>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row>
    <row r="412" spans="1:174" s="41" customFormat="1" ht="47.25" hidden="1" outlineLevel="1">
      <c r="A412" s="285" t="s">
        <v>795</v>
      </c>
      <c r="B412" s="277"/>
      <c r="C412" s="294"/>
      <c r="D412" s="291"/>
      <c r="E412" s="279"/>
      <c r="F412" s="279"/>
      <c r="G412" s="453"/>
      <c r="H412" s="453"/>
      <c r="I412" s="453"/>
      <c r="J412" s="453"/>
      <c r="K412" s="453"/>
      <c r="L412" s="453"/>
      <c r="M412" s="453"/>
      <c r="N412" s="453"/>
      <c r="O412" s="453"/>
      <c r="P412" s="453"/>
      <c r="Q412" s="453"/>
      <c r="R412" s="453"/>
      <c r="S412" s="453"/>
      <c r="T412" s="453"/>
      <c r="U412" s="453"/>
      <c r="V412" s="453"/>
      <c r="W412" s="453"/>
      <c r="X412" s="453"/>
      <c r="Y412" s="453"/>
      <c r="Z412" s="453"/>
    </row>
    <row r="413" spans="1:174" s="41" customFormat="1" ht="47.25" hidden="1" outlineLevel="1">
      <c r="A413" s="285" t="s">
        <v>796</v>
      </c>
      <c r="B413" s="277"/>
      <c r="C413" s="294"/>
      <c r="D413" s="291"/>
      <c r="E413" s="279"/>
      <c r="F413" s="279"/>
      <c r="G413" s="453"/>
      <c r="H413" s="453"/>
      <c r="I413" s="453"/>
      <c r="J413" s="453"/>
      <c r="K413" s="453"/>
      <c r="L413" s="453"/>
      <c r="M413" s="453"/>
      <c r="N413" s="453"/>
      <c r="O413" s="453"/>
      <c r="P413" s="453"/>
      <c r="Q413" s="453"/>
      <c r="R413" s="453"/>
      <c r="S413" s="453"/>
      <c r="T413" s="453"/>
      <c r="U413" s="453"/>
      <c r="V413" s="453"/>
      <c r="W413" s="453"/>
      <c r="X413" s="453"/>
      <c r="Y413" s="453"/>
      <c r="Z413" s="453"/>
    </row>
    <row r="414" spans="1:174" s="41" customFormat="1" hidden="1" outlineLevel="1">
      <c r="A414" s="285"/>
      <c r="B414" s="277"/>
      <c r="C414" s="294"/>
      <c r="D414" s="291"/>
      <c r="E414" s="279"/>
      <c r="F414" s="279"/>
      <c r="G414" s="453"/>
      <c r="H414" s="453"/>
      <c r="I414" s="453"/>
      <c r="J414" s="453"/>
      <c r="K414" s="453"/>
      <c r="L414" s="453"/>
      <c r="M414" s="453"/>
      <c r="N414" s="453"/>
      <c r="O414" s="453"/>
      <c r="P414" s="453"/>
      <c r="Q414" s="453"/>
      <c r="R414" s="453"/>
      <c r="S414" s="453"/>
      <c r="T414" s="453"/>
      <c r="U414" s="453"/>
      <c r="V414" s="453"/>
      <c r="W414" s="453"/>
      <c r="X414" s="453"/>
      <c r="Y414" s="453"/>
      <c r="Z414" s="453"/>
    </row>
    <row r="415" spans="1:174" s="41" customFormat="1" hidden="1" outlineLevel="1">
      <c r="A415" s="285"/>
      <c r="B415" s="277"/>
      <c r="C415" s="294"/>
      <c r="D415" s="291"/>
      <c r="E415" s="279"/>
      <c r="F415" s="279"/>
      <c r="G415" s="453"/>
      <c r="H415" s="453"/>
      <c r="I415" s="453"/>
      <c r="J415" s="453"/>
      <c r="K415" s="453"/>
      <c r="L415" s="453"/>
      <c r="M415" s="453"/>
      <c r="N415" s="453"/>
      <c r="O415" s="453"/>
      <c r="P415" s="453"/>
      <c r="Q415" s="453"/>
      <c r="R415" s="453"/>
      <c r="S415" s="453"/>
      <c r="T415" s="453"/>
      <c r="U415" s="453"/>
      <c r="V415" s="453"/>
      <c r="W415" s="453"/>
      <c r="X415" s="453"/>
      <c r="Y415" s="453"/>
      <c r="Z415" s="453"/>
    </row>
    <row r="416" spans="1:174" s="41" customFormat="1" hidden="1" outlineLevel="1">
      <c r="A416" s="285"/>
      <c r="B416" s="277"/>
      <c r="C416" s="294"/>
      <c r="D416" s="291"/>
      <c r="E416" s="279"/>
      <c r="F416" s="279"/>
      <c r="G416" s="453"/>
      <c r="H416" s="453"/>
      <c r="I416" s="453"/>
      <c r="J416" s="453"/>
      <c r="K416" s="453"/>
      <c r="L416" s="453"/>
      <c r="M416" s="453"/>
      <c r="N416" s="453"/>
      <c r="O416" s="453"/>
      <c r="P416" s="453"/>
      <c r="Q416" s="453"/>
      <c r="R416" s="453"/>
      <c r="S416" s="453"/>
      <c r="T416" s="453"/>
      <c r="U416" s="453"/>
      <c r="V416" s="453"/>
      <c r="W416" s="453"/>
      <c r="X416" s="453"/>
      <c r="Y416" s="453"/>
      <c r="Z416" s="453"/>
    </row>
    <row r="417" spans="1:174" s="41" customFormat="1" hidden="1" outlineLevel="1">
      <c r="A417" s="285"/>
      <c r="B417" s="277"/>
      <c r="C417" s="294"/>
      <c r="D417" s="291"/>
      <c r="E417" s="279"/>
      <c r="F417" s="279"/>
      <c r="G417" s="453"/>
      <c r="H417" s="453"/>
      <c r="I417" s="453"/>
      <c r="J417" s="453"/>
      <c r="K417" s="453"/>
      <c r="L417" s="453"/>
      <c r="M417" s="453"/>
      <c r="N417" s="453"/>
      <c r="O417" s="453"/>
      <c r="P417" s="453"/>
      <c r="Q417" s="453"/>
      <c r="R417" s="453"/>
      <c r="S417" s="453"/>
      <c r="T417" s="453"/>
      <c r="U417" s="453"/>
      <c r="V417" s="453"/>
      <c r="W417" s="453"/>
      <c r="X417" s="453"/>
      <c r="Y417" s="453"/>
      <c r="Z417" s="453"/>
    </row>
    <row r="418" spans="1:174" s="41" customFormat="1" hidden="1" outlineLevel="1">
      <c r="A418" s="285"/>
      <c r="B418" s="277"/>
      <c r="C418" s="294"/>
      <c r="D418" s="291"/>
      <c r="E418" s="279"/>
      <c r="F418" s="279"/>
      <c r="G418" s="453"/>
      <c r="H418" s="453"/>
      <c r="I418" s="453"/>
      <c r="J418" s="453"/>
      <c r="K418" s="453"/>
      <c r="L418" s="453"/>
      <c r="M418" s="453"/>
      <c r="N418" s="453"/>
      <c r="O418" s="453"/>
      <c r="P418" s="453"/>
      <c r="Q418" s="453"/>
      <c r="R418" s="453"/>
      <c r="S418" s="453"/>
      <c r="T418" s="453"/>
      <c r="U418" s="453"/>
      <c r="V418" s="453"/>
      <c r="W418" s="453"/>
      <c r="X418" s="453"/>
      <c r="Y418" s="453"/>
      <c r="Z418" s="453"/>
    </row>
    <row r="419" spans="1:174" s="42" customFormat="1" ht="21.75" customHeight="1" collapsed="1">
      <c r="A419" s="338" t="s">
        <v>720</v>
      </c>
      <c r="B419" s="339">
        <v>226</v>
      </c>
      <c r="C419" s="339"/>
      <c r="D419" s="340"/>
      <c r="E419" s="341">
        <f>E420+E421+E435+E436+E437+E438</f>
        <v>174000</v>
      </c>
      <c r="F419" s="341">
        <f>F420+F421+F435+F436+F437+F438</f>
        <v>174000</v>
      </c>
      <c r="G419" s="264"/>
      <c r="H419" s="264"/>
      <c r="I419" s="264"/>
      <c r="J419" s="264"/>
      <c r="K419" s="264"/>
      <c r="L419" s="264"/>
      <c r="M419" s="264"/>
      <c r="N419" s="264"/>
      <c r="O419" s="264"/>
      <c r="P419" s="264"/>
      <c r="Q419" s="264"/>
      <c r="R419" s="264"/>
      <c r="S419" s="264"/>
      <c r="T419" s="264"/>
      <c r="U419" s="264"/>
      <c r="V419" s="264"/>
      <c r="W419" s="264"/>
      <c r="X419" s="264"/>
      <c r="Y419" s="264"/>
      <c r="Z419" s="264"/>
      <c r="AA419" s="238"/>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c r="BG419" s="238"/>
      <c r="BH419" s="238"/>
      <c r="BI419" s="238"/>
      <c r="BJ419" s="238"/>
      <c r="BK419" s="238"/>
      <c r="BL419" s="238"/>
      <c r="BM419" s="238"/>
      <c r="BN419" s="238"/>
      <c r="BO419" s="238"/>
      <c r="BP419" s="238"/>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c r="DB419" s="238"/>
      <c r="DC419" s="238"/>
      <c r="DD419" s="238"/>
      <c r="DE419" s="238"/>
      <c r="DF419" s="238"/>
      <c r="DG419" s="238"/>
      <c r="DH419" s="238"/>
      <c r="DI419" s="238"/>
      <c r="DJ419" s="238"/>
      <c r="DK419" s="238"/>
      <c r="DL419" s="238"/>
      <c r="DM419" s="238"/>
      <c r="DN419" s="238"/>
      <c r="DO419" s="238"/>
      <c r="DP419" s="238"/>
      <c r="DQ419" s="238"/>
      <c r="DR419" s="238"/>
      <c r="DS419" s="238"/>
      <c r="DT419" s="238"/>
      <c r="DU419" s="238"/>
      <c r="DV419" s="238"/>
      <c r="DW419" s="238"/>
      <c r="DX419" s="238"/>
      <c r="DY419" s="238"/>
      <c r="DZ419" s="238"/>
      <c r="EA419" s="238"/>
      <c r="EB419" s="238"/>
      <c r="EC419" s="238"/>
      <c r="ED419" s="238"/>
      <c r="EE419" s="238"/>
      <c r="EF419" s="238"/>
      <c r="EG419" s="238"/>
      <c r="EH419" s="238"/>
      <c r="EI419" s="238"/>
      <c r="EJ419" s="238"/>
      <c r="EK419" s="238"/>
      <c r="EL419" s="238"/>
      <c r="EM419" s="238"/>
      <c r="EN419" s="238"/>
      <c r="EO419" s="238"/>
      <c r="EP419" s="238"/>
      <c r="EQ419" s="238"/>
      <c r="ER419" s="238"/>
      <c r="ES419" s="238"/>
      <c r="ET419" s="238"/>
      <c r="EU419" s="238"/>
      <c r="EV419" s="238"/>
      <c r="EW419" s="238"/>
      <c r="EX419" s="238"/>
      <c r="EY419" s="238"/>
      <c r="EZ419" s="238"/>
      <c r="FA419" s="238"/>
      <c r="FB419" s="238"/>
      <c r="FC419" s="238"/>
      <c r="FD419" s="238"/>
      <c r="FE419" s="238"/>
      <c r="FF419" s="238"/>
      <c r="FG419" s="238"/>
      <c r="FH419" s="238"/>
      <c r="FI419" s="238"/>
      <c r="FJ419" s="238"/>
      <c r="FK419" s="238"/>
      <c r="FL419" s="238"/>
      <c r="FM419" s="238"/>
      <c r="FN419" s="238"/>
      <c r="FO419" s="238"/>
      <c r="FP419" s="238"/>
      <c r="FQ419" s="238"/>
      <c r="FR419" s="238"/>
    </row>
    <row r="420" spans="1:174" s="40" customFormat="1" ht="46.5" customHeight="1">
      <c r="A420" s="282" t="s">
        <v>10</v>
      </c>
      <c r="B420" s="277"/>
      <c r="C420" s="294">
        <v>951</v>
      </c>
      <c r="D420" s="291" t="s">
        <v>1383</v>
      </c>
      <c r="E420" s="278"/>
      <c r="F420" s="278"/>
      <c r="G420" s="265"/>
      <c r="H420" s="265"/>
      <c r="I420" s="265"/>
      <c r="J420" s="265"/>
      <c r="K420" s="265"/>
      <c r="L420" s="265"/>
      <c r="M420" s="265"/>
      <c r="N420" s="265"/>
      <c r="O420" s="265"/>
      <c r="P420" s="265"/>
      <c r="Q420" s="265"/>
      <c r="R420" s="265"/>
      <c r="S420" s="265"/>
      <c r="T420" s="265"/>
      <c r="U420" s="265"/>
      <c r="V420" s="265"/>
      <c r="W420" s="265"/>
      <c r="X420" s="265"/>
      <c r="Y420" s="265"/>
      <c r="Z420" s="265"/>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row>
    <row r="421" spans="1:174" s="40" customFormat="1" ht="21.75" customHeight="1">
      <c r="A421" s="282" t="s">
        <v>93</v>
      </c>
      <c r="B421" s="277"/>
      <c r="C421" s="294">
        <v>954</v>
      </c>
      <c r="D421" s="291" t="s">
        <v>1383</v>
      </c>
      <c r="E421" s="278">
        <f>'Раб.таблица 2018'!F480</f>
        <v>8400</v>
      </c>
      <c r="F421" s="278">
        <f>E421</f>
        <v>8400</v>
      </c>
      <c r="G421" s="265"/>
      <c r="H421" s="265"/>
      <c r="I421" s="265"/>
      <c r="J421" s="265"/>
      <c r="K421" s="265"/>
      <c r="L421" s="265"/>
      <c r="M421" s="265"/>
      <c r="N421" s="265"/>
      <c r="O421" s="265"/>
      <c r="P421" s="265"/>
      <c r="Q421" s="265"/>
      <c r="R421" s="265"/>
      <c r="S421" s="265"/>
      <c r="T421" s="265"/>
      <c r="U421" s="265"/>
      <c r="V421" s="265"/>
      <c r="W421" s="265"/>
      <c r="X421" s="265"/>
      <c r="Y421" s="265"/>
      <c r="Z421" s="265"/>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row>
    <row r="422" spans="1:174" s="41" customFormat="1" ht="33.75" hidden="1" customHeight="1" outlineLevel="1">
      <c r="A422" s="285" t="s">
        <v>744</v>
      </c>
      <c r="B422" s="277"/>
      <c r="C422" s="294"/>
      <c r="D422" s="291"/>
      <c r="E422" s="279"/>
      <c r="F422" s="278"/>
      <c r="G422" s="453"/>
      <c r="H422" s="265"/>
      <c r="I422" s="265"/>
      <c r="J422" s="265"/>
      <c r="K422" s="265"/>
      <c r="L422" s="265"/>
      <c r="M422" s="453"/>
      <c r="N422" s="453"/>
      <c r="O422" s="453"/>
      <c r="P422" s="453"/>
      <c r="Q422" s="453"/>
      <c r="R422" s="453"/>
      <c r="S422" s="453"/>
      <c r="T422" s="453"/>
      <c r="U422" s="453"/>
      <c r="V422" s="453"/>
      <c r="W422" s="453"/>
      <c r="X422" s="453"/>
      <c r="Y422" s="453"/>
      <c r="Z422" s="453"/>
    </row>
    <row r="423" spans="1:174" s="41" customFormat="1" ht="50.25" hidden="1" customHeight="1" outlineLevel="1">
      <c r="A423" s="285" t="s">
        <v>804</v>
      </c>
      <c r="B423" s="277"/>
      <c r="C423" s="294"/>
      <c r="D423" s="291"/>
      <c r="E423" s="279"/>
      <c r="F423" s="278"/>
      <c r="G423" s="453"/>
      <c r="H423" s="265"/>
      <c r="I423" s="265"/>
      <c r="J423" s="265"/>
      <c r="K423" s="265"/>
      <c r="L423" s="265"/>
      <c r="M423" s="453"/>
      <c r="N423" s="453"/>
      <c r="O423" s="453"/>
      <c r="P423" s="453"/>
      <c r="Q423" s="453"/>
      <c r="R423" s="453"/>
      <c r="S423" s="453"/>
      <c r="T423" s="453"/>
      <c r="U423" s="453"/>
      <c r="V423" s="453"/>
      <c r="W423" s="453"/>
      <c r="X423" s="453"/>
      <c r="Y423" s="453"/>
      <c r="Z423" s="453"/>
    </row>
    <row r="424" spans="1:174" s="41" customFormat="1" ht="63" hidden="1" customHeight="1" outlineLevel="1">
      <c r="A424" s="285" t="s">
        <v>803</v>
      </c>
      <c r="B424" s="277"/>
      <c r="C424" s="294"/>
      <c r="D424" s="291"/>
      <c r="E424" s="279"/>
      <c r="F424" s="278"/>
      <c r="G424" s="453"/>
      <c r="H424" s="265"/>
      <c r="I424" s="265"/>
      <c r="J424" s="265"/>
      <c r="K424" s="265"/>
      <c r="L424" s="265"/>
      <c r="M424" s="453"/>
      <c r="N424" s="453"/>
      <c r="O424" s="453"/>
      <c r="P424" s="453"/>
      <c r="Q424" s="453"/>
      <c r="R424" s="453"/>
      <c r="S424" s="453"/>
      <c r="T424" s="453"/>
      <c r="U424" s="453"/>
      <c r="V424" s="453"/>
      <c r="W424" s="453"/>
      <c r="X424" s="453"/>
      <c r="Y424" s="453"/>
      <c r="Z424" s="453"/>
    </row>
    <row r="425" spans="1:174" s="41" customFormat="1" ht="19.5" hidden="1" customHeight="1" outlineLevel="1">
      <c r="A425" s="285" t="s">
        <v>799</v>
      </c>
      <c r="B425" s="277"/>
      <c r="C425" s="294"/>
      <c r="D425" s="291"/>
      <c r="E425" s="279"/>
      <c r="F425" s="278"/>
      <c r="G425" s="453"/>
      <c r="H425" s="265"/>
      <c r="I425" s="265"/>
      <c r="J425" s="265"/>
      <c r="K425" s="265"/>
      <c r="L425" s="265"/>
      <c r="M425" s="453"/>
      <c r="N425" s="453"/>
      <c r="O425" s="453"/>
      <c r="P425" s="453"/>
      <c r="Q425" s="453"/>
      <c r="R425" s="453"/>
      <c r="S425" s="453"/>
      <c r="T425" s="453"/>
      <c r="U425" s="453"/>
      <c r="V425" s="453"/>
      <c r="W425" s="453"/>
      <c r="X425" s="453"/>
      <c r="Y425" s="453"/>
      <c r="Z425" s="453"/>
    </row>
    <row r="426" spans="1:174" s="41" customFormat="1" ht="31.5" hidden="1" outlineLevel="1">
      <c r="A426" s="285" t="s">
        <v>745</v>
      </c>
      <c r="B426" s="277"/>
      <c r="C426" s="294"/>
      <c r="D426" s="291"/>
      <c r="E426" s="279"/>
      <c r="F426" s="278"/>
      <c r="G426" s="453"/>
      <c r="H426" s="265"/>
      <c r="I426" s="265"/>
      <c r="J426" s="265"/>
      <c r="K426" s="265"/>
      <c r="L426" s="265"/>
      <c r="M426" s="453"/>
      <c r="N426" s="453"/>
      <c r="O426" s="453"/>
      <c r="P426" s="453"/>
      <c r="Q426" s="453"/>
      <c r="R426" s="453"/>
      <c r="S426" s="453"/>
      <c r="T426" s="453"/>
      <c r="U426" s="453"/>
      <c r="V426" s="453"/>
      <c r="W426" s="453"/>
      <c r="X426" s="453"/>
      <c r="Y426" s="453"/>
      <c r="Z426" s="453"/>
    </row>
    <row r="427" spans="1:174" s="41" customFormat="1" ht="21" hidden="1" customHeight="1" outlineLevel="1">
      <c r="A427" s="285" t="s">
        <v>746</v>
      </c>
      <c r="B427" s="277"/>
      <c r="C427" s="294"/>
      <c r="D427" s="291"/>
      <c r="E427" s="279"/>
      <c r="F427" s="278"/>
      <c r="G427" s="453"/>
      <c r="H427" s="265"/>
      <c r="I427" s="265"/>
      <c r="J427" s="265"/>
      <c r="K427" s="265"/>
      <c r="L427" s="265"/>
      <c r="M427" s="453"/>
      <c r="N427" s="453"/>
      <c r="O427" s="453"/>
      <c r="P427" s="453"/>
      <c r="Q427" s="453"/>
      <c r="R427" s="453"/>
      <c r="S427" s="453"/>
      <c r="T427" s="453"/>
      <c r="U427" s="453"/>
      <c r="V427" s="453"/>
      <c r="W427" s="453"/>
      <c r="X427" s="453"/>
      <c r="Y427" s="453"/>
      <c r="Z427" s="453"/>
    </row>
    <row r="428" spans="1:174" s="41" customFormat="1" ht="47.25" hidden="1" outlineLevel="1">
      <c r="A428" s="285" t="s">
        <v>801</v>
      </c>
      <c r="B428" s="277"/>
      <c r="C428" s="294"/>
      <c r="D428" s="291"/>
      <c r="E428" s="279"/>
      <c r="F428" s="278"/>
      <c r="G428" s="453"/>
      <c r="H428" s="265"/>
      <c r="I428" s="265"/>
      <c r="J428" s="265"/>
      <c r="K428" s="265"/>
      <c r="L428" s="265"/>
      <c r="M428" s="453"/>
      <c r="N428" s="453"/>
      <c r="O428" s="453"/>
      <c r="P428" s="453"/>
      <c r="Q428" s="453"/>
      <c r="R428" s="453"/>
      <c r="S428" s="453"/>
      <c r="T428" s="453"/>
      <c r="U428" s="453"/>
      <c r="V428" s="453"/>
      <c r="W428" s="453"/>
      <c r="X428" s="453"/>
      <c r="Y428" s="453"/>
      <c r="Z428" s="453"/>
    </row>
    <row r="429" spans="1:174" s="41" customFormat="1" ht="33" hidden="1" customHeight="1" outlineLevel="1">
      <c r="A429" s="285" t="s">
        <v>802</v>
      </c>
      <c r="B429" s="277"/>
      <c r="C429" s="294"/>
      <c r="D429" s="291"/>
      <c r="E429" s="279"/>
      <c r="F429" s="278"/>
      <c r="G429" s="453"/>
      <c r="H429" s="265"/>
      <c r="I429" s="265"/>
      <c r="J429" s="265"/>
      <c r="K429" s="265"/>
      <c r="L429" s="265"/>
      <c r="M429" s="453"/>
      <c r="N429" s="453"/>
      <c r="O429" s="453"/>
      <c r="P429" s="453"/>
      <c r="Q429" s="453"/>
      <c r="R429" s="453"/>
      <c r="S429" s="453"/>
      <c r="T429" s="453"/>
      <c r="U429" s="453"/>
      <c r="V429" s="453"/>
      <c r="W429" s="453"/>
      <c r="X429" s="453"/>
      <c r="Y429" s="453"/>
      <c r="Z429" s="453"/>
    </row>
    <row r="430" spans="1:174" s="41" customFormat="1" hidden="1" outlineLevel="1">
      <c r="A430" s="285"/>
      <c r="B430" s="277"/>
      <c r="C430" s="294"/>
      <c r="D430" s="291"/>
      <c r="E430" s="279"/>
      <c r="F430" s="278"/>
      <c r="G430" s="453"/>
      <c r="H430" s="265"/>
      <c r="I430" s="265"/>
      <c r="J430" s="265"/>
      <c r="K430" s="265"/>
      <c r="L430" s="265"/>
      <c r="M430" s="453"/>
      <c r="N430" s="453"/>
      <c r="O430" s="453"/>
      <c r="P430" s="453"/>
      <c r="Q430" s="453"/>
      <c r="R430" s="453"/>
      <c r="S430" s="453"/>
      <c r="T430" s="453"/>
      <c r="U430" s="453"/>
      <c r="V430" s="453"/>
      <c r="W430" s="453"/>
      <c r="X430" s="453"/>
      <c r="Y430" s="453"/>
      <c r="Z430" s="453"/>
    </row>
    <row r="431" spans="1:174" s="41" customFormat="1" hidden="1" outlineLevel="1">
      <c r="A431" s="285"/>
      <c r="B431" s="277"/>
      <c r="C431" s="294"/>
      <c r="D431" s="291"/>
      <c r="E431" s="279"/>
      <c r="F431" s="278"/>
      <c r="G431" s="453"/>
      <c r="H431" s="265"/>
      <c r="I431" s="265"/>
      <c r="J431" s="265"/>
      <c r="K431" s="265"/>
      <c r="L431" s="265"/>
      <c r="M431" s="453"/>
      <c r="N431" s="453"/>
      <c r="O431" s="453"/>
      <c r="P431" s="453"/>
      <c r="Q431" s="453"/>
      <c r="R431" s="453"/>
      <c r="S431" s="453"/>
      <c r="T431" s="453"/>
      <c r="U431" s="453"/>
      <c r="V431" s="453"/>
      <c r="W431" s="453"/>
      <c r="X431" s="453"/>
      <c r="Y431" s="453"/>
      <c r="Z431" s="453"/>
    </row>
    <row r="432" spans="1:174" s="41" customFormat="1" hidden="1" outlineLevel="1">
      <c r="A432" s="285"/>
      <c r="B432" s="277"/>
      <c r="C432" s="294"/>
      <c r="D432" s="291"/>
      <c r="E432" s="279"/>
      <c r="F432" s="278"/>
      <c r="G432" s="453"/>
      <c r="H432" s="265"/>
      <c r="I432" s="265"/>
      <c r="J432" s="265"/>
      <c r="K432" s="265"/>
      <c r="L432" s="265"/>
      <c r="M432" s="453"/>
      <c r="N432" s="453"/>
      <c r="O432" s="453"/>
      <c r="P432" s="453"/>
      <c r="Q432" s="453"/>
      <c r="R432" s="453"/>
      <c r="S432" s="453"/>
      <c r="T432" s="453"/>
      <c r="U432" s="453"/>
      <c r="V432" s="453"/>
      <c r="W432" s="453"/>
      <c r="X432" s="453"/>
      <c r="Y432" s="453"/>
      <c r="Z432" s="453"/>
    </row>
    <row r="433" spans="1:174" s="41" customFormat="1" hidden="1" outlineLevel="1">
      <c r="A433" s="285"/>
      <c r="B433" s="277"/>
      <c r="C433" s="294"/>
      <c r="D433" s="291"/>
      <c r="E433" s="279"/>
      <c r="F433" s="278"/>
      <c r="G433" s="453"/>
      <c r="H433" s="265"/>
      <c r="I433" s="265"/>
      <c r="J433" s="265"/>
      <c r="K433" s="265"/>
      <c r="L433" s="265"/>
      <c r="M433" s="453"/>
      <c r="N433" s="453"/>
      <c r="O433" s="453"/>
      <c r="P433" s="453"/>
      <c r="Q433" s="453"/>
      <c r="R433" s="453"/>
      <c r="S433" s="453"/>
      <c r="T433" s="453"/>
      <c r="U433" s="453"/>
      <c r="V433" s="453"/>
      <c r="W433" s="453"/>
      <c r="X433" s="453"/>
      <c r="Y433" s="453"/>
      <c r="Z433" s="453"/>
    </row>
    <row r="434" spans="1:174" s="41" customFormat="1" hidden="1" outlineLevel="1">
      <c r="A434" s="285"/>
      <c r="B434" s="277"/>
      <c r="C434" s="294"/>
      <c r="D434" s="291"/>
      <c r="E434" s="279"/>
      <c r="F434" s="278"/>
      <c r="G434" s="453"/>
      <c r="H434" s="265"/>
      <c r="I434" s="265"/>
      <c r="J434" s="265"/>
      <c r="K434" s="265"/>
      <c r="L434" s="265"/>
      <c r="M434" s="453"/>
      <c r="N434" s="453"/>
      <c r="O434" s="453"/>
      <c r="P434" s="453"/>
      <c r="Q434" s="453"/>
      <c r="R434" s="453"/>
      <c r="S434" s="453"/>
      <c r="T434" s="453"/>
      <c r="U434" s="453"/>
      <c r="V434" s="453"/>
      <c r="W434" s="453"/>
      <c r="X434" s="453"/>
      <c r="Y434" s="453"/>
      <c r="Z434" s="453"/>
    </row>
    <row r="435" spans="1:174" s="40" customFormat="1" ht="24.75" customHeight="1" collapsed="1">
      <c r="A435" s="282" t="s">
        <v>95</v>
      </c>
      <c r="B435" s="277"/>
      <c r="C435" s="294">
        <v>955</v>
      </c>
      <c r="D435" s="291" t="s">
        <v>1383</v>
      </c>
      <c r="E435" s="278"/>
      <c r="F435" s="278"/>
      <c r="G435" s="265"/>
      <c r="H435" s="265"/>
      <c r="I435" s="265"/>
      <c r="J435" s="265"/>
      <c r="K435" s="265"/>
      <c r="L435" s="265"/>
      <c r="M435" s="265"/>
      <c r="N435" s="265"/>
      <c r="O435" s="265"/>
      <c r="P435" s="265"/>
      <c r="Q435" s="265"/>
      <c r="R435" s="265"/>
      <c r="S435" s="265"/>
      <c r="T435" s="265"/>
      <c r="U435" s="265"/>
      <c r="V435" s="265"/>
      <c r="W435" s="265"/>
      <c r="X435" s="265"/>
      <c r="Y435" s="265"/>
      <c r="Z435" s="265"/>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1"/>
      <c r="FF435" s="41"/>
      <c r="FG435" s="41"/>
      <c r="FH435" s="41"/>
      <c r="FI435" s="41"/>
      <c r="FJ435" s="41"/>
      <c r="FK435" s="41"/>
      <c r="FL435" s="41"/>
      <c r="FM435" s="41"/>
      <c r="FN435" s="41"/>
      <c r="FO435" s="41"/>
      <c r="FP435" s="41"/>
      <c r="FQ435" s="41"/>
      <c r="FR435" s="41"/>
    </row>
    <row r="436" spans="1:174" s="40" customFormat="1" ht="33" customHeight="1">
      <c r="A436" s="282" t="s">
        <v>48</v>
      </c>
      <c r="B436" s="277"/>
      <c r="C436" s="294">
        <v>956</v>
      </c>
      <c r="D436" s="291" t="s">
        <v>1383</v>
      </c>
      <c r="E436" s="278">
        <f>'Раб.таблица 2018'!F499</f>
        <v>0</v>
      </c>
      <c r="F436" s="278">
        <f t="shared" ref="F436:F437" si="4">E436</f>
        <v>0</v>
      </c>
      <c r="G436" s="265"/>
      <c r="H436" s="265"/>
      <c r="I436" s="265"/>
      <c r="J436" s="265"/>
      <c r="K436" s="265"/>
      <c r="L436" s="265"/>
      <c r="M436" s="265"/>
      <c r="N436" s="265"/>
      <c r="O436" s="265"/>
      <c r="P436" s="265"/>
      <c r="Q436" s="265"/>
      <c r="R436" s="265"/>
      <c r="S436" s="265"/>
      <c r="T436" s="265"/>
      <c r="U436" s="265"/>
      <c r="V436" s="265"/>
      <c r="W436" s="265"/>
      <c r="X436" s="265"/>
      <c r="Y436" s="265"/>
      <c r="Z436" s="265"/>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1"/>
      <c r="FF436" s="41"/>
      <c r="FG436" s="41"/>
      <c r="FH436" s="41"/>
      <c r="FI436" s="41"/>
      <c r="FJ436" s="41"/>
      <c r="FK436" s="41"/>
      <c r="FL436" s="41"/>
      <c r="FM436" s="41"/>
      <c r="FN436" s="41"/>
      <c r="FO436" s="41"/>
      <c r="FP436" s="41"/>
      <c r="FQ436" s="41"/>
      <c r="FR436" s="41"/>
    </row>
    <row r="437" spans="1:174" s="40" customFormat="1" ht="45.75" customHeight="1">
      <c r="A437" s="282" t="s">
        <v>97</v>
      </c>
      <c r="B437" s="277"/>
      <c r="C437" s="294">
        <v>958</v>
      </c>
      <c r="D437" s="291" t="s">
        <v>1383</v>
      </c>
      <c r="E437" s="278">
        <f>'Раб.таблица 2018'!F500</f>
        <v>0</v>
      </c>
      <c r="F437" s="278">
        <f t="shared" si="4"/>
        <v>0</v>
      </c>
      <c r="G437" s="265"/>
      <c r="H437" s="265"/>
      <c r="I437" s="265"/>
      <c r="J437" s="265"/>
      <c r="K437" s="265"/>
      <c r="L437" s="265"/>
      <c r="M437" s="265"/>
      <c r="N437" s="265"/>
      <c r="O437" s="265"/>
      <c r="P437" s="265"/>
      <c r="Q437" s="265"/>
      <c r="R437" s="265"/>
      <c r="S437" s="265"/>
      <c r="T437" s="265"/>
      <c r="U437" s="265"/>
      <c r="V437" s="265"/>
      <c r="W437" s="265"/>
      <c r="X437" s="265"/>
      <c r="Y437" s="265"/>
      <c r="Z437" s="265"/>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1"/>
      <c r="FF437" s="41"/>
      <c r="FG437" s="41"/>
      <c r="FH437" s="41"/>
      <c r="FI437" s="41"/>
      <c r="FJ437" s="41"/>
      <c r="FK437" s="41"/>
      <c r="FL437" s="41"/>
      <c r="FM437" s="41"/>
      <c r="FN437" s="41"/>
      <c r="FO437" s="41"/>
      <c r="FP437" s="41"/>
      <c r="FQ437" s="41"/>
      <c r="FR437" s="41"/>
    </row>
    <row r="438" spans="1:174" s="40" customFormat="1" ht="74.25" customHeight="1">
      <c r="A438" s="282" t="s">
        <v>763</v>
      </c>
      <c r="B438" s="277"/>
      <c r="C438" s="294">
        <v>995</v>
      </c>
      <c r="D438" s="291" t="s">
        <v>1383</v>
      </c>
      <c r="E438" s="278">
        <f>'Раб.таблица 2018'!F503</f>
        <v>165600</v>
      </c>
      <c r="F438" s="278">
        <f>E438</f>
        <v>165600</v>
      </c>
      <c r="G438" s="265"/>
      <c r="H438" s="265"/>
      <c r="I438" s="265"/>
      <c r="J438" s="265"/>
      <c r="K438" s="265"/>
      <c r="L438" s="265"/>
      <c r="M438" s="265"/>
      <c r="N438" s="265"/>
      <c r="O438" s="265"/>
      <c r="P438" s="265"/>
      <c r="Q438" s="265"/>
      <c r="R438" s="265"/>
      <c r="S438" s="265"/>
      <c r="T438" s="265"/>
      <c r="U438" s="265"/>
      <c r="V438" s="265"/>
      <c r="W438" s="265"/>
      <c r="X438" s="265"/>
      <c r="Y438" s="265"/>
      <c r="Z438" s="265"/>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41"/>
      <c r="FM438" s="41"/>
      <c r="FN438" s="41"/>
      <c r="FO438" s="41"/>
      <c r="FP438" s="41"/>
      <c r="FQ438" s="41"/>
      <c r="FR438" s="41"/>
    </row>
    <row r="439" spans="1:174" s="41" customFormat="1" ht="20.25" hidden="1" customHeight="1" outlineLevel="1">
      <c r="A439" s="287" t="s">
        <v>102</v>
      </c>
      <c r="B439" s="277"/>
      <c r="C439" s="294"/>
      <c r="D439" s="295"/>
      <c r="E439" s="279"/>
      <c r="F439" s="279"/>
      <c r="G439" s="453"/>
      <c r="H439" s="453"/>
      <c r="I439" s="453"/>
      <c r="J439" s="453"/>
      <c r="K439" s="453"/>
      <c r="L439" s="453"/>
      <c r="M439" s="453"/>
      <c r="N439" s="453"/>
      <c r="O439" s="453"/>
      <c r="P439" s="453"/>
      <c r="Q439" s="453"/>
      <c r="R439" s="453"/>
      <c r="S439" s="453"/>
      <c r="T439" s="453"/>
      <c r="U439" s="453"/>
      <c r="V439" s="453"/>
      <c r="W439" s="453"/>
      <c r="X439" s="453"/>
      <c r="Y439" s="453"/>
      <c r="Z439" s="453"/>
    </row>
    <row r="440" spans="1:174" s="41" customFormat="1" ht="20.25" hidden="1" customHeight="1" outlineLevel="1">
      <c r="A440" s="287" t="s">
        <v>103</v>
      </c>
      <c r="B440" s="277"/>
      <c r="C440" s="294"/>
      <c r="D440" s="291"/>
      <c r="E440" s="279"/>
      <c r="F440" s="279"/>
      <c r="G440" s="453"/>
      <c r="H440" s="453"/>
      <c r="I440" s="453"/>
      <c r="J440" s="453"/>
      <c r="K440" s="453"/>
      <c r="L440" s="453"/>
      <c r="M440" s="453"/>
      <c r="N440" s="453"/>
      <c r="O440" s="453"/>
      <c r="P440" s="453"/>
      <c r="Q440" s="453"/>
      <c r="R440" s="453"/>
      <c r="S440" s="453"/>
      <c r="T440" s="453"/>
      <c r="U440" s="453"/>
      <c r="V440" s="453"/>
      <c r="W440" s="453"/>
      <c r="X440" s="453"/>
      <c r="Y440" s="453"/>
      <c r="Z440" s="453"/>
    </row>
    <row r="441" spans="1:174" s="41" customFormat="1" ht="20.25" hidden="1" customHeight="1" outlineLevel="1">
      <c r="A441" s="287" t="s">
        <v>104</v>
      </c>
      <c r="B441" s="277"/>
      <c r="C441" s="294"/>
      <c r="D441" s="295"/>
      <c r="E441" s="279"/>
      <c r="F441" s="279"/>
      <c r="G441" s="453"/>
      <c r="H441" s="453"/>
      <c r="I441" s="453"/>
      <c r="J441" s="453"/>
      <c r="K441" s="453"/>
      <c r="L441" s="453"/>
      <c r="M441" s="453"/>
      <c r="N441" s="453"/>
      <c r="O441" s="453"/>
      <c r="P441" s="453"/>
      <c r="Q441" s="453"/>
      <c r="R441" s="453"/>
      <c r="S441" s="453"/>
      <c r="T441" s="453"/>
      <c r="U441" s="453"/>
      <c r="V441" s="453"/>
      <c r="W441" s="453"/>
      <c r="X441" s="453"/>
      <c r="Y441" s="453"/>
      <c r="Z441" s="453"/>
    </row>
    <row r="442" spans="1:174" s="42" customFormat="1" ht="24.75" customHeight="1" collapsed="1">
      <c r="A442" s="338" t="s">
        <v>714</v>
      </c>
      <c r="B442" s="339">
        <v>290</v>
      </c>
      <c r="C442" s="339"/>
      <c r="D442" s="340"/>
      <c r="E442" s="341">
        <f>E443</f>
        <v>5000</v>
      </c>
      <c r="F442" s="341">
        <f>F443</f>
        <v>5000</v>
      </c>
      <c r="G442" s="264"/>
      <c r="H442" s="264"/>
      <c r="I442" s="264"/>
      <c r="J442" s="264"/>
      <c r="K442" s="264"/>
      <c r="L442" s="264"/>
      <c r="M442" s="264"/>
      <c r="N442" s="264"/>
      <c r="O442" s="264"/>
      <c r="P442" s="264"/>
      <c r="Q442" s="264"/>
      <c r="R442" s="264"/>
      <c r="S442" s="264"/>
      <c r="T442" s="264"/>
      <c r="U442" s="264"/>
      <c r="V442" s="264"/>
      <c r="W442" s="264"/>
      <c r="X442" s="264"/>
      <c r="Y442" s="264"/>
      <c r="Z442" s="264"/>
      <c r="AA442" s="238"/>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c r="BG442" s="238"/>
      <c r="BH442" s="238"/>
      <c r="BI442" s="238"/>
      <c r="BJ442" s="238"/>
      <c r="BK442" s="238"/>
      <c r="BL442" s="238"/>
      <c r="BM442" s="238"/>
      <c r="BN442" s="238"/>
      <c r="BO442" s="238"/>
      <c r="BP442" s="238"/>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38"/>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38"/>
      <c r="FP442" s="238"/>
      <c r="FQ442" s="238"/>
      <c r="FR442" s="238"/>
    </row>
    <row r="443" spans="1:174" s="40" customFormat="1" ht="29.25">
      <c r="A443" s="282" t="s">
        <v>100</v>
      </c>
      <c r="B443" s="277"/>
      <c r="C443" s="294">
        <v>963</v>
      </c>
      <c r="D443" s="291" t="s">
        <v>1383</v>
      </c>
      <c r="E443" s="278">
        <f>'Раб.таблица 2018'!F506</f>
        <v>5000</v>
      </c>
      <c r="F443" s="278">
        <f>E443</f>
        <v>5000</v>
      </c>
      <c r="G443" s="265"/>
      <c r="H443" s="265"/>
      <c r="I443" s="265"/>
      <c r="J443" s="265"/>
      <c r="K443" s="265"/>
      <c r="L443" s="265"/>
      <c r="M443" s="265"/>
      <c r="N443" s="265"/>
      <c r="O443" s="265"/>
      <c r="P443" s="265"/>
      <c r="Q443" s="265"/>
      <c r="R443" s="265"/>
      <c r="S443" s="265"/>
      <c r="T443" s="265"/>
      <c r="U443" s="265"/>
      <c r="V443" s="265"/>
      <c r="W443" s="265"/>
      <c r="X443" s="265"/>
      <c r="Y443" s="265"/>
      <c r="Z443" s="265"/>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row>
    <row r="444" spans="1:174" s="41" customFormat="1" ht="47.25" hidden="1" outlineLevel="1">
      <c r="A444" s="671" t="s">
        <v>917</v>
      </c>
      <c r="B444" s="277"/>
      <c r="C444" s="294"/>
      <c r="D444" s="291"/>
      <c r="E444" s="279"/>
      <c r="F444" s="279"/>
      <c r="G444" s="453"/>
      <c r="H444" s="453"/>
      <c r="I444" s="453"/>
      <c r="J444" s="453"/>
      <c r="K444" s="453"/>
      <c r="L444" s="453"/>
      <c r="M444" s="453"/>
      <c r="N444" s="453"/>
      <c r="O444" s="453"/>
      <c r="P444" s="453"/>
      <c r="Q444" s="453"/>
      <c r="R444" s="453"/>
      <c r="S444" s="453"/>
      <c r="T444" s="453"/>
      <c r="U444" s="453"/>
      <c r="V444" s="453"/>
      <c r="W444" s="453"/>
      <c r="X444" s="453"/>
      <c r="Y444" s="453"/>
      <c r="Z444" s="453"/>
    </row>
    <row r="445" spans="1:174" s="41" customFormat="1" ht="22.5" hidden="1" customHeight="1" outlineLevel="1">
      <c r="A445" s="287" t="s">
        <v>890</v>
      </c>
      <c r="B445" s="277"/>
      <c r="C445" s="294"/>
      <c r="D445" s="291"/>
      <c r="E445" s="279"/>
      <c r="F445" s="279"/>
      <c r="G445" s="453"/>
      <c r="H445" s="453"/>
      <c r="I445" s="453"/>
      <c r="J445" s="453"/>
      <c r="K445" s="453"/>
      <c r="L445" s="453"/>
      <c r="M445" s="453"/>
      <c r="N445" s="453"/>
      <c r="O445" s="453"/>
      <c r="P445" s="453"/>
      <c r="Q445" s="453"/>
      <c r="R445" s="453"/>
      <c r="S445" s="453"/>
      <c r="T445" s="453"/>
      <c r="U445" s="453"/>
      <c r="V445" s="453"/>
      <c r="W445" s="453"/>
      <c r="X445" s="453"/>
      <c r="Y445" s="453"/>
      <c r="Z445" s="453"/>
    </row>
    <row r="446" spans="1:174" s="41" customFormat="1" ht="47.25" hidden="1" outlineLevel="1">
      <c r="A446" s="287" t="s">
        <v>891</v>
      </c>
      <c r="B446" s="277"/>
      <c r="C446" s="294"/>
      <c r="D446" s="291"/>
      <c r="E446" s="279"/>
      <c r="F446" s="279"/>
      <c r="G446" s="453"/>
      <c r="H446" s="453"/>
      <c r="I446" s="453"/>
      <c r="J446" s="453"/>
      <c r="K446" s="453"/>
      <c r="L446" s="453"/>
      <c r="M446" s="453"/>
      <c r="N446" s="453"/>
      <c r="O446" s="453"/>
      <c r="P446" s="453"/>
      <c r="Q446" s="453"/>
      <c r="R446" s="453"/>
      <c r="S446" s="453"/>
      <c r="T446" s="453"/>
      <c r="U446" s="453"/>
      <c r="V446" s="453"/>
      <c r="W446" s="453"/>
      <c r="X446" s="453"/>
      <c r="Y446" s="453"/>
      <c r="Z446" s="453"/>
    </row>
    <row r="447" spans="1:174" s="42" customFormat="1" ht="34.5" customHeight="1" collapsed="1">
      <c r="A447" s="344" t="s">
        <v>723</v>
      </c>
      <c r="B447" s="339">
        <v>300</v>
      </c>
      <c r="C447" s="339"/>
      <c r="D447" s="340"/>
      <c r="E447" s="341">
        <f>E448+E462</f>
        <v>501500</v>
      </c>
      <c r="F447" s="341">
        <f>F448+F462</f>
        <v>501500</v>
      </c>
      <c r="G447" s="264"/>
      <c r="H447" s="264"/>
      <c r="I447" s="264"/>
      <c r="J447" s="264"/>
      <c r="K447" s="264"/>
      <c r="L447" s="264"/>
      <c r="M447" s="264"/>
      <c r="N447" s="264"/>
      <c r="O447" s="264"/>
      <c r="P447" s="264"/>
      <c r="Q447" s="264"/>
      <c r="R447" s="264"/>
      <c r="S447" s="264"/>
      <c r="T447" s="264"/>
      <c r="U447" s="264"/>
      <c r="V447" s="264"/>
      <c r="W447" s="264"/>
      <c r="X447" s="264"/>
      <c r="Y447" s="264"/>
      <c r="Z447" s="264"/>
      <c r="AA447" s="238"/>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c r="BF447" s="238"/>
      <c r="BG447" s="238"/>
      <c r="BH447" s="238"/>
      <c r="BI447" s="238"/>
      <c r="BJ447" s="238"/>
      <c r="BK447" s="238"/>
      <c r="BL447" s="238"/>
      <c r="BM447" s="238"/>
      <c r="BN447" s="238"/>
      <c r="BO447" s="238"/>
      <c r="BP447" s="238"/>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c r="DB447" s="238"/>
      <c r="DC447" s="238"/>
      <c r="DD447" s="238"/>
      <c r="DE447" s="238"/>
      <c r="DF447" s="238"/>
      <c r="DG447" s="238"/>
      <c r="DH447" s="238"/>
      <c r="DI447" s="238"/>
      <c r="DJ447" s="238"/>
      <c r="DK447" s="238"/>
      <c r="DL447" s="238"/>
      <c r="DM447" s="238"/>
      <c r="DN447" s="238"/>
      <c r="DO447" s="238"/>
      <c r="DP447" s="238"/>
      <c r="DQ447" s="238"/>
      <c r="DR447" s="238"/>
      <c r="DS447" s="238"/>
      <c r="DT447" s="238"/>
      <c r="DU447" s="238"/>
      <c r="DV447" s="238"/>
      <c r="DW447" s="238"/>
      <c r="DX447" s="238"/>
      <c r="DY447" s="238"/>
      <c r="DZ447" s="238"/>
      <c r="EA447" s="238"/>
      <c r="EB447" s="238"/>
      <c r="EC447" s="238"/>
      <c r="ED447" s="238"/>
      <c r="EE447" s="238"/>
      <c r="EF447" s="238"/>
      <c r="EG447" s="238"/>
      <c r="EH447" s="238"/>
      <c r="EI447" s="238"/>
      <c r="EJ447" s="238"/>
      <c r="EK447" s="238"/>
      <c r="EL447" s="238"/>
      <c r="EM447" s="238"/>
      <c r="EN447" s="238"/>
      <c r="EO447" s="238"/>
      <c r="EP447" s="238"/>
      <c r="EQ447" s="238"/>
      <c r="ER447" s="238"/>
      <c r="ES447" s="238"/>
      <c r="ET447" s="238"/>
      <c r="EU447" s="238"/>
      <c r="EV447" s="238"/>
      <c r="EW447" s="238"/>
      <c r="EX447" s="238"/>
      <c r="EY447" s="238"/>
      <c r="EZ447" s="238"/>
      <c r="FA447" s="238"/>
      <c r="FB447" s="238"/>
      <c r="FC447" s="238"/>
      <c r="FD447" s="238"/>
      <c r="FE447" s="238"/>
      <c r="FF447" s="238"/>
      <c r="FG447" s="238"/>
      <c r="FH447" s="238"/>
      <c r="FI447" s="238"/>
      <c r="FJ447" s="238"/>
      <c r="FK447" s="238"/>
      <c r="FL447" s="238"/>
      <c r="FM447" s="238"/>
      <c r="FN447" s="238"/>
      <c r="FO447" s="238"/>
      <c r="FP447" s="238"/>
      <c r="FQ447" s="238"/>
      <c r="FR447" s="238"/>
    </row>
    <row r="448" spans="1:174" s="42" customFormat="1" ht="33" customHeight="1">
      <c r="A448" s="344" t="s">
        <v>739</v>
      </c>
      <c r="B448" s="339">
        <v>310</v>
      </c>
      <c r="C448" s="339"/>
      <c r="D448" s="340"/>
      <c r="E448" s="341">
        <f>E449</f>
        <v>238000</v>
      </c>
      <c r="F448" s="341">
        <f>F449</f>
        <v>238000</v>
      </c>
      <c r="G448" s="264"/>
      <c r="H448" s="264"/>
      <c r="I448" s="264"/>
      <c r="J448" s="264"/>
      <c r="K448" s="264"/>
      <c r="L448" s="264"/>
      <c r="M448" s="264"/>
      <c r="N448" s="264"/>
      <c r="O448" s="264"/>
      <c r="P448" s="264"/>
      <c r="Q448" s="264"/>
      <c r="R448" s="264"/>
      <c r="S448" s="264"/>
      <c r="T448" s="264"/>
      <c r="U448" s="264"/>
      <c r="V448" s="264"/>
      <c r="W448" s="264"/>
      <c r="X448" s="264"/>
      <c r="Y448" s="264"/>
      <c r="Z448" s="264"/>
      <c r="AA448" s="238"/>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c r="BF448" s="238"/>
      <c r="BG448" s="238"/>
      <c r="BH448" s="238"/>
      <c r="BI448" s="238"/>
      <c r="BJ448" s="238"/>
      <c r="BK448" s="238"/>
      <c r="BL448" s="238"/>
      <c r="BM448" s="238"/>
      <c r="BN448" s="238"/>
      <c r="BO448" s="238"/>
      <c r="BP448" s="238"/>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c r="DB448" s="238"/>
      <c r="DC448" s="238"/>
      <c r="DD448" s="238"/>
      <c r="DE448" s="238"/>
      <c r="DF448" s="238"/>
      <c r="DG448" s="238"/>
      <c r="DH448" s="238"/>
      <c r="DI448" s="238"/>
      <c r="DJ448" s="238"/>
      <c r="DK448" s="238"/>
      <c r="DL448" s="238"/>
      <c r="DM448" s="238"/>
      <c r="DN448" s="238"/>
      <c r="DO448" s="238"/>
      <c r="DP448" s="238"/>
      <c r="DQ448" s="238"/>
      <c r="DR448" s="238"/>
      <c r="DS448" s="238"/>
      <c r="DT448" s="238"/>
      <c r="DU448" s="238"/>
      <c r="DV448" s="238"/>
      <c r="DW448" s="238"/>
      <c r="DX448" s="238"/>
      <c r="DY448" s="238"/>
      <c r="DZ448" s="238"/>
      <c r="EA448" s="238"/>
      <c r="EB448" s="238"/>
      <c r="EC448" s="238"/>
      <c r="ED448" s="238"/>
      <c r="EE448" s="238"/>
      <c r="EF448" s="238"/>
      <c r="EG448" s="238"/>
      <c r="EH448" s="238"/>
      <c r="EI448" s="238"/>
      <c r="EJ448" s="238"/>
      <c r="EK448" s="238"/>
      <c r="EL448" s="238"/>
      <c r="EM448" s="238"/>
      <c r="EN448" s="238"/>
      <c r="EO448" s="238"/>
      <c r="EP448" s="238"/>
      <c r="EQ448" s="238"/>
      <c r="ER448" s="238"/>
      <c r="ES448" s="238"/>
      <c r="ET448" s="238"/>
      <c r="EU448" s="238"/>
      <c r="EV448" s="238"/>
      <c r="EW448" s="238"/>
      <c r="EX448" s="238"/>
      <c r="EY448" s="238"/>
      <c r="EZ448" s="238"/>
      <c r="FA448" s="238"/>
      <c r="FB448" s="238"/>
      <c r="FC448" s="238"/>
      <c r="FD448" s="238"/>
      <c r="FE448" s="238"/>
      <c r="FF448" s="238"/>
      <c r="FG448" s="238"/>
      <c r="FH448" s="238"/>
      <c r="FI448" s="238"/>
      <c r="FJ448" s="238"/>
      <c r="FK448" s="238"/>
      <c r="FL448" s="238"/>
      <c r="FM448" s="238"/>
      <c r="FN448" s="238"/>
      <c r="FO448" s="238"/>
      <c r="FP448" s="238"/>
      <c r="FQ448" s="238"/>
      <c r="FR448" s="238"/>
    </row>
    <row r="449" spans="1:174" s="40" customFormat="1" ht="25.5" customHeight="1">
      <c r="A449" s="282" t="s">
        <v>892</v>
      </c>
      <c r="B449" s="277"/>
      <c r="C449" s="294">
        <v>971</v>
      </c>
      <c r="D449" s="291" t="s">
        <v>1383</v>
      </c>
      <c r="E449" s="278">
        <f>'310.971 основные средства'!H357*1000</f>
        <v>238000</v>
      </c>
      <c r="F449" s="278">
        <f>E449</f>
        <v>238000</v>
      </c>
      <c r="G449" s="265"/>
      <c r="H449" s="265"/>
      <c r="I449" s="265"/>
      <c r="J449" s="265"/>
      <c r="K449" s="265"/>
      <c r="L449" s="265"/>
      <c r="M449" s="265"/>
      <c r="N449" s="265"/>
      <c r="O449" s="265"/>
      <c r="P449" s="265"/>
      <c r="Q449" s="265"/>
      <c r="R449" s="265"/>
      <c r="S449" s="265"/>
      <c r="T449" s="265"/>
      <c r="U449" s="265"/>
      <c r="V449" s="265"/>
      <c r="W449" s="265"/>
      <c r="X449" s="265"/>
      <c r="Y449" s="265"/>
      <c r="Z449" s="265"/>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c r="FF449" s="41"/>
      <c r="FG449" s="41"/>
      <c r="FH449" s="41"/>
      <c r="FI449" s="41"/>
      <c r="FJ449" s="41"/>
      <c r="FK449" s="41"/>
      <c r="FL449" s="41"/>
      <c r="FM449" s="41"/>
      <c r="FN449" s="41"/>
      <c r="FO449" s="41"/>
      <c r="FP449" s="41"/>
      <c r="FQ449" s="41"/>
      <c r="FR449" s="41"/>
    </row>
    <row r="450" spans="1:174" s="40" customFormat="1" ht="18.75" hidden="1" customHeight="1" outlineLevel="1">
      <c r="A450" s="276" t="s">
        <v>894</v>
      </c>
      <c r="B450" s="277"/>
      <c r="C450" s="294"/>
      <c r="D450" s="295"/>
      <c r="E450" s="278"/>
      <c r="F450" s="278"/>
      <c r="G450" s="265"/>
      <c r="H450" s="265"/>
      <c r="I450" s="265"/>
      <c r="J450" s="265"/>
      <c r="K450" s="265"/>
      <c r="L450" s="265"/>
      <c r="M450" s="265"/>
      <c r="N450" s="265"/>
      <c r="O450" s="265"/>
      <c r="P450" s="265"/>
      <c r="Q450" s="265"/>
      <c r="R450" s="265"/>
      <c r="S450" s="265"/>
      <c r="T450" s="265"/>
      <c r="U450" s="265"/>
      <c r="V450" s="265"/>
      <c r="W450" s="265"/>
      <c r="X450" s="265"/>
      <c r="Y450" s="265"/>
      <c r="Z450" s="265"/>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c r="FF450" s="41"/>
      <c r="FG450" s="41"/>
      <c r="FH450" s="41"/>
      <c r="FI450" s="41"/>
      <c r="FJ450" s="41"/>
      <c r="FK450" s="41"/>
      <c r="FL450" s="41"/>
      <c r="FM450" s="41"/>
      <c r="FN450" s="41"/>
      <c r="FO450" s="41"/>
      <c r="FP450" s="41"/>
      <c r="FQ450" s="41"/>
      <c r="FR450" s="41"/>
    </row>
    <row r="451" spans="1:174" s="40" customFormat="1" ht="18.75" hidden="1" customHeight="1" outlineLevel="1">
      <c r="A451" s="276" t="s">
        <v>506</v>
      </c>
      <c r="B451" s="277"/>
      <c r="C451" s="294"/>
      <c r="D451" s="295"/>
      <c r="E451" s="278"/>
      <c r="F451" s="278"/>
      <c r="G451" s="265"/>
      <c r="H451" s="265"/>
      <c r="I451" s="265"/>
      <c r="J451" s="265"/>
      <c r="K451" s="265"/>
      <c r="L451" s="265"/>
      <c r="M451" s="265"/>
      <c r="N451" s="265"/>
      <c r="O451" s="265"/>
      <c r="P451" s="265"/>
      <c r="Q451" s="265"/>
      <c r="R451" s="265"/>
      <c r="S451" s="265"/>
      <c r="T451" s="265"/>
      <c r="U451" s="265"/>
      <c r="V451" s="265"/>
      <c r="W451" s="265"/>
      <c r="X451" s="265"/>
      <c r="Y451" s="265"/>
      <c r="Z451" s="265"/>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c r="ED451" s="41"/>
      <c r="EE451" s="41"/>
      <c r="EF451" s="41"/>
      <c r="EG451" s="41"/>
      <c r="EH451" s="41"/>
      <c r="EI451" s="41"/>
      <c r="EJ451" s="41"/>
      <c r="EK451" s="41"/>
      <c r="EL451" s="41"/>
      <c r="EM451" s="41"/>
      <c r="EN451" s="41"/>
      <c r="EO451" s="41"/>
      <c r="EP451" s="41"/>
      <c r="EQ451" s="41"/>
      <c r="ER451" s="41"/>
      <c r="ES451" s="41"/>
      <c r="ET451" s="41"/>
      <c r="EU451" s="41"/>
      <c r="EV451" s="41"/>
      <c r="EW451" s="41"/>
      <c r="EX451" s="41"/>
      <c r="EY451" s="41"/>
      <c r="EZ451" s="41"/>
      <c r="FA451" s="41"/>
      <c r="FB451" s="41"/>
      <c r="FC451" s="41"/>
      <c r="FD451" s="41"/>
      <c r="FE451" s="41"/>
      <c r="FF451" s="41"/>
      <c r="FG451" s="41"/>
      <c r="FH451" s="41"/>
      <c r="FI451" s="41"/>
      <c r="FJ451" s="41"/>
      <c r="FK451" s="41"/>
      <c r="FL451" s="41"/>
      <c r="FM451" s="41"/>
      <c r="FN451" s="41"/>
      <c r="FO451" s="41"/>
      <c r="FP451" s="41"/>
      <c r="FQ451" s="41"/>
      <c r="FR451" s="41"/>
    </row>
    <row r="452" spans="1:174" s="40" customFormat="1" ht="32.25" hidden="1" customHeight="1" outlineLevel="1">
      <c r="A452" s="276" t="s">
        <v>884</v>
      </c>
      <c r="B452" s="277"/>
      <c r="C452" s="294"/>
      <c r="D452" s="295"/>
      <c r="E452" s="278"/>
      <c r="F452" s="278"/>
      <c r="G452" s="265"/>
      <c r="H452" s="265"/>
      <c r="I452" s="265"/>
      <c r="J452" s="265"/>
      <c r="K452" s="265"/>
      <c r="L452" s="265"/>
      <c r="M452" s="265"/>
      <c r="N452" s="265"/>
      <c r="O452" s="265"/>
      <c r="P452" s="265"/>
      <c r="Q452" s="265"/>
      <c r="R452" s="265"/>
      <c r="S452" s="265"/>
      <c r="T452" s="265"/>
      <c r="U452" s="265"/>
      <c r="V452" s="265"/>
      <c r="W452" s="265"/>
      <c r="X452" s="265"/>
      <c r="Y452" s="265"/>
      <c r="Z452" s="265"/>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c r="ED452" s="41"/>
      <c r="EE452" s="41"/>
      <c r="EF452" s="41"/>
      <c r="EG452" s="41"/>
      <c r="EH452" s="41"/>
      <c r="EI452" s="41"/>
      <c r="EJ452" s="41"/>
      <c r="EK452" s="41"/>
      <c r="EL452" s="41"/>
      <c r="EM452" s="41"/>
      <c r="EN452" s="41"/>
      <c r="EO452" s="41"/>
      <c r="EP452" s="41"/>
      <c r="EQ452" s="41"/>
      <c r="ER452" s="41"/>
      <c r="ES452" s="41"/>
      <c r="ET452" s="41"/>
      <c r="EU452" s="41"/>
      <c r="EV452" s="41"/>
      <c r="EW452" s="41"/>
      <c r="EX452" s="41"/>
      <c r="EY452" s="41"/>
      <c r="EZ452" s="41"/>
      <c r="FA452" s="41"/>
      <c r="FB452" s="41"/>
      <c r="FC452" s="41"/>
      <c r="FD452" s="41"/>
      <c r="FE452" s="41"/>
      <c r="FF452" s="41"/>
      <c r="FG452" s="41"/>
      <c r="FH452" s="41"/>
      <c r="FI452" s="41"/>
      <c r="FJ452" s="41"/>
      <c r="FK452" s="41"/>
      <c r="FL452" s="41"/>
      <c r="FM452" s="41"/>
      <c r="FN452" s="41"/>
      <c r="FO452" s="41"/>
      <c r="FP452" s="41"/>
      <c r="FQ452" s="41"/>
      <c r="FR452" s="41"/>
    </row>
    <row r="453" spans="1:174" s="40" customFormat="1" ht="20.25" hidden="1" customHeight="1" outlineLevel="1">
      <c r="A453" s="276" t="s">
        <v>505</v>
      </c>
      <c r="B453" s="277"/>
      <c r="C453" s="294"/>
      <c r="D453" s="295"/>
      <c r="E453" s="278"/>
      <c r="F453" s="278"/>
      <c r="G453" s="265"/>
      <c r="H453" s="265"/>
      <c r="I453" s="265"/>
      <c r="J453" s="265"/>
      <c r="K453" s="265"/>
      <c r="L453" s="265"/>
      <c r="M453" s="265"/>
      <c r="N453" s="265"/>
      <c r="O453" s="265"/>
      <c r="P453" s="265"/>
      <c r="Q453" s="265"/>
      <c r="R453" s="265"/>
      <c r="S453" s="265"/>
      <c r="T453" s="265"/>
      <c r="U453" s="265"/>
      <c r="V453" s="265"/>
      <c r="W453" s="265"/>
      <c r="X453" s="265"/>
      <c r="Y453" s="265"/>
      <c r="Z453" s="265"/>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c r="ED453" s="41"/>
      <c r="EE453" s="41"/>
      <c r="EF453" s="41"/>
      <c r="EG453" s="41"/>
      <c r="EH453" s="41"/>
      <c r="EI453" s="41"/>
      <c r="EJ453" s="41"/>
      <c r="EK453" s="41"/>
      <c r="EL453" s="41"/>
      <c r="EM453" s="41"/>
      <c r="EN453" s="41"/>
      <c r="EO453" s="41"/>
      <c r="EP453" s="41"/>
      <c r="EQ453" s="41"/>
      <c r="ER453" s="41"/>
      <c r="ES453" s="41"/>
      <c r="ET453" s="41"/>
      <c r="EU453" s="41"/>
      <c r="EV453" s="41"/>
      <c r="EW453" s="41"/>
      <c r="EX453" s="41"/>
      <c r="EY453" s="41"/>
      <c r="EZ453" s="41"/>
      <c r="FA453" s="41"/>
      <c r="FB453" s="41"/>
      <c r="FC453" s="41"/>
      <c r="FD453" s="41"/>
      <c r="FE453" s="41"/>
      <c r="FF453" s="41"/>
      <c r="FG453" s="41"/>
      <c r="FH453" s="41"/>
      <c r="FI453" s="41"/>
      <c r="FJ453" s="41"/>
      <c r="FK453" s="41"/>
      <c r="FL453" s="41"/>
      <c r="FM453" s="41"/>
      <c r="FN453" s="41"/>
      <c r="FO453" s="41"/>
      <c r="FP453" s="41"/>
      <c r="FQ453" s="41"/>
      <c r="FR453" s="41"/>
    </row>
    <row r="454" spans="1:174" s="40" customFormat="1" ht="20.25" hidden="1" customHeight="1" outlineLevel="1">
      <c r="A454" s="276" t="s">
        <v>895</v>
      </c>
      <c r="B454" s="277"/>
      <c r="C454" s="294"/>
      <c r="D454" s="295"/>
      <c r="E454" s="278"/>
      <c r="F454" s="278"/>
      <c r="G454" s="265"/>
      <c r="H454" s="265"/>
      <c r="I454" s="265"/>
      <c r="J454" s="265"/>
      <c r="K454" s="265"/>
      <c r="L454" s="265"/>
      <c r="M454" s="265"/>
      <c r="N454" s="265"/>
      <c r="O454" s="265"/>
      <c r="P454" s="265"/>
      <c r="Q454" s="265"/>
      <c r="R454" s="265"/>
      <c r="S454" s="265"/>
      <c r="T454" s="265"/>
      <c r="U454" s="265"/>
      <c r="V454" s="265"/>
      <c r="W454" s="265"/>
      <c r="X454" s="265"/>
      <c r="Y454" s="265"/>
      <c r="Z454" s="265"/>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1"/>
      <c r="EU454" s="41"/>
      <c r="EV454" s="41"/>
      <c r="EW454" s="41"/>
      <c r="EX454" s="41"/>
      <c r="EY454" s="41"/>
      <c r="EZ454" s="41"/>
      <c r="FA454" s="41"/>
      <c r="FB454" s="41"/>
      <c r="FC454" s="41"/>
      <c r="FD454" s="41"/>
      <c r="FE454" s="41"/>
      <c r="FF454" s="41"/>
      <c r="FG454" s="41"/>
      <c r="FH454" s="41"/>
      <c r="FI454" s="41"/>
      <c r="FJ454" s="41"/>
      <c r="FK454" s="41"/>
      <c r="FL454" s="41"/>
      <c r="FM454" s="41"/>
      <c r="FN454" s="41"/>
      <c r="FO454" s="41"/>
      <c r="FP454" s="41"/>
      <c r="FQ454" s="41"/>
      <c r="FR454" s="41"/>
    </row>
    <row r="455" spans="1:174" s="40" customFormat="1" ht="20.25" hidden="1" customHeight="1" outlineLevel="1">
      <c r="A455" s="276" t="s">
        <v>896</v>
      </c>
      <c r="B455" s="277"/>
      <c r="C455" s="294"/>
      <c r="D455" s="295"/>
      <c r="E455" s="278"/>
      <c r="F455" s="278"/>
      <c r="G455" s="265"/>
      <c r="H455" s="265"/>
      <c r="I455" s="265"/>
      <c r="J455" s="265"/>
      <c r="K455" s="265"/>
      <c r="L455" s="265"/>
      <c r="M455" s="265"/>
      <c r="N455" s="265"/>
      <c r="O455" s="265"/>
      <c r="P455" s="265"/>
      <c r="Q455" s="265"/>
      <c r="R455" s="265"/>
      <c r="S455" s="265"/>
      <c r="T455" s="265"/>
      <c r="U455" s="265"/>
      <c r="V455" s="265"/>
      <c r="W455" s="265"/>
      <c r="X455" s="265"/>
      <c r="Y455" s="265"/>
      <c r="Z455" s="265"/>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c r="ED455" s="41"/>
      <c r="EE455" s="41"/>
      <c r="EF455" s="41"/>
      <c r="EG455" s="41"/>
      <c r="EH455" s="41"/>
      <c r="EI455" s="41"/>
      <c r="EJ455" s="41"/>
      <c r="EK455" s="41"/>
      <c r="EL455" s="41"/>
      <c r="EM455" s="41"/>
      <c r="EN455" s="41"/>
      <c r="EO455" s="41"/>
      <c r="EP455" s="41"/>
      <c r="EQ455" s="41"/>
      <c r="ER455" s="41"/>
      <c r="ES455" s="41"/>
      <c r="ET455" s="41"/>
      <c r="EU455" s="41"/>
      <c r="EV455" s="41"/>
      <c r="EW455" s="41"/>
      <c r="EX455" s="41"/>
      <c r="EY455" s="41"/>
      <c r="EZ455" s="41"/>
      <c r="FA455" s="41"/>
      <c r="FB455" s="41"/>
      <c r="FC455" s="41"/>
      <c r="FD455" s="41"/>
      <c r="FE455" s="41"/>
      <c r="FF455" s="41"/>
      <c r="FG455" s="41"/>
      <c r="FH455" s="41"/>
      <c r="FI455" s="41"/>
      <c r="FJ455" s="41"/>
      <c r="FK455" s="41"/>
      <c r="FL455" s="41"/>
      <c r="FM455" s="41"/>
      <c r="FN455" s="41"/>
      <c r="FO455" s="41"/>
      <c r="FP455" s="41"/>
      <c r="FQ455" s="41"/>
      <c r="FR455" s="41"/>
    </row>
    <row r="456" spans="1:174" s="40" customFormat="1" ht="20.25" hidden="1" customHeight="1" outlineLevel="1">
      <c r="A456" s="276" t="s">
        <v>886</v>
      </c>
      <c r="B456" s="277"/>
      <c r="C456" s="294"/>
      <c r="D456" s="295"/>
      <c r="E456" s="278"/>
      <c r="F456" s="278"/>
      <c r="G456" s="265"/>
      <c r="H456" s="265"/>
      <c r="I456" s="265"/>
      <c r="J456" s="265"/>
      <c r="K456" s="265"/>
      <c r="L456" s="265"/>
      <c r="M456" s="265"/>
      <c r="N456" s="265"/>
      <c r="O456" s="265"/>
      <c r="P456" s="265"/>
      <c r="Q456" s="265"/>
      <c r="R456" s="265"/>
      <c r="S456" s="265"/>
      <c r="T456" s="265"/>
      <c r="U456" s="265"/>
      <c r="V456" s="265"/>
      <c r="W456" s="265"/>
      <c r="X456" s="265"/>
      <c r="Y456" s="265"/>
      <c r="Z456" s="265"/>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row>
    <row r="457" spans="1:174" s="40" customFormat="1" ht="32.25" hidden="1" customHeight="1" outlineLevel="1">
      <c r="A457" s="276" t="s">
        <v>897</v>
      </c>
      <c r="B457" s="277"/>
      <c r="C457" s="294"/>
      <c r="D457" s="295"/>
      <c r="E457" s="278"/>
      <c r="F457" s="278"/>
      <c r="G457" s="265"/>
      <c r="H457" s="265"/>
      <c r="I457" s="265"/>
      <c r="J457" s="265"/>
      <c r="K457" s="265"/>
      <c r="L457" s="265"/>
      <c r="M457" s="265"/>
      <c r="N457" s="265"/>
      <c r="O457" s="265"/>
      <c r="P457" s="265"/>
      <c r="Q457" s="265"/>
      <c r="R457" s="265"/>
      <c r="S457" s="265"/>
      <c r="T457" s="265"/>
      <c r="U457" s="265"/>
      <c r="V457" s="265"/>
      <c r="W457" s="265"/>
      <c r="X457" s="265"/>
      <c r="Y457" s="265"/>
      <c r="Z457" s="265"/>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row>
    <row r="458" spans="1:174" s="40" customFormat="1" ht="32.25" hidden="1" customHeight="1" outlineLevel="1">
      <c r="A458" s="276" t="s">
        <v>898</v>
      </c>
      <c r="B458" s="277"/>
      <c r="C458" s="294"/>
      <c r="D458" s="295"/>
      <c r="E458" s="278"/>
      <c r="F458" s="278"/>
      <c r="G458" s="265"/>
      <c r="H458" s="265"/>
      <c r="I458" s="265"/>
      <c r="J458" s="265"/>
      <c r="K458" s="265"/>
      <c r="L458" s="265"/>
      <c r="M458" s="265"/>
      <c r="N458" s="265"/>
      <c r="O458" s="265"/>
      <c r="P458" s="265"/>
      <c r="Q458" s="265"/>
      <c r="R458" s="265"/>
      <c r="S458" s="265"/>
      <c r="T458" s="265"/>
      <c r="U458" s="265"/>
      <c r="V458" s="265"/>
      <c r="W458" s="265"/>
      <c r="X458" s="265"/>
      <c r="Y458" s="265"/>
      <c r="Z458" s="265"/>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c r="FK458" s="41"/>
      <c r="FL458" s="41"/>
      <c r="FM458" s="41"/>
      <c r="FN458" s="41"/>
      <c r="FO458" s="41"/>
      <c r="FP458" s="41"/>
      <c r="FQ458" s="41"/>
      <c r="FR458" s="41"/>
    </row>
    <row r="459" spans="1:174" s="40" customFormat="1" ht="32.25" hidden="1" customHeight="1" outlineLevel="1">
      <c r="A459" s="276" t="s">
        <v>899</v>
      </c>
      <c r="B459" s="277"/>
      <c r="C459" s="294"/>
      <c r="D459" s="295"/>
      <c r="E459" s="278"/>
      <c r="F459" s="278"/>
      <c r="G459" s="265"/>
      <c r="H459" s="265"/>
      <c r="I459" s="265"/>
      <c r="J459" s="265"/>
      <c r="K459" s="265"/>
      <c r="L459" s="265"/>
      <c r="M459" s="265"/>
      <c r="N459" s="265"/>
      <c r="O459" s="265"/>
      <c r="P459" s="265"/>
      <c r="Q459" s="265"/>
      <c r="R459" s="265"/>
      <c r="S459" s="265"/>
      <c r="T459" s="265"/>
      <c r="U459" s="265"/>
      <c r="V459" s="265"/>
      <c r="W459" s="265"/>
      <c r="X459" s="265"/>
      <c r="Y459" s="265"/>
      <c r="Z459" s="265"/>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c r="EX459" s="41"/>
      <c r="EY459" s="41"/>
      <c r="EZ459" s="41"/>
      <c r="FA459" s="41"/>
      <c r="FB459" s="41"/>
      <c r="FC459" s="41"/>
      <c r="FD459" s="41"/>
      <c r="FE459" s="41"/>
      <c r="FF459" s="41"/>
      <c r="FG459" s="41"/>
      <c r="FH459" s="41"/>
      <c r="FI459" s="41"/>
      <c r="FJ459" s="41"/>
      <c r="FK459" s="41"/>
      <c r="FL459" s="41"/>
      <c r="FM459" s="41"/>
      <c r="FN459" s="41"/>
      <c r="FO459" s="41"/>
      <c r="FP459" s="41"/>
      <c r="FQ459" s="41"/>
      <c r="FR459" s="41"/>
    </row>
    <row r="460" spans="1:174" s="40" customFormat="1" ht="46.5" hidden="1" customHeight="1" outlineLevel="1">
      <c r="A460" s="276" t="s">
        <v>928</v>
      </c>
      <c r="B460" s="277"/>
      <c r="C460" s="294"/>
      <c r="D460" s="295"/>
      <c r="E460" s="278"/>
      <c r="F460" s="278"/>
      <c r="G460" s="265"/>
      <c r="H460" s="265"/>
      <c r="I460" s="265"/>
      <c r="J460" s="265"/>
      <c r="K460" s="265"/>
      <c r="L460" s="265"/>
      <c r="M460" s="265"/>
      <c r="N460" s="265"/>
      <c r="O460" s="265"/>
      <c r="P460" s="265"/>
      <c r="Q460" s="265"/>
      <c r="R460" s="265"/>
      <c r="S460" s="265"/>
      <c r="T460" s="265"/>
      <c r="U460" s="265"/>
      <c r="V460" s="265"/>
      <c r="W460" s="265"/>
      <c r="X460" s="265"/>
      <c r="Y460" s="265"/>
      <c r="Z460" s="265"/>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c r="ED460" s="41"/>
      <c r="EE460" s="41"/>
      <c r="EF460" s="41"/>
      <c r="EG460" s="41"/>
      <c r="EH460" s="41"/>
      <c r="EI460" s="41"/>
      <c r="EJ460" s="41"/>
      <c r="EK460" s="41"/>
      <c r="EL460" s="41"/>
      <c r="EM460" s="41"/>
      <c r="EN460" s="41"/>
      <c r="EO460" s="41"/>
      <c r="EP460" s="41"/>
      <c r="EQ460" s="41"/>
      <c r="ER460" s="41"/>
      <c r="ES460" s="41"/>
      <c r="ET460" s="41"/>
      <c r="EU460" s="41"/>
      <c r="EV460" s="41"/>
      <c r="EW460" s="41"/>
      <c r="EX460" s="41"/>
      <c r="EY460" s="41"/>
      <c r="EZ460" s="41"/>
      <c r="FA460" s="41"/>
      <c r="FB460" s="41"/>
      <c r="FC460" s="41"/>
      <c r="FD460" s="41"/>
      <c r="FE460" s="41"/>
      <c r="FF460" s="41"/>
      <c r="FG460" s="41"/>
      <c r="FH460" s="41"/>
      <c r="FI460" s="41"/>
      <c r="FJ460" s="41"/>
      <c r="FK460" s="41"/>
      <c r="FL460" s="41"/>
      <c r="FM460" s="41"/>
      <c r="FN460" s="41"/>
      <c r="FO460" s="41"/>
      <c r="FP460" s="41"/>
      <c r="FQ460" s="41"/>
      <c r="FR460" s="41"/>
    </row>
    <row r="461" spans="1:174" s="40" customFormat="1" ht="32.25" hidden="1" customHeight="1" outlineLevel="1">
      <c r="A461" s="674" t="s">
        <v>907</v>
      </c>
      <c r="B461" s="277"/>
      <c r="C461" s="294"/>
      <c r="D461" s="295"/>
      <c r="E461" s="278"/>
      <c r="F461" s="278"/>
      <c r="G461" s="265"/>
      <c r="H461" s="265"/>
      <c r="I461" s="265"/>
      <c r="J461" s="265"/>
      <c r="K461" s="265"/>
      <c r="L461" s="265"/>
      <c r="M461" s="265"/>
      <c r="N461" s="265"/>
      <c r="O461" s="265"/>
      <c r="P461" s="265"/>
      <c r="Q461" s="265"/>
      <c r="R461" s="265"/>
      <c r="S461" s="265"/>
      <c r="T461" s="265"/>
      <c r="U461" s="265"/>
      <c r="V461" s="265"/>
      <c r="W461" s="265"/>
      <c r="X461" s="265"/>
      <c r="Y461" s="265"/>
      <c r="Z461" s="265"/>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c r="ED461" s="41"/>
      <c r="EE461" s="41"/>
      <c r="EF461" s="41"/>
      <c r="EG461" s="41"/>
      <c r="EH461" s="41"/>
      <c r="EI461" s="41"/>
      <c r="EJ461" s="41"/>
      <c r="EK461" s="41"/>
      <c r="EL461" s="41"/>
      <c r="EM461" s="41"/>
      <c r="EN461" s="41"/>
      <c r="EO461" s="41"/>
      <c r="EP461" s="41"/>
      <c r="EQ461" s="41"/>
      <c r="ER461" s="41"/>
      <c r="ES461" s="41"/>
      <c r="ET461" s="41"/>
      <c r="EU461" s="41"/>
      <c r="EV461" s="41"/>
      <c r="EW461" s="41"/>
      <c r="EX461" s="41"/>
      <c r="EY461" s="41"/>
      <c r="EZ461" s="41"/>
      <c r="FA461" s="41"/>
      <c r="FB461" s="41"/>
      <c r="FC461" s="41"/>
      <c r="FD461" s="41"/>
      <c r="FE461" s="41"/>
      <c r="FF461" s="41"/>
      <c r="FG461" s="41"/>
      <c r="FH461" s="41"/>
      <c r="FI461" s="41"/>
      <c r="FJ461" s="41"/>
      <c r="FK461" s="41"/>
      <c r="FL461" s="41"/>
      <c r="FM461" s="41"/>
      <c r="FN461" s="41"/>
      <c r="FO461" s="41"/>
      <c r="FP461" s="41"/>
      <c r="FQ461" s="41"/>
      <c r="FR461" s="41"/>
    </row>
    <row r="462" spans="1:174" s="42" customFormat="1" ht="32.25" customHeight="1" collapsed="1">
      <c r="A462" s="344" t="s">
        <v>724</v>
      </c>
      <c r="B462" s="339">
        <v>340</v>
      </c>
      <c r="C462" s="339"/>
      <c r="D462" s="340"/>
      <c r="E462" s="341">
        <f>SUM(E463:E477)</f>
        <v>263500</v>
      </c>
      <c r="F462" s="341">
        <f>SUM(F463:F477)</f>
        <v>263500</v>
      </c>
      <c r="G462" s="264"/>
      <c r="H462" s="264"/>
      <c r="I462" s="264"/>
      <c r="J462" s="264"/>
      <c r="K462" s="264"/>
      <c r="L462" s="264"/>
      <c r="M462" s="264"/>
      <c r="N462" s="264"/>
      <c r="O462" s="264"/>
      <c r="P462" s="264"/>
      <c r="Q462" s="264"/>
      <c r="R462" s="264"/>
      <c r="S462" s="264"/>
      <c r="T462" s="264"/>
      <c r="U462" s="264"/>
      <c r="V462" s="264"/>
      <c r="W462" s="264"/>
      <c r="X462" s="264"/>
      <c r="Y462" s="264"/>
      <c r="Z462" s="264"/>
      <c r="AA462" s="238"/>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c r="BF462" s="238"/>
      <c r="BG462" s="238"/>
      <c r="BH462" s="238"/>
      <c r="BI462" s="238"/>
      <c r="BJ462" s="238"/>
      <c r="BK462" s="238"/>
      <c r="BL462" s="238"/>
      <c r="BM462" s="238"/>
      <c r="BN462" s="238"/>
      <c r="BO462" s="238"/>
      <c r="BP462" s="238"/>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c r="DB462" s="238"/>
      <c r="DC462" s="238"/>
      <c r="DD462" s="238"/>
      <c r="DE462" s="238"/>
      <c r="DF462" s="238"/>
      <c r="DG462" s="238"/>
      <c r="DH462" s="238"/>
      <c r="DI462" s="238"/>
      <c r="DJ462" s="238"/>
      <c r="DK462" s="238"/>
      <c r="DL462" s="238"/>
      <c r="DM462" s="238"/>
      <c r="DN462" s="238"/>
      <c r="DO462" s="238"/>
      <c r="DP462" s="238"/>
      <c r="DQ462" s="238"/>
      <c r="DR462" s="238"/>
      <c r="DS462" s="238"/>
      <c r="DT462" s="238"/>
      <c r="DU462" s="238"/>
      <c r="DV462" s="238"/>
      <c r="DW462" s="238"/>
      <c r="DX462" s="238"/>
      <c r="DY462" s="238"/>
      <c r="DZ462" s="238"/>
      <c r="EA462" s="238"/>
      <c r="EB462" s="238"/>
      <c r="EC462" s="238"/>
      <c r="ED462" s="238"/>
      <c r="EE462" s="238"/>
      <c r="EF462" s="238"/>
      <c r="EG462" s="238"/>
      <c r="EH462" s="238"/>
      <c r="EI462" s="238"/>
      <c r="EJ462" s="238"/>
      <c r="EK462" s="238"/>
      <c r="EL462" s="238"/>
      <c r="EM462" s="238"/>
      <c r="EN462" s="238"/>
      <c r="EO462" s="238"/>
      <c r="EP462" s="238"/>
      <c r="EQ462" s="238"/>
      <c r="ER462" s="238"/>
      <c r="ES462" s="238"/>
      <c r="ET462" s="238"/>
      <c r="EU462" s="238"/>
      <c r="EV462" s="238"/>
      <c r="EW462" s="238"/>
      <c r="EX462" s="238"/>
      <c r="EY462" s="238"/>
      <c r="EZ462" s="238"/>
      <c r="FA462" s="238"/>
      <c r="FB462" s="238"/>
      <c r="FC462" s="238"/>
      <c r="FD462" s="238"/>
      <c r="FE462" s="238"/>
      <c r="FF462" s="238"/>
      <c r="FG462" s="238"/>
      <c r="FH462" s="238"/>
      <c r="FI462" s="238"/>
      <c r="FJ462" s="238"/>
      <c r="FK462" s="238"/>
      <c r="FL462" s="238"/>
      <c r="FM462" s="238"/>
      <c r="FN462" s="238"/>
      <c r="FO462" s="238"/>
      <c r="FP462" s="238"/>
      <c r="FQ462" s="238"/>
      <c r="FR462" s="238"/>
    </row>
    <row r="463" spans="1:174" s="40" customFormat="1" ht="25.5" customHeight="1">
      <c r="A463" s="282" t="s">
        <v>1</v>
      </c>
      <c r="B463" s="277"/>
      <c r="C463" s="294">
        <v>981</v>
      </c>
      <c r="D463" s="291" t="s">
        <v>1383</v>
      </c>
      <c r="E463" s="278">
        <f>'340.981 расходники'!H225*1000</f>
        <v>191500</v>
      </c>
      <c r="F463" s="278">
        <f>E463</f>
        <v>191500</v>
      </c>
      <c r="G463" s="265"/>
      <c r="H463" s="265"/>
      <c r="I463" s="265"/>
      <c r="J463" s="265"/>
      <c r="K463" s="265"/>
      <c r="L463" s="265"/>
      <c r="M463" s="265"/>
      <c r="N463" s="265"/>
      <c r="O463" s="265"/>
      <c r="P463" s="265"/>
      <c r="Q463" s="265"/>
      <c r="R463" s="265"/>
      <c r="S463" s="265"/>
      <c r="T463" s="265"/>
      <c r="U463" s="265"/>
      <c r="V463" s="265"/>
      <c r="W463" s="265"/>
      <c r="X463" s="265"/>
      <c r="Y463" s="265"/>
      <c r="Z463" s="265"/>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c r="FL463" s="41"/>
      <c r="FM463" s="41"/>
      <c r="FN463" s="41"/>
      <c r="FO463" s="41"/>
      <c r="FP463" s="41"/>
      <c r="FQ463" s="41"/>
      <c r="FR463" s="41"/>
    </row>
    <row r="464" spans="1:174" s="40" customFormat="1" ht="45.75" hidden="1" customHeight="1" outlineLevel="1">
      <c r="A464" s="679" t="s">
        <v>887</v>
      </c>
      <c r="B464" s="277"/>
      <c r="C464" s="294"/>
      <c r="D464" s="295"/>
      <c r="E464" s="278"/>
      <c r="F464" s="278"/>
      <c r="G464" s="265"/>
      <c r="H464" s="265"/>
      <c r="I464" s="265"/>
      <c r="J464" s="265"/>
      <c r="K464" s="265"/>
      <c r="L464" s="265"/>
      <c r="M464" s="265"/>
      <c r="N464" s="265"/>
      <c r="O464" s="265"/>
      <c r="P464" s="265"/>
      <c r="Q464" s="265"/>
      <c r="R464" s="265"/>
      <c r="S464" s="265"/>
      <c r="T464" s="265"/>
      <c r="U464" s="265"/>
      <c r="V464" s="265"/>
      <c r="W464" s="265"/>
      <c r="X464" s="265"/>
      <c r="Y464" s="265"/>
      <c r="Z464" s="265"/>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c r="ED464" s="41"/>
      <c r="EE464" s="41"/>
      <c r="EF464" s="41"/>
      <c r="EG464" s="41"/>
      <c r="EH464" s="41"/>
      <c r="EI464" s="41"/>
      <c r="EJ464" s="41"/>
      <c r="EK464" s="41"/>
      <c r="EL464" s="41"/>
      <c r="EM464" s="41"/>
      <c r="EN464" s="41"/>
      <c r="EO464" s="41"/>
      <c r="EP464" s="41"/>
      <c r="EQ464" s="41"/>
      <c r="ER464" s="41"/>
      <c r="ES464" s="41"/>
      <c r="ET464" s="41"/>
      <c r="EU464" s="41"/>
      <c r="EV464" s="41"/>
      <c r="EW464" s="41"/>
      <c r="EX464" s="41"/>
      <c r="EY464" s="41"/>
      <c r="EZ464" s="41"/>
      <c r="FA464" s="41"/>
      <c r="FB464" s="41"/>
      <c r="FC464" s="41"/>
      <c r="FD464" s="41"/>
      <c r="FE464" s="41"/>
      <c r="FF464" s="41"/>
      <c r="FG464" s="41"/>
      <c r="FH464" s="41"/>
      <c r="FI464" s="41"/>
      <c r="FJ464" s="41"/>
      <c r="FK464" s="41"/>
      <c r="FL464" s="41"/>
      <c r="FM464" s="41"/>
      <c r="FN464" s="41"/>
      <c r="FO464" s="41"/>
      <c r="FP464" s="41"/>
      <c r="FQ464" s="41"/>
      <c r="FR464" s="41"/>
    </row>
    <row r="465" spans="1:174" s="40" customFormat="1" ht="19.5" hidden="1" customHeight="1" outlineLevel="1">
      <c r="A465" s="276" t="s">
        <v>888</v>
      </c>
      <c r="B465" s="277"/>
      <c r="C465" s="294"/>
      <c r="D465" s="295"/>
      <c r="E465" s="278"/>
      <c r="F465" s="278"/>
      <c r="G465" s="265"/>
      <c r="H465" s="265"/>
      <c r="I465" s="265"/>
      <c r="J465" s="265"/>
      <c r="K465" s="265"/>
      <c r="L465" s="265"/>
      <c r="M465" s="265"/>
      <c r="N465" s="265"/>
      <c r="O465" s="265"/>
      <c r="P465" s="265"/>
      <c r="Q465" s="265"/>
      <c r="R465" s="265"/>
      <c r="S465" s="265"/>
      <c r="T465" s="265"/>
      <c r="U465" s="265"/>
      <c r="V465" s="265"/>
      <c r="W465" s="265"/>
      <c r="X465" s="265"/>
      <c r="Y465" s="265"/>
      <c r="Z465" s="265"/>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c r="ED465" s="41"/>
      <c r="EE465" s="41"/>
      <c r="EF465" s="41"/>
      <c r="EG465" s="41"/>
      <c r="EH465" s="41"/>
      <c r="EI465" s="41"/>
      <c r="EJ465" s="41"/>
      <c r="EK465" s="41"/>
      <c r="EL465" s="41"/>
      <c r="EM465" s="41"/>
      <c r="EN465" s="41"/>
      <c r="EO465" s="41"/>
      <c r="EP465" s="41"/>
      <c r="EQ465" s="41"/>
      <c r="ER465" s="41"/>
      <c r="ES465" s="41"/>
      <c r="ET465" s="41"/>
      <c r="EU465" s="41"/>
      <c r="EV465" s="41"/>
      <c r="EW465" s="41"/>
      <c r="EX465" s="41"/>
      <c r="EY465" s="41"/>
      <c r="EZ465" s="41"/>
      <c r="FA465" s="41"/>
      <c r="FB465" s="41"/>
      <c r="FC465" s="41"/>
      <c r="FD465" s="41"/>
      <c r="FE465" s="41"/>
      <c r="FF465" s="41"/>
      <c r="FG465" s="41"/>
      <c r="FH465" s="41"/>
      <c r="FI465" s="41"/>
      <c r="FJ465" s="41"/>
      <c r="FK465" s="41"/>
      <c r="FL465" s="41"/>
      <c r="FM465" s="41"/>
      <c r="FN465" s="41"/>
      <c r="FO465" s="41"/>
      <c r="FP465" s="41"/>
      <c r="FQ465" s="41"/>
      <c r="FR465" s="41"/>
    </row>
    <row r="466" spans="1:174" s="40" customFormat="1" ht="19.5" hidden="1" customHeight="1" outlineLevel="1">
      <c r="A466" s="276" t="s">
        <v>889</v>
      </c>
      <c r="B466" s="277"/>
      <c r="C466" s="294"/>
      <c r="D466" s="295"/>
      <c r="E466" s="278"/>
      <c r="F466" s="278"/>
      <c r="G466" s="265"/>
      <c r="H466" s="265"/>
      <c r="I466" s="265"/>
      <c r="J466" s="265"/>
      <c r="K466" s="265"/>
      <c r="L466" s="265"/>
      <c r="M466" s="265"/>
      <c r="N466" s="265"/>
      <c r="O466" s="265"/>
      <c r="P466" s="265"/>
      <c r="Q466" s="265"/>
      <c r="R466" s="265"/>
      <c r="S466" s="265"/>
      <c r="T466" s="265"/>
      <c r="U466" s="265"/>
      <c r="V466" s="265"/>
      <c r="W466" s="265"/>
      <c r="X466" s="265"/>
      <c r="Y466" s="265"/>
      <c r="Z466" s="265"/>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c r="EX466" s="41"/>
      <c r="EY466" s="41"/>
      <c r="EZ466" s="41"/>
      <c r="FA466" s="41"/>
      <c r="FB466" s="41"/>
      <c r="FC466" s="41"/>
      <c r="FD466" s="41"/>
      <c r="FE466" s="41"/>
      <c r="FF466" s="41"/>
      <c r="FG466" s="41"/>
      <c r="FH466" s="41"/>
      <c r="FI466" s="41"/>
      <c r="FJ466" s="41"/>
      <c r="FK466" s="41"/>
      <c r="FL466" s="41"/>
      <c r="FM466" s="41"/>
      <c r="FN466" s="41"/>
      <c r="FO466" s="41"/>
      <c r="FP466" s="41"/>
      <c r="FQ466" s="41"/>
      <c r="FR466" s="41"/>
    </row>
    <row r="467" spans="1:174" s="40" customFormat="1" ht="19.5" hidden="1" customHeight="1" outlineLevel="1">
      <c r="A467" s="276" t="s">
        <v>831</v>
      </c>
      <c r="B467" s="277"/>
      <c r="C467" s="294"/>
      <c r="D467" s="295"/>
      <c r="E467" s="278"/>
      <c r="F467" s="278"/>
      <c r="G467" s="265"/>
      <c r="H467" s="265"/>
      <c r="I467" s="265"/>
      <c r="J467" s="265"/>
      <c r="K467" s="265"/>
      <c r="L467" s="265"/>
      <c r="M467" s="265"/>
      <c r="N467" s="265"/>
      <c r="O467" s="265"/>
      <c r="P467" s="265"/>
      <c r="Q467" s="265"/>
      <c r="R467" s="265"/>
      <c r="S467" s="265"/>
      <c r="T467" s="265"/>
      <c r="U467" s="265"/>
      <c r="V467" s="265"/>
      <c r="W467" s="265"/>
      <c r="X467" s="265"/>
      <c r="Y467" s="265"/>
      <c r="Z467" s="265"/>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c r="EX467" s="41"/>
      <c r="EY467" s="41"/>
      <c r="EZ467" s="41"/>
      <c r="FA467" s="41"/>
      <c r="FB467" s="41"/>
      <c r="FC467" s="41"/>
      <c r="FD467" s="41"/>
      <c r="FE467" s="41"/>
      <c r="FF467" s="41"/>
      <c r="FG467" s="41"/>
      <c r="FH467" s="41"/>
      <c r="FI467" s="41"/>
      <c r="FJ467" s="41"/>
      <c r="FK467" s="41"/>
      <c r="FL467" s="41"/>
      <c r="FM467" s="41"/>
      <c r="FN467" s="41"/>
      <c r="FO467" s="41"/>
      <c r="FP467" s="41"/>
      <c r="FQ467" s="41"/>
      <c r="FR467" s="41"/>
    </row>
    <row r="468" spans="1:174" s="40" customFormat="1" ht="19.5" hidden="1" customHeight="1" outlineLevel="1">
      <c r="A468" s="276" t="s">
        <v>504</v>
      </c>
      <c r="B468" s="277"/>
      <c r="C468" s="294"/>
      <c r="D468" s="295"/>
      <c r="E468" s="278"/>
      <c r="F468" s="278"/>
      <c r="G468" s="265"/>
      <c r="H468" s="265"/>
      <c r="I468" s="265"/>
      <c r="J468" s="265"/>
      <c r="K468" s="265"/>
      <c r="L468" s="265"/>
      <c r="M468" s="265"/>
      <c r="N468" s="265"/>
      <c r="O468" s="265"/>
      <c r="P468" s="265"/>
      <c r="Q468" s="265"/>
      <c r="R468" s="265"/>
      <c r="S468" s="265"/>
      <c r="T468" s="265"/>
      <c r="U468" s="265"/>
      <c r="V468" s="265"/>
      <c r="W468" s="265"/>
      <c r="X468" s="265"/>
      <c r="Y468" s="265"/>
      <c r="Z468" s="265"/>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c r="FK468" s="41"/>
      <c r="FL468" s="41"/>
      <c r="FM468" s="41"/>
      <c r="FN468" s="41"/>
      <c r="FO468" s="41"/>
      <c r="FP468" s="41"/>
      <c r="FQ468" s="41"/>
      <c r="FR468" s="41"/>
    </row>
    <row r="469" spans="1:174" s="40" customFormat="1" ht="19.5" hidden="1" customHeight="1" outlineLevel="1">
      <c r="A469" s="276" t="s">
        <v>830</v>
      </c>
      <c r="B469" s="277"/>
      <c r="C469" s="294"/>
      <c r="D469" s="295"/>
      <c r="E469" s="278"/>
      <c r="F469" s="278"/>
      <c r="G469" s="265"/>
      <c r="H469" s="265"/>
      <c r="I469" s="265"/>
      <c r="J469" s="265"/>
      <c r="K469" s="265"/>
      <c r="L469" s="265"/>
      <c r="M469" s="265"/>
      <c r="N469" s="265"/>
      <c r="O469" s="265"/>
      <c r="P469" s="265"/>
      <c r="Q469" s="265"/>
      <c r="R469" s="265"/>
      <c r="S469" s="265"/>
      <c r="T469" s="265"/>
      <c r="U469" s="265"/>
      <c r="V469" s="265"/>
      <c r="W469" s="265"/>
      <c r="X469" s="265"/>
      <c r="Y469" s="265"/>
      <c r="Z469" s="265"/>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c r="FK469" s="41"/>
      <c r="FL469" s="41"/>
      <c r="FM469" s="41"/>
      <c r="FN469" s="41"/>
      <c r="FO469" s="41"/>
      <c r="FP469" s="41"/>
      <c r="FQ469" s="41"/>
      <c r="FR469" s="41"/>
    </row>
    <row r="470" spans="1:174" s="40" customFormat="1" ht="19.5" hidden="1" customHeight="1" outlineLevel="1">
      <c r="A470" s="276" t="s">
        <v>903</v>
      </c>
      <c r="B470" s="277"/>
      <c r="C470" s="294"/>
      <c r="D470" s="295"/>
      <c r="E470" s="278"/>
      <c r="F470" s="278"/>
      <c r="G470" s="265"/>
      <c r="H470" s="265"/>
      <c r="I470" s="265"/>
      <c r="J470" s="265"/>
      <c r="K470" s="265"/>
      <c r="L470" s="265"/>
      <c r="M470" s="265"/>
      <c r="N470" s="265"/>
      <c r="O470" s="265"/>
      <c r="P470" s="265"/>
      <c r="Q470" s="265"/>
      <c r="R470" s="265"/>
      <c r="S470" s="265"/>
      <c r="T470" s="265"/>
      <c r="U470" s="265"/>
      <c r="V470" s="265"/>
      <c r="W470" s="265"/>
      <c r="X470" s="265"/>
      <c r="Y470" s="265"/>
      <c r="Z470" s="265"/>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row>
    <row r="471" spans="1:174" s="40" customFormat="1" ht="19.5" hidden="1" customHeight="1" outlineLevel="1">
      <c r="A471" s="276" t="s">
        <v>904</v>
      </c>
      <c r="B471" s="277"/>
      <c r="C471" s="294"/>
      <c r="D471" s="295"/>
      <c r="E471" s="278"/>
      <c r="F471" s="278"/>
      <c r="G471" s="265"/>
      <c r="H471" s="265"/>
      <c r="I471" s="265"/>
      <c r="J471" s="265"/>
      <c r="K471" s="265"/>
      <c r="L471" s="265"/>
      <c r="M471" s="265"/>
      <c r="N471" s="265"/>
      <c r="O471" s="265"/>
      <c r="P471" s="265"/>
      <c r="Q471" s="265"/>
      <c r="R471" s="265"/>
      <c r="S471" s="265"/>
      <c r="T471" s="265"/>
      <c r="U471" s="265"/>
      <c r="V471" s="265"/>
      <c r="W471" s="265"/>
      <c r="X471" s="265"/>
      <c r="Y471" s="265"/>
      <c r="Z471" s="265"/>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c r="FA471" s="41"/>
      <c r="FB471" s="41"/>
      <c r="FC471" s="41"/>
      <c r="FD471" s="41"/>
      <c r="FE471" s="41"/>
      <c r="FF471" s="41"/>
      <c r="FG471" s="41"/>
      <c r="FH471" s="41"/>
      <c r="FI471" s="41"/>
      <c r="FJ471" s="41"/>
      <c r="FK471" s="41"/>
      <c r="FL471" s="41"/>
      <c r="FM471" s="41"/>
      <c r="FN471" s="41"/>
      <c r="FO471" s="41"/>
      <c r="FP471" s="41"/>
      <c r="FQ471" s="41"/>
      <c r="FR471" s="41"/>
    </row>
    <row r="472" spans="1:174" s="40" customFormat="1" ht="31.5" hidden="1" customHeight="1" outlineLevel="1">
      <c r="A472" s="276" t="s">
        <v>905</v>
      </c>
      <c r="B472" s="277"/>
      <c r="C472" s="294"/>
      <c r="D472" s="295"/>
      <c r="E472" s="278"/>
      <c r="F472" s="278"/>
      <c r="G472" s="265"/>
      <c r="H472" s="265"/>
      <c r="I472" s="265"/>
      <c r="J472" s="265"/>
      <c r="K472" s="265"/>
      <c r="L472" s="265"/>
      <c r="M472" s="265"/>
      <c r="N472" s="265"/>
      <c r="O472" s="265"/>
      <c r="P472" s="265"/>
      <c r="Q472" s="265"/>
      <c r="R472" s="265"/>
      <c r="S472" s="265"/>
      <c r="T472" s="265"/>
      <c r="U472" s="265"/>
      <c r="V472" s="265"/>
      <c r="W472" s="265"/>
      <c r="X472" s="265"/>
      <c r="Y472" s="265"/>
      <c r="Z472" s="265"/>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41"/>
      <c r="FQ472" s="41"/>
      <c r="FR472" s="41"/>
    </row>
    <row r="473" spans="1:174" s="40" customFormat="1" ht="21" hidden="1" customHeight="1" outlineLevel="1">
      <c r="A473" s="276" t="s">
        <v>906</v>
      </c>
      <c r="B473" s="277"/>
      <c r="C473" s="294"/>
      <c r="D473" s="295"/>
      <c r="E473" s="278"/>
      <c r="F473" s="278"/>
      <c r="G473" s="265"/>
      <c r="H473" s="265"/>
      <c r="I473" s="265"/>
      <c r="J473" s="265"/>
      <c r="K473" s="265"/>
      <c r="L473" s="265"/>
      <c r="M473" s="265"/>
      <c r="N473" s="265"/>
      <c r="O473" s="265"/>
      <c r="P473" s="265"/>
      <c r="Q473" s="265"/>
      <c r="R473" s="265"/>
      <c r="S473" s="265"/>
      <c r="T473" s="265"/>
      <c r="U473" s="265"/>
      <c r="V473" s="265"/>
      <c r="W473" s="265"/>
      <c r="X473" s="265"/>
      <c r="Y473" s="265"/>
      <c r="Z473" s="265"/>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c r="FL473" s="41"/>
      <c r="FM473" s="41"/>
      <c r="FN473" s="41"/>
      <c r="FO473" s="41"/>
      <c r="FP473" s="41"/>
      <c r="FQ473" s="41"/>
      <c r="FR473" s="41"/>
    </row>
    <row r="474" spans="1:174" s="40" customFormat="1" ht="30.75" hidden="1" customHeight="1" outlineLevel="1">
      <c r="A474" s="674" t="s">
        <v>907</v>
      </c>
      <c r="B474" s="277"/>
      <c r="C474" s="294"/>
      <c r="D474" s="295"/>
      <c r="E474" s="278"/>
      <c r="F474" s="278"/>
      <c r="G474" s="265"/>
      <c r="H474" s="265"/>
      <c r="I474" s="265"/>
      <c r="J474" s="265"/>
      <c r="K474" s="265"/>
      <c r="L474" s="265"/>
      <c r="M474" s="265"/>
      <c r="N474" s="265"/>
      <c r="O474" s="265"/>
      <c r="P474" s="265"/>
      <c r="Q474" s="265"/>
      <c r="R474" s="265"/>
      <c r="S474" s="265"/>
      <c r="T474" s="265"/>
      <c r="U474" s="265"/>
      <c r="V474" s="265"/>
      <c r="W474" s="265"/>
      <c r="X474" s="265"/>
      <c r="Y474" s="265"/>
      <c r="Z474" s="265"/>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c r="FA474" s="41"/>
      <c r="FB474" s="41"/>
      <c r="FC474" s="41"/>
      <c r="FD474" s="41"/>
      <c r="FE474" s="41"/>
      <c r="FF474" s="41"/>
      <c r="FG474" s="41"/>
      <c r="FH474" s="41"/>
      <c r="FI474" s="41"/>
      <c r="FJ474" s="41"/>
      <c r="FK474" s="41"/>
      <c r="FL474" s="41"/>
      <c r="FM474" s="41"/>
      <c r="FN474" s="41"/>
      <c r="FO474" s="41"/>
      <c r="FP474" s="41"/>
      <c r="FQ474" s="41"/>
      <c r="FR474" s="41"/>
    </row>
    <row r="475" spans="1:174" s="40" customFormat="1" ht="45.75" customHeight="1" collapsed="1">
      <c r="A475" s="282" t="s">
        <v>46</v>
      </c>
      <c r="B475" s="277"/>
      <c r="C475" s="294">
        <v>982</v>
      </c>
      <c r="D475" s="291" t="s">
        <v>1383</v>
      </c>
      <c r="E475" s="278">
        <f>'Раб.таблица 2018'!F553</f>
        <v>0</v>
      </c>
      <c r="F475" s="278">
        <f>E475</f>
        <v>0</v>
      </c>
      <c r="G475" s="265"/>
      <c r="H475" s="265"/>
      <c r="I475" s="265"/>
      <c r="J475" s="265"/>
      <c r="K475" s="265"/>
      <c r="L475" s="265"/>
      <c r="M475" s="265"/>
      <c r="N475" s="265"/>
      <c r="O475" s="265"/>
      <c r="P475" s="265"/>
      <c r="Q475" s="265"/>
      <c r="R475" s="265"/>
      <c r="S475" s="265"/>
      <c r="T475" s="265"/>
      <c r="U475" s="265"/>
      <c r="V475" s="265"/>
      <c r="W475" s="265"/>
      <c r="X475" s="265"/>
      <c r="Y475" s="265"/>
      <c r="Z475" s="265"/>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c r="FA475" s="41"/>
      <c r="FB475" s="41"/>
      <c r="FC475" s="41"/>
      <c r="FD475" s="41"/>
      <c r="FE475" s="41"/>
      <c r="FF475" s="41"/>
      <c r="FG475" s="41"/>
      <c r="FH475" s="41"/>
      <c r="FI475" s="41"/>
      <c r="FJ475" s="41"/>
      <c r="FK475" s="41"/>
      <c r="FL475" s="41"/>
      <c r="FM475" s="41"/>
      <c r="FN475" s="41"/>
      <c r="FO475" s="41"/>
      <c r="FP475" s="41"/>
      <c r="FQ475" s="41"/>
      <c r="FR475" s="41"/>
    </row>
    <row r="476" spans="1:174" s="40" customFormat="1" ht="33" hidden="1" customHeight="1" outlineLevel="1">
      <c r="A476" s="276" t="s">
        <v>902</v>
      </c>
      <c r="B476" s="545"/>
      <c r="C476" s="546"/>
      <c r="D476" s="709"/>
      <c r="E476" s="762"/>
      <c r="F476" s="762"/>
      <c r="G476" s="265"/>
      <c r="H476" s="265"/>
      <c r="I476" s="265"/>
      <c r="J476" s="265"/>
      <c r="K476" s="265"/>
      <c r="L476" s="265"/>
      <c r="M476" s="265"/>
      <c r="N476" s="265"/>
      <c r="O476" s="265"/>
      <c r="P476" s="265"/>
      <c r="Q476" s="265"/>
      <c r="R476" s="265"/>
      <c r="S476" s="265"/>
      <c r="T476" s="265"/>
      <c r="U476" s="265"/>
      <c r="V476" s="265"/>
      <c r="W476" s="265"/>
      <c r="X476" s="265"/>
      <c r="Y476" s="265"/>
      <c r="Z476" s="265"/>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c r="FA476" s="41"/>
      <c r="FB476" s="41"/>
      <c r="FC476" s="41"/>
      <c r="FD476" s="41"/>
      <c r="FE476" s="41"/>
      <c r="FF476" s="41"/>
      <c r="FG476" s="41"/>
      <c r="FH476" s="41"/>
      <c r="FI476" s="41"/>
      <c r="FJ476" s="41"/>
      <c r="FK476" s="41"/>
      <c r="FL476" s="41"/>
      <c r="FM476" s="41"/>
      <c r="FN476" s="41"/>
      <c r="FO476" s="41"/>
      <c r="FP476" s="41"/>
      <c r="FQ476" s="41"/>
      <c r="FR476" s="41"/>
    </row>
    <row r="477" spans="1:174" s="40" customFormat="1" ht="45.75" customHeight="1" collapsed="1" thickBot="1">
      <c r="A477" s="764" t="s">
        <v>908</v>
      </c>
      <c r="B477" s="765"/>
      <c r="C477" s="766">
        <v>985</v>
      </c>
      <c r="D477" s="316" t="s">
        <v>1383</v>
      </c>
      <c r="E477" s="767">
        <f>'Раб.таблица 2018'!F554</f>
        <v>72000</v>
      </c>
      <c r="F477" s="767">
        <f>E477</f>
        <v>72000</v>
      </c>
      <c r="G477" s="265"/>
      <c r="H477" s="265"/>
      <c r="I477" s="265"/>
      <c r="J477" s="265"/>
      <c r="K477" s="265"/>
      <c r="L477" s="265"/>
      <c r="M477" s="265"/>
      <c r="N477" s="265"/>
      <c r="O477" s="265"/>
      <c r="P477" s="265"/>
      <c r="Q477" s="265"/>
      <c r="R477" s="265"/>
      <c r="S477" s="265"/>
      <c r="T477" s="265"/>
      <c r="U477" s="265"/>
      <c r="V477" s="265"/>
      <c r="W477" s="265"/>
      <c r="X477" s="265"/>
      <c r="Y477" s="265"/>
      <c r="Z477" s="265"/>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c r="FK477" s="41"/>
      <c r="FL477" s="41"/>
      <c r="FM477" s="41"/>
      <c r="FN477" s="41"/>
      <c r="FO477" s="41"/>
      <c r="FP477" s="41"/>
      <c r="FQ477" s="41"/>
      <c r="FR477" s="41"/>
    </row>
    <row r="478" spans="1:174" s="10" customFormat="1" ht="34.5" customHeight="1" thickBot="1">
      <c r="A478" s="1167" t="s">
        <v>747</v>
      </c>
      <c r="B478" s="271"/>
      <c r="C478" s="271"/>
      <c r="D478" s="314"/>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row>
    <row r="479" spans="1:174" s="29" customFormat="1" ht="145.5" customHeight="1">
      <c r="A479" s="362" t="s">
        <v>64</v>
      </c>
      <c r="B479" s="363" t="s">
        <v>41</v>
      </c>
      <c r="C479" s="363" t="s">
        <v>35</v>
      </c>
      <c r="D479" s="364" t="s">
        <v>77</v>
      </c>
      <c r="E479" s="361" t="s">
        <v>853</v>
      </c>
      <c r="F479" s="361" t="s">
        <v>854</v>
      </c>
      <c r="G479" s="458"/>
      <c r="H479" s="458"/>
      <c r="I479" s="458"/>
      <c r="J479" s="2067"/>
      <c r="K479" s="2067"/>
      <c r="L479" s="2067"/>
      <c r="M479" s="2067"/>
      <c r="N479" s="2067"/>
      <c r="O479" s="2067"/>
      <c r="P479" s="2067"/>
      <c r="Q479" s="2067"/>
      <c r="R479" s="2067"/>
      <c r="S479" s="2067"/>
      <c r="T479" s="2067"/>
      <c r="U479" s="2067"/>
      <c r="V479" s="2067"/>
      <c r="W479" s="2067"/>
      <c r="X479" s="2067"/>
      <c r="Y479" s="2067"/>
      <c r="Z479" s="2067"/>
    </row>
    <row r="480" spans="1:174" s="29" customFormat="1" ht="17.25" customHeight="1">
      <c r="A480" s="298">
        <v>1</v>
      </c>
      <c r="B480" s="299">
        <v>2</v>
      </c>
      <c r="C480" s="299">
        <v>3</v>
      </c>
      <c r="D480" s="300">
        <v>4</v>
      </c>
      <c r="E480" s="301">
        <v>5</v>
      </c>
      <c r="F480" s="301">
        <v>6</v>
      </c>
      <c r="G480" s="451"/>
      <c r="H480" s="451"/>
      <c r="I480" s="451"/>
      <c r="J480" s="261"/>
      <c r="K480" s="263"/>
      <c r="L480" s="261"/>
      <c r="M480" s="262"/>
      <c r="N480" s="261"/>
      <c r="O480" s="263"/>
      <c r="P480" s="261"/>
      <c r="Q480" s="262"/>
      <c r="R480" s="261"/>
      <c r="S480" s="263"/>
      <c r="T480" s="261"/>
      <c r="U480" s="262"/>
      <c r="V480" s="261"/>
      <c r="W480" s="263"/>
      <c r="X480" s="261"/>
      <c r="Y480" s="262"/>
      <c r="Z480" s="261"/>
    </row>
    <row r="481" spans="1:174" s="22" customFormat="1" ht="21" customHeight="1">
      <c r="A481" s="349" t="s">
        <v>78</v>
      </c>
      <c r="B481" s="350"/>
      <c r="C481" s="350"/>
      <c r="D481" s="351"/>
      <c r="E481" s="352">
        <f>E483+E521</f>
        <v>7429260</v>
      </c>
      <c r="F481" s="352">
        <f>F483+F521</f>
        <v>7429260</v>
      </c>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174" s="22" customFormat="1" ht="21" customHeight="1">
      <c r="A482" s="349" t="s">
        <v>693</v>
      </c>
      <c r="B482" s="350"/>
      <c r="C482" s="350"/>
      <c r="D482" s="351"/>
      <c r="E482" s="352">
        <f>E491+E493+E495+E500+E502+E509+E510+E511+E513+E514+E516+E520+E522+E517+E524+E512</f>
        <v>7429260</v>
      </c>
      <c r="F482" s="352">
        <f>F491+F493+F495+F500+F502+F509+F510+F511+F513+F514+F516+F520+F522+F517+F524+F512</f>
        <v>7429260</v>
      </c>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174" s="22" customFormat="1" ht="18" customHeight="1">
      <c r="A483" s="317"/>
      <c r="B483" s="318">
        <v>200</v>
      </c>
      <c r="C483" s="318"/>
      <c r="D483" s="321"/>
      <c r="E483" s="319">
        <f>E484+E518</f>
        <v>157700</v>
      </c>
      <c r="F483" s="319">
        <f>F484+F518</f>
        <v>157700</v>
      </c>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174" s="22" customFormat="1" ht="21.75" customHeight="1">
      <c r="A484" s="349" t="s">
        <v>717</v>
      </c>
      <c r="B484" s="350">
        <v>220</v>
      </c>
      <c r="C484" s="350"/>
      <c r="D484" s="351"/>
      <c r="E484" s="352">
        <f>E491+E493+E495+E500+E502+E508</f>
        <v>157700</v>
      </c>
      <c r="F484" s="352">
        <f>F491+F493+F495+F500+F502+F508</f>
        <v>157700</v>
      </c>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174" s="42" customFormat="1" ht="21.75" customHeight="1">
      <c r="A485" s="349" t="s">
        <v>718</v>
      </c>
      <c r="B485" s="350">
        <v>212</v>
      </c>
      <c r="C485" s="350"/>
      <c r="D485" s="351"/>
      <c r="E485" s="352">
        <f>SUM(E486:E490)</f>
        <v>0</v>
      </c>
      <c r="F485" s="352">
        <f>SUM(F486:F490)</f>
        <v>0</v>
      </c>
      <c r="G485" s="264"/>
      <c r="H485" s="264"/>
      <c r="I485" s="264"/>
      <c r="J485" s="264"/>
      <c r="K485" s="264"/>
      <c r="L485" s="264"/>
      <c r="M485" s="264"/>
      <c r="N485" s="264"/>
      <c r="O485" s="264"/>
      <c r="P485" s="264"/>
      <c r="Q485" s="264"/>
      <c r="R485" s="264"/>
      <c r="S485" s="264"/>
      <c r="T485" s="264"/>
      <c r="U485" s="264"/>
      <c r="V485" s="264"/>
      <c r="W485" s="264"/>
      <c r="X485" s="264"/>
      <c r="Y485" s="264"/>
      <c r="Z485" s="264"/>
      <c r="AA485" s="238"/>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c r="BF485" s="238"/>
      <c r="BG485" s="238"/>
      <c r="BH485" s="238"/>
      <c r="BI485" s="238"/>
      <c r="BJ485" s="238"/>
      <c r="BK485" s="238"/>
      <c r="BL485" s="238"/>
      <c r="BM485" s="238"/>
      <c r="BN485" s="238"/>
      <c r="BO485" s="238"/>
      <c r="BP485" s="238"/>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c r="DB485" s="238"/>
      <c r="DC485" s="238"/>
      <c r="DD485" s="238"/>
      <c r="DE485" s="238"/>
      <c r="DF485" s="238"/>
      <c r="DG485" s="238"/>
      <c r="DH485" s="238"/>
      <c r="DI485" s="238"/>
      <c r="DJ485" s="238"/>
      <c r="DK485" s="238"/>
      <c r="DL485" s="238"/>
      <c r="DM485" s="238"/>
      <c r="DN485" s="238"/>
      <c r="DO485" s="238"/>
      <c r="DP485" s="238"/>
      <c r="DQ485" s="238"/>
      <c r="DR485" s="238"/>
      <c r="DS485" s="238"/>
      <c r="DT485" s="238"/>
      <c r="DU485" s="238"/>
      <c r="DV485" s="238"/>
      <c r="DW485" s="238"/>
      <c r="DX485" s="238"/>
      <c r="DY485" s="238"/>
      <c r="DZ485" s="238"/>
      <c r="EA485" s="238"/>
      <c r="EB485" s="238"/>
      <c r="EC485" s="238"/>
      <c r="ED485" s="238"/>
      <c r="EE485" s="238"/>
      <c r="EF485" s="238"/>
      <c r="EG485" s="238"/>
      <c r="EH485" s="238"/>
      <c r="EI485" s="238"/>
      <c r="EJ485" s="238"/>
      <c r="EK485" s="238"/>
      <c r="EL485" s="238"/>
      <c r="EM485" s="238"/>
      <c r="EN485" s="238"/>
      <c r="EO485" s="238"/>
      <c r="EP485" s="238"/>
      <c r="EQ485" s="238"/>
      <c r="ER485" s="238"/>
      <c r="ES485" s="238"/>
      <c r="ET485" s="238"/>
      <c r="EU485" s="238"/>
      <c r="EV485" s="238"/>
      <c r="EW485" s="238"/>
      <c r="EX485" s="238"/>
      <c r="EY485" s="238"/>
      <c r="EZ485" s="238"/>
      <c r="FA485" s="238"/>
      <c r="FB485" s="238"/>
      <c r="FC485" s="238"/>
      <c r="FD485" s="238"/>
      <c r="FE485" s="238"/>
      <c r="FF485" s="238"/>
      <c r="FG485" s="238"/>
      <c r="FH485" s="238"/>
      <c r="FI485" s="238"/>
      <c r="FJ485" s="238"/>
      <c r="FK485" s="238"/>
      <c r="FL485" s="238"/>
      <c r="FM485" s="238"/>
      <c r="FN485" s="238"/>
      <c r="FO485" s="238"/>
      <c r="FP485" s="238"/>
      <c r="FQ485" s="238"/>
      <c r="FR485" s="238"/>
    </row>
    <row r="486" spans="1:174" s="40" customFormat="1" ht="43.5" customHeight="1">
      <c r="A486" s="282" t="s">
        <v>125</v>
      </c>
      <c r="B486" s="277"/>
      <c r="C486" s="294">
        <v>912</v>
      </c>
      <c r="D486" s="291" t="s">
        <v>807</v>
      </c>
      <c r="E486" s="279"/>
      <c r="F486" s="278"/>
      <c r="G486" s="265"/>
      <c r="H486" s="265"/>
      <c r="I486" s="265"/>
      <c r="J486" s="265"/>
      <c r="K486" s="265"/>
      <c r="L486" s="265"/>
      <c r="M486" s="265"/>
      <c r="N486" s="265"/>
      <c r="O486" s="265"/>
      <c r="P486" s="265"/>
      <c r="Q486" s="265"/>
      <c r="R486" s="265"/>
      <c r="S486" s="265"/>
      <c r="T486" s="265"/>
      <c r="U486" s="265"/>
      <c r="V486" s="265"/>
      <c r="W486" s="265"/>
      <c r="X486" s="265"/>
      <c r="Y486" s="265"/>
      <c r="Z486" s="265"/>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c r="FA486" s="41"/>
      <c r="FB486" s="41"/>
      <c r="FC486" s="41"/>
      <c r="FD486" s="41"/>
      <c r="FE486" s="41"/>
      <c r="FF486" s="41"/>
      <c r="FG486" s="41"/>
      <c r="FH486" s="41"/>
      <c r="FI486" s="41"/>
      <c r="FJ486" s="41"/>
      <c r="FK486" s="41"/>
      <c r="FL486" s="41"/>
      <c r="FM486" s="41"/>
      <c r="FN486" s="41"/>
      <c r="FO486" s="41"/>
      <c r="FP486" s="41"/>
      <c r="FQ486" s="41"/>
      <c r="FR486" s="41"/>
    </row>
    <row r="487" spans="1:174" s="40" customFormat="1" ht="57.75" customHeight="1">
      <c r="A487" s="282" t="s">
        <v>131</v>
      </c>
      <c r="B487" s="277"/>
      <c r="C487" s="294">
        <v>921</v>
      </c>
      <c r="D487" s="291" t="s">
        <v>807</v>
      </c>
      <c r="E487" s="279"/>
      <c r="F487" s="278"/>
      <c r="G487" s="265"/>
      <c r="H487" s="265"/>
      <c r="I487" s="265"/>
      <c r="J487" s="265"/>
      <c r="K487" s="265"/>
      <c r="L487" s="265"/>
      <c r="M487" s="265"/>
      <c r="N487" s="265"/>
      <c r="O487" s="265"/>
      <c r="P487" s="265"/>
      <c r="Q487" s="265"/>
      <c r="R487" s="265"/>
      <c r="S487" s="265"/>
      <c r="T487" s="265"/>
      <c r="U487" s="265"/>
      <c r="V487" s="265"/>
      <c r="W487" s="265"/>
      <c r="X487" s="265"/>
      <c r="Y487" s="265"/>
      <c r="Z487" s="265"/>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c r="ED487" s="41"/>
      <c r="EE487" s="41"/>
      <c r="EF487" s="41"/>
      <c r="EG487" s="41"/>
      <c r="EH487" s="41"/>
      <c r="EI487" s="41"/>
      <c r="EJ487" s="41"/>
      <c r="EK487" s="41"/>
      <c r="EL487" s="41"/>
      <c r="EM487" s="41"/>
      <c r="EN487" s="41"/>
      <c r="EO487" s="41"/>
      <c r="EP487" s="41"/>
      <c r="EQ487" s="41"/>
      <c r="ER487" s="41"/>
      <c r="ES487" s="41"/>
      <c r="ET487" s="41"/>
      <c r="EU487" s="41"/>
      <c r="EV487" s="41"/>
      <c r="EW487" s="41"/>
      <c r="EX487" s="41"/>
      <c r="EY487" s="41"/>
      <c r="EZ487" s="41"/>
      <c r="FA487" s="41"/>
      <c r="FB487" s="41"/>
      <c r="FC487" s="41"/>
      <c r="FD487" s="41"/>
      <c r="FE487" s="41"/>
      <c r="FF487" s="41"/>
      <c r="FG487" s="41"/>
      <c r="FH487" s="41"/>
      <c r="FI487" s="41"/>
      <c r="FJ487" s="41"/>
      <c r="FK487" s="41"/>
      <c r="FL487" s="41"/>
      <c r="FM487" s="41"/>
      <c r="FN487" s="41"/>
      <c r="FO487" s="41"/>
      <c r="FP487" s="41"/>
      <c r="FQ487" s="41"/>
      <c r="FR487" s="41"/>
    </row>
    <row r="488" spans="1:174" s="40" customFormat="1" ht="57.75">
      <c r="A488" s="282" t="s">
        <v>882</v>
      </c>
      <c r="B488" s="277"/>
      <c r="C488" s="294">
        <v>923</v>
      </c>
      <c r="D488" s="291" t="s">
        <v>807</v>
      </c>
      <c r="E488" s="279"/>
      <c r="F488" s="278"/>
      <c r="G488" s="265"/>
      <c r="H488" s="265"/>
      <c r="I488" s="265"/>
      <c r="J488" s="265"/>
      <c r="K488" s="265"/>
      <c r="L488" s="265"/>
      <c r="M488" s="265"/>
      <c r="N488" s="265"/>
      <c r="O488" s="265"/>
      <c r="P488" s="265"/>
      <c r="Q488" s="265"/>
      <c r="R488" s="265"/>
      <c r="S488" s="265"/>
      <c r="T488" s="265"/>
      <c r="U488" s="265"/>
      <c r="V488" s="265"/>
      <c r="W488" s="265"/>
      <c r="X488" s="265"/>
      <c r="Y488" s="265"/>
      <c r="Z488" s="265"/>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FG488" s="41"/>
      <c r="FH488" s="41"/>
      <c r="FI488" s="41"/>
      <c r="FJ488" s="41"/>
      <c r="FK488" s="41"/>
      <c r="FL488" s="41"/>
      <c r="FM488" s="41"/>
      <c r="FN488" s="41"/>
      <c r="FO488" s="41"/>
      <c r="FP488" s="41"/>
      <c r="FQ488" s="41"/>
      <c r="FR488" s="41"/>
    </row>
    <row r="489" spans="1:174" s="40" customFormat="1" ht="59.25" customHeight="1">
      <c r="A489" s="282" t="s">
        <v>881</v>
      </c>
      <c r="B489" s="277"/>
      <c r="C489" s="294">
        <v>924</v>
      </c>
      <c r="D489" s="291" t="s">
        <v>807</v>
      </c>
      <c r="E489" s="279"/>
      <c r="F489" s="278"/>
      <c r="G489" s="265"/>
      <c r="H489" s="265"/>
      <c r="I489" s="265"/>
      <c r="J489" s="265"/>
      <c r="K489" s="265"/>
      <c r="L489" s="265"/>
      <c r="M489" s="265"/>
      <c r="N489" s="265"/>
      <c r="O489" s="265"/>
      <c r="P489" s="265"/>
      <c r="Q489" s="265"/>
      <c r="R489" s="265"/>
      <c r="S489" s="265"/>
      <c r="T489" s="265"/>
      <c r="U489" s="265"/>
      <c r="V489" s="265"/>
      <c r="W489" s="265"/>
      <c r="X489" s="265"/>
      <c r="Y489" s="265"/>
      <c r="Z489" s="265"/>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FG489" s="41"/>
      <c r="FH489" s="41"/>
      <c r="FI489" s="41"/>
      <c r="FJ489" s="41"/>
      <c r="FK489" s="41"/>
      <c r="FL489" s="41"/>
      <c r="FM489" s="41"/>
      <c r="FN489" s="41"/>
      <c r="FO489" s="41"/>
      <c r="FP489" s="41"/>
      <c r="FQ489" s="41"/>
      <c r="FR489" s="41"/>
    </row>
    <row r="490" spans="1:174" s="40" customFormat="1" ht="42.75" customHeight="1">
      <c r="A490" s="282" t="s">
        <v>880</v>
      </c>
      <c r="B490" s="277"/>
      <c r="C490" s="294">
        <v>952</v>
      </c>
      <c r="D490" s="291" t="s">
        <v>807</v>
      </c>
      <c r="E490" s="279"/>
      <c r="F490" s="278"/>
      <c r="G490" s="265"/>
      <c r="H490" s="265"/>
      <c r="I490" s="265"/>
      <c r="J490" s="265"/>
      <c r="K490" s="265"/>
      <c r="L490" s="265"/>
      <c r="M490" s="265"/>
      <c r="N490" s="265"/>
      <c r="O490" s="265"/>
      <c r="P490" s="265"/>
      <c r="Q490" s="265"/>
      <c r="R490" s="265"/>
      <c r="S490" s="265"/>
      <c r="T490" s="265"/>
      <c r="U490" s="265"/>
      <c r="V490" s="265"/>
      <c r="W490" s="265"/>
      <c r="X490" s="265"/>
      <c r="Y490" s="265"/>
      <c r="Z490" s="265"/>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FG490" s="41"/>
      <c r="FH490" s="41"/>
      <c r="FI490" s="41"/>
      <c r="FJ490" s="41"/>
      <c r="FK490" s="41"/>
      <c r="FL490" s="41"/>
      <c r="FM490" s="41"/>
      <c r="FN490" s="41"/>
      <c r="FO490" s="41"/>
      <c r="FP490" s="41"/>
      <c r="FQ490" s="41"/>
      <c r="FR490" s="41"/>
    </row>
    <row r="491" spans="1:174" s="22" customFormat="1" ht="23.25" customHeight="1">
      <c r="A491" s="349" t="s">
        <v>79</v>
      </c>
      <c r="B491" s="350">
        <v>221</v>
      </c>
      <c r="C491" s="350"/>
      <c r="D491" s="351"/>
      <c r="E491" s="352">
        <f>SUM(E492)</f>
        <v>0</v>
      </c>
      <c r="F491" s="352">
        <f>SUM(F492)</f>
        <v>0</v>
      </c>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174" s="41" customFormat="1" ht="23.25" customHeight="1">
      <c r="A492" s="282" t="s">
        <v>52</v>
      </c>
      <c r="B492" s="277"/>
      <c r="C492" s="294">
        <v>925</v>
      </c>
      <c r="D492" s="291" t="s">
        <v>808</v>
      </c>
      <c r="E492" s="278"/>
      <c r="F492" s="278"/>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174" s="42" customFormat="1" ht="23.25" customHeight="1">
      <c r="A493" s="349" t="s">
        <v>711</v>
      </c>
      <c r="B493" s="350">
        <v>222</v>
      </c>
      <c r="C493" s="350"/>
      <c r="D493" s="351"/>
      <c r="E493" s="352">
        <f>SUM(E494)</f>
        <v>0</v>
      </c>
      <c r="F493" s="352">
        <f>SUM(F494)</f>
        <v>0</v>
      </c>
      <c r="G493" s="264"/>
      <c r="H493" s="264"/>
      <c r="I493" s="264"/>
      <c r="J493" s="264"/>
      <c r="K493" s="264"/>
      <c r="L493" s="264"/>
      <c r="M493" s="264"/>
      <c r="N493" s="264"/>
      <c r="O493" s="264"/>
      <c r="P493" s="264"/>
      <c r="Q493" s="264"/>
      <c r="R493" s="264"/>
      <c r="S493" s="264"/>
      <c r="T493" s="264"/>
      <c r="U493" s="264"/>
      <c r="V493" s="264"/>
      <c r="W493" s="264"/>
      <c r="X493" s="264"/>
      <c r="Y493" s="264"/>
      <c r="Z493" s="264"/>
      <c r="AA493" s="238"/>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c r="BF493" s="238"/>
      <c r="BG493" s="238"/>
      <c r="BH493" s="238"/>
      <c r="BI493" s="238"/>
      <c r="BJ493" s="238"/>
      <c r="BK493" s="238"/>
      <c r="BL493" s="238"/>
      <c r="BM493" s="238"/>
      <c r="BN493" s="238"/>
      <c r="BO493" s="238"/>
      <c r="BP493" s="238"/>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c r="DB493" s="238"/>
      <c r="DC493" s="238"/>
      <c r="DD493" s="238"/>
      <c r="DE493" s="238"/>
      <c r="DF493" s="238"/>
      <c r="DG493" s="238"/>
      <c r="DH493" s="238"/>
      <c r="DI493" s="238"/>
      <c r="DJ493" s="238"/>
      <c r="DK493" s="238"/>
      <c r="DL493" s="238"/>
      <c r="DM493" s="238"/>
      <c r="DN493" s="238"/>
      <c r="DO493" s="238"/>
      <c r="DP493" s="238"/>
      <c r="DQ493" s="238"/>
      <c r="DR493" s="238"/>
      <c r="DS493" s="238"/>
      <c r="DT493" s="238"/>
      <c r="DU493" s="238"/>
      <c r="DV493" s="238"/>
      <c r="DW493" s="238"/>
      <c r="DX493" s="238"/>
      <c r="DY493" s="238"/>
      <c r="DZ493" s="238"/>
      <c r="EA493" s="238"/>
      <c r="EB493" s="238"/>
      <c r="EC493" s="238"/>
      <c r="ED493" s="238"/>
      <c r="EE493" s="238"/>
      <c r="EF493" s="238"/>
      <c r="EG493" s="238"/>
      <c r="EH493" s="238"/>
      <c r="EI493" s="238"/>
      <c r="EJ493" s="238"/>
      <c r="EK493" s="238"/>
      <c r="EL493" s="238"/>
      <c r="EM493" s="238"/>
      <c r="EN493" s="238"/>
      <c r="EO493" s="238"/>
      <c r="EP493" s="238"/>
      <c r="EQ493" s="238"/>
      <c r="ER493" s="238"/>
      <c r="ES493" s="238"/>
      <c r="ET493" s="238"/>
      <c r="EU493" s="238"/>
      <c r="EV493" s="238"/>
      <c r="EW493" s="238"/>
      <c r="EX493" s="238"/>
      <c r="EY493" s="238"/>
      <c r="EZ493" s="238"/>
      <c r="FA493" s="238"/>
      <c r="FB493" s="238"/>
      <c r="FC493" s="238"/>
      <c r="FD493" s="238"/>
      <c r="FE493" s="238"/>
      <c r="FF493" s="238"/>
      <c r="FG493" s="238"/>
      <c r="FH493" s="238"/>
      <c r="FI493" s="238"/>
      <c r="FJ493" s="238"/>
      <c r="FK493" s="238"/>
      <c r="FL493" s="238"/>
      <c r="FM493" s="238"/>
      <c r="FN493" s="238"/>
      <c r="FO493" s="238"/>
      <c r="FP493" s="238"/>
      <c r="FQ493" s="238"/>
      <c r="FR493" s="238"/>
    </row>
    <row r="494" spans="1:174" s="40" customFormat="1" ht="24.75" customHeight="1">
      <c r="A494" s="282" t="s">
        <v>81</v>
      </c>
      <c r="B494" s="277"/>
      <c r="C494" s="294">
        <v>922</v>
      </c>
      <c r="D494" s="291" t="s">
        <v>808</v>
      </c>
      <c r="E494" s="278"/>
      <c r="F494" s="278"/>
      <c r="G494" s="265"/>
      <c r="H494" s="265"/>
      <c r="I494" s="265"/>
      <c r="J494" s="265"/>
      <c r="K494" s="265"/>
      <c r="L494" s="265"/>
      <c r="M494" s="265"/>
      <c r="N494" s="265"/>
      <c r="O494" s="265"/>
      <c r="P494" s="265"/>
      <c r="Q494" s="265"/>
      <c r="R494" s="265"/>
      <c r="S494" s="265"/>
      <c r="T494" s="265"/>
      <c r="U494" s="265"/>
      <c r="V494" s="265"/>
      <c r="W494" s="265"/>
      <c r="X494" s="265"/>
      <c r="Y494" s="265"/>
      <c r="Z494" s="265"/>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c r="EX494" s="41"/>
      <c r="EY494" s="41"/>
      <c r="EZ494" s="41"/>
      <c r="FA494" s="41"/>
      <c r="FB494" s="41"/>
      <c r="FC494" s="41"/>
      <c r="FD494" s="41"/>
      <c r="FE494" s="41"/>
      <c r="FF494" s="41"/>
      <c r="FG494" s="41"/>
      <c r="FH494" s="41"/>
      <c r="FI494" s="41"/>
      <c r="FJ494" s="41"/>
      <c r="FK494" s="41"/>
      <c r="FL494" s="41"/>
      <c r="FM494" s="41"/>
      <c r="FN494" s="41"/>
      <c r="FO494" s="41"/>
      <c r="FP494" s="41"/>
      <c r="FQ494" s="41"/>
      <c r="FR494" s="41"/>
    </row>
    <row r="495" spans="1:174" s="42" customFormat="1" ht="22.5" customHeight="1">
      <c r="A495" s="349" t="s">
        <v>712</v>
      </c>
      <c r="B495" s="350">
        <v>223</v>
      </c>
      <c r="C495" s="350"/>
      <c r="D495" s="351"/>
      <c r="E495" s="352">
        <f>SUM(E496:E499)</f>
        <v>15200</v>
      </c>
      <c r="F495" s="352">
        <f>SUM(F496:F499)</f>
        <v>15200</v>
      </c>
      <c r="G495" s="264"/>
      <c r="H495" s="264"/>
      <c r="I495" s="264"/>
      <c r="J495" s="264"/>
      <c r="K495" s="264"/>
      <c r="L495" s="264"/>
      <c r="M495" s="264"/>
      <c r="N495" s="264"/>
      <c r="O495" s="264"/>
      <c r="P495" s="264"/>
      <c r="Q495" s="264"/>
      <c r="R495" s="264"/>
      <c r="S495" s="264"/>
      <c r="T495" s="264"/>
      <c r="U495" s="264"/>
      <c r="V495" s="264"/>
      <c r="W495" s="264"/>
      <c r="X495" s="264"/>
      <c r="Y495" s="264"/>
      <c r="Z495" s="264"/>
      <c r="AA495" s="238"/>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c r="BF495" s="238"/>
      <c r="BG495" s="238"/>
      <c r="BH495" s="238"/>
      <c r="BI495" s="238"/>
      <c r="BJ495" s="238"/>
      <c r="BK495" s="238"/>
      <c r="BL495" s="238"/>
      <c r="BM495" s="238"/>
      <c r="BN495" s="238"/>
      <c r="BO495" s="238"/>
      <c r="BP495" s="238"/>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c r="DB495" s="238"/>
      <c r="DC495" s="238"/>
      <c r="DD495" s="238"/>
      <c r="DE495" s="238"/>
      <c r="DF495" s="238"/>
      <c r="DG495" s="238"/>
      <c r="DH495" s="238"/>
      <c r="DI495" s="238"/>
      <c r="DJ495" s="238"/>
      <c r="DK495" s="238"/>
      <c r="DL495" s="238"/>
      <c r="DM495" s="238"/>
      <c r="DN495" s="238"/>
      <c r="DO495" s="238"/>
      <c r="DP495" s="238"/>
      <c r="DQ495" s="238"/>
      <c r="DR495" s="238"/>
      <c r="DS495" s="238"/>
      <c r="DT495" s="238"/>
      <c r="DU495" s="238"/>
      <c r="DV495" s="238"/>
      <c r="DW495" s="238"/>
      <c r="DX495" s="238"/>
      <c r="DY495" s="238"/>
      <c r="DZ495" s="238"/>
      <c r="EA495" s="238"/>
      <c r="EB495" s="238"/>
      <c r="EC495" s="238"/>
      <c r="ED495" s="238"/>
      <c r="EE495" s="238"/>
      <c r="EF495" s="238"/>
      <c r="EG495" s="238"/>
      <c r="EH495" s="238"/>
      <c r="EI495" s="238"/>
      <c r="EJ495" s="238"/>
      <c r="EK495" s="238"/>
      <c r="EL495" s="238"/>
      <c r="EM495" s="238"/>
      <c r="EN495" s="238"/>
      <c r="EO495" s="238"/>
      <c r="EP495" s="238"/>
      <c r="EQ495" s="238"/>
      <c r="ER495" s="238"/>
      <c r="ES495" s="238"/>
      <c r="ET495" s="238"/>
      <c r="EU495" s="238"/>
      <c r="EV495" s="238"/>
      <c r="EW495" s="238"/>
      <c r="EX495" s="238"/>
      <c r="EY495" s="238"/>
      <c r="EZ495" s="238"/>
      <c r="FA495" s="238"/>
      <c r="FB495" s="238"/>
      <c r="FC495" s="238"/>
      <c r="FD495" s="238"/>
      <c r="FE495" s="238"/>
      <c r="FF495" s="238"/>
      <c r="FG495" s="238"/>
      <c r="FH495" s="238"/>
      <c r="FI495" s="238"/>
      <c r="FJ495" s="238"/>
      <c r="FK495" s="238"/>
      <c r="FL495" s="238"/>
      <c r="FM495" s="238"/>
      <c r="FN495" s="238"/>
      <c r="FO495" s="238"/>
      <c r="FP495" s="238"/>
      <c r="FQ495" s="238"/>
      <c r="FR495" s="238"/>
    </row>
    <row r="496" spans="1:174" s="40" customFormat="1" ht="29.25">
      <c r="A496" s="282" t="s">
        <v>26</v>
      </c>
      <c r="B496" s="277"/>
      <c r="C496" s="294">
        <v>931</v>
      </c>
      <c r="D496" s="291" t="s">
        <v>808</v>
      </c>
      <c r="E496" s="278"/>
      <c r="F496" s="278"/>
      <c r="G496" s="265"/>
      <c r="H496" s="265"/>
      <c r="I496" s="265"/>
      <c r="J496" s="265"/>
      <c r="K496" s="265"/>
      <c r="L496" s="265"/>
      <c r="M496" s="265"/>
      <c r="N496" s="265"/>
      <c r="O496" s="265"/>
      <c r="P496" s="265"/>
      <c r="Q496" s="265"/>
      <c r="R496" s="265"/>
      <c r="S496" s="265"/>
      <c r="T496" s="265"/>
      <c r="U496" s="265"/>
      <c r="V496" s="265"/>
      <c r="W496" s="265"/>
      <c r="X496" s="265"/>
      <c r="Y496" s="265"/>
      <c r="Z496" s="265"/>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c r="EX496" s="41"/>
      <c r="EY496" s="41"/>
      <c r="EZ496" s="41"/>
      <c r="FA496" s="41"/>
      <c r="FB496" s="41"/>
      <c r="FC496" s="41"/>
      <c r="FD496" s="41"/>
      <c r="FE496" s="41"/>
      <c r="FF496" s="41"/>
      <c r="FG496" s="41"/>
      <c r="FH496" s="41"/>
      <c r="FI496" s="41"/>
      <c r="FJ496" s="41"/>
      <c r="FK496" s="41"/>
      <c r="FL496" s="41"/>
      <c r="FM496" s="41"/>
      <c r="FN496" s="41"/>
      <c r="FO496" s="41"/>
      <c r="FP496" s="41"/>
      <c r="FQ496" s="41"/>
      <c r="FR496" s="41"/>
    </row>
    <row r="497" spans="1:174" s="40" customFormat="1" ht="19.5" customHeight="1">
      <c r="A497" s="282" t="s">
        <v>24</v>
      </c>
      <c r="B497" s="277"/>
      <c r="C497" s="294">
        <v>932</v>
      </c>
      <c r="D497" s="291" t="s">
        <v>808</v>
      </c>
      <c r="E497" s="278">
        <f>'Раб.таблица 2018'!F574</f>
        <v>15200</v>
      </c>
      <c r="F497" s="278">
        <f>E497</f>
        <v>15200</v>
      </c>
      <c r="G497" s="265"/>
      <c r="H497" s="265"/>
      <c r="I497" s="265"/>
      <c r="J497" s="265"/>
      <c r="K497" s="265"/>
      <c r="L497" s="265"/>
      <c r="M497" s="265"/>
      <c r="N497" s="265"/>
      <c r="O497" s="265"/>
      <c r="P497" s="265"/>
      <c r="Q497" s="265"/>
      <c r="R497" s="265"/>
      <c r="S497" s="265"/>
      <c r="T497" s="265"/>
      <c r="U497" s="265"/>
      <c r="V497" s="265"/>
      <c r="W497" s="265"/>
      <c r="X497" s="265"/>
      <c r="Y497" s="265"/>
      <c r="Z497" s="265"/>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c r="EX497" s="41"/>
      <c r="EY497" s="41"/>
      <c r="EZ497" s="41"/>
      <c r="FA497" s="41"/>
      <c r="FB497" s="41"/>
      <c r="FC497" s="41"/>
      <c r="FD497" s="41"/>
      <c r="FE497" s="41"/>
      <c r="FF497" s="41"/>
      <c r="FG497" s="41"/>
      <c r="FH497" s="41"/>
      <c r="FI497" s="41"/>
      <c r="FJ497" s="41"/>
      <c r="FK497" s="41"/>
      <c r="FL497" s="41"/>
      <c r="FM497" s="41"/>
      <c r="FN497" s="41"/>
      <c r="FO497" s="41"/>
      <c r="FP497" s="41"/>
      <c r="FQ497" s="41"/>
      <c r="FR497" s="41"/>
    </row>
    <row r="498" spans="1:174" s="40" customFormat="1" ht="19.5" customHeight="1">
      <c r="A498" s="282" t="s">
        <v>867</v>
      </c>
      <c r="B498" s="277"/>
      <c r="C498" s="294">
        <v>933</v>
      </c>
      <c r="D498" s="291" t="s">
        <v>808</v>
      </c>
      <c r="E498" s="278"/>
      <c r="F498" s="278"/>
      <c r="G498" s="265"/>
      <c r="H498" s="265"/>
      <c r="I498" s="265"/>
      <c r="J498" s="265"/>
      <c r="K498" s="265"/>
      <c r="L498" s="265"/>
      <c r="M498" s="265"/>
      <c r="N498" s="265"/>
      <c r="O498" s="265"/>
      <c r="P498" s="265"/>
      <c r="Q498" s="265"/>
      <c r="R498" s="265"/>
      <c r="S498" s="265"/>
      <c r="T498" s="265"/>
      <c r="U498" s="265"/>
      <c r="V498" s="265"/>
      <c r="W498" s="265"/>
      <c r="X498" s="265"/>
      <c r="Y498" s="265"/>
      <c r="Z498" s="265"/>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c r="EX498" s="41"/>
      <c r="EY498" s="41"/>
      <c r="EZ498" s="41"/>
      <c r="FA498" s="41"/>
      <c r="FB498" s="41"/>
      <c r="FC498" s="41"/>
      <c r="FD498" s="41"/>
      <c r="FE498" s="41"/>
      <c r="FF498" s="41"/>
      <c r="FG498" s="41"/>
      <c r="FH498" s="41"/>
      <c r="FI498" s="41"/>
      <c r="FJ498" s="41"/>
      <c r="FK498" s="41"/>
      <c r="FL498" s="41"/>
      <c r="FM498" s="41"/>
      <c r="FN498" s="41"/>
      <c r="FO498" s="41"/>
      <c r="FP498" s="41"/>
      <c r="FQ498" s="41"/>
      <c r="FR498" s="41"/>
    </row>
    <row r="499" spans="1:174" s="40" customFormat="1" ht="19.5" customHeight="1">
      <c r="A499" s="282" t="s">
        <v>868</v>
      </c>
      <c r="B499" s="277"/>
      <c r="C499" s="294">
        <v>933</v>
      </c>
      <c r="D499" s="291" t="s">
        <v>808</v>
      </c>
      <c r="E499" s="278"/>
      <c r="F499" s="278"/>
      <c r="G499" s="265"/>
      <c r="H499" s="265"/>
      <c r="I499" s="265"/>
      <c r="J499" s="265"/>
      <c r="K499" s="265"/>
      <c r="L499" s="265"/>
      <c r="M499" s="265"/>
      <c r="N499" s="265"/>
      <c r="O499" s="265"/>
      <c r="P499" s="265"/>
      <c r="Q499" s="265"/>
      <c r="R499" s="265"/>
      <c r="S499" s="265"/>
      <c r="T499" s="265"/>
      <c r="U499" s="265"/>
      <c r="V499" s="265"/>
      <c r="W499" s="265"/>
      <c r="X499" s="265"/>
      <c r="Y499" s="265"/>
      <c r="Z499" s="265"/>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c r="FJ499" s="41"/>
      <c r="FK499" s="41"/>
      <c r="FL499" s="41"/>
      <c r="FM499" s="41"/>
      <c r="FN499" s="41"/>
      <c r="FO499" s="41"/>
      <c r="FP499" s="41"/>
      <c r="FQ499" s="41"/>
      <c r="FR499" s="41"/>
    </row>
    <row r="500" spans="1:174" s="42" customFormat="1" ht="32.25" customHeight="1">
      <c r="A500" s="390" t="s">
        <v>710</v>
      </c>
      <c r="B500" s="350">
        <v>224</v>
      </c>
      <c r="C500" s="350"/>
      <c r="D500" s="351"/>
      <c r="E500" s="352">
        <f>SUM(E501)</f>
        <v>0</v>
      </c>
      <c r="F500" s="352">
        <f>SUM(F501)</f>
        <v>0</v>
      </c>
      <c r="G500" s="264"/>
      <c r="H500" s="264"/>
      <c r="I500" s="264"/>
      <c r="J500" s="264"/>
      <c r="K500" s="264"/>
      <c r="L500" s="264"/>
      <c r="M500" s="264"/>
      <c r="N500" s="264"/>
      <c r="O500" s="264"/>
      <c r="P500" s="264"/>
      <c r="Q500" s="264"/>
      <c r="R500" s="264"/>
      <c r="S500" s="264"/>
      <c r="T500" s="264"/>
      <c r="U500" s="264"/>
      <c r="V500" s="264"/>
      <c r="W500" s="264"/>
      <c r="X500" s="264"/>
      <c r="Y500" s="264"/>
      <c r="Z500" s="264"/>
      <c r="AA500" s="238"/>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c r="BF500" s="238"/>
      <c r="BG500" s="238"/>
      <c r="BH500" s="238"/>
      <c r="BI500" s="238"/>
      <c r="BJ500" s="238"/>
      <c r="BK500" s="238"/>
      <c r="BL500" s="238"/>
      <c r="BM500" s="238"/>
      <c r="BN500" s="238"/>
      <c r="BO500" s="238"/>
      <c r="BP500" s="238"/>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c r="DB500" s="238"/>
      <c r="DC500" s="238"/>
      <c r="DD500" s="238"/>
      <c r="DE500" s="238"/>
      <c r="DF500" s="238"/>
      <c r="DG500" s="238"/>
      <c r="DH500" s="238"/>
      <c r="DI500" s="238"/>
      <c r="DJ500" s="238"/>
      <c r="DK500" s="238"/>
      <c r="DL500" s="238"/>
      <c r="DM500" s="238"/>
      <c r="DN500" s="238"/>
      <c r="DO500" s="238"/>
      <c r="DP500" s="238"/>
      <c r="DQ500" s="238"/>
      <c r="DR500" s="238"/>
      <c r="DS500" s="238"/>
      <c r="DT500" s="238"/>
      <c r="DU500" s="238"/>
      <c r="DV500" s="238"/>
      <c r="DW500" s="238"/>
      <c r="DX500" s="238"/>
      <c r="DY500" s="238"/>
      <c r="DZ500" s="238"/>
      <c r="EA500" s="238"/>
      <c r="EB500" s="238"/>
      <c r="EC500" s="238"/>
      <c r="ED500" s="238"/>
      <c r="EE500" s="238"/>
      <c r="EF500" s="238"/>
      <c r="EG500" s="238"/>
      <c r="EH500" s="238"/>
      <c r="EI500" s="238"/>
      <c r="EJ500" s="238"/>
      <c r="EK500" s="238"/>
      <c r="EL500" s="238"/>
      <c r="EM500" s="238"/>
      <c r="EN500" s="238"/>
      <c r="EO500" s="238"/>
      <c r="EP500" s="238"/>
      <c r="EQ500" s="238"/>
      <c r="ER500" s="238"/>
      <c r="ES500" s="238"/>
      <c r="ET500" s="238"/>
      <c r="EU500" s="238"/>
      <c r="EV500" s="238"/>
      <c r="EW500" s="238"/>
      <c r="EX500" s="238"/>
      <c r="EY500" s="238"/>
      <c r="EZ500" s="238"/>
      <c r="FA500" s="238"/>
      <c r="FB500" s="238"/>
      <c r="FC500" s="238"/>
      <c r="FD500" s="238"/>
      <c r="FE500" s="238"/>
      <c r="FF500" s="238"/>
      <c r="FG500" s="238"/>
      <c r="FH500" s="238"/>
      <c r="FI500" s="238"/>
      <c r="FJ500" s="238"/>
      <c r="FK500" s="238"/>
      <c r="FL500" s="238"/>
      <c r="FM500" s="238"/>
      <c r="FN500" s="238"/>
      <c r="FO500" s="238"/>
      <c r="FP500" s="238"/>
      <c r="FQ500" s="238"/>
      <c r="FR500" s="238"/>
    </row>
    <row r="501" spans="1:174" s="40" customFormat="1" ht="24.75" customHeight="1">
      <c r="A501" s="282" t="s">
        <v>82</v>
      </c>
      <c r="B501" s="277"/>
      <c r="C501" s="294">
        <v>926</v>
      </c>
      <c r="D501" s="291" t="s">
        <v>808</v>
      </c>
      <c r="E501" s="278"/>
      <c r="F501" s="278"/>
      <c r="G501" s="265"/>
      <c r="H501" s="265"/>
      <c r="I501" s="265"/>
      <c r="J501" s="265"/>
      <c r="K501" s="265"/>
      <c r="L501" s="265"/>
      <c r="M501" s="265"/>
      <c r="N501" s="265"/>
      <c r="O501" s="265"/>
      <c r="P501" s="265"/>
      <c r="Q501" s="265"/>
      <c r="R501" s="265"/>
      <c r="S501" s="265"/>
      <c r="T501" s="265"/>
      <c r="U501" s="265"/>
      <c r="V501" s="265"/>
      <c r="W501" s="265"/>
      <c r="X501" s="265"/>
      <c r="Y501" s="265"/>
      <c r="Z501" s="265"/>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c r="FA501" s="41"/>
      <c r="FB501" s="41"/>
      <c r="FC501" s="41"/>
      <c r="FD501" s="41"/>
      <c r="FE501" s="41"/>
      <c r="FF501" s="41"/>
      <c r="FG501" s="41"/>
      <c r="FH501" s="41"/>
      <c r="FI501" s="41"/>
      <c r="FJ501" s="41"/>
      <c r="FK501" s="41"/>
      <c r="FL501" s="41"/>
      <c r="FM501" s="41"/>
      <c r="FN501" s="41"/>
      <c r="FO501" s="41"/>
      <c r="FP501" s="41"/>
      <c r="FQ501" s="41"/>
      <c r="FR501" s="41"/>
    </row>
    <row r="502" spans="1:174" s="42" customFormat="1" ht="33" customHeight="1">
      <c r="A502" s="390" t="s">
        <v>713</v>
      </c>
      <c r="B502" s="350">
        <v>225</v>
      </c>
      <c r="C502" s="350"/>
      <c r="D502" s="351"/>
      <c r="E502" s="352">
        <f>SUM(E503:E507)</f>
        <v>0</v>
      </c>
      <c r="F502" s="352">
        <f>SUM(F503:F507)</f>
        <v>0</v>
      </c>
      <c r="G502" s="264"/>
      <c r="H502" s="264"/>
      <c r="I502" s="264"/>
      <c r="J502" s="264"/>
      <c r="K502" s="264"/>
      <c r="L502" s="264"/>
      <c r="M502" s="264"/>
      <c r="N502" s="264"/>
      <c r="O502" s="264"/>
      <c r="P502" s="264"/>
      <c r="Q502" s="264"/>
      <c r="R502" s="264"/>
      <c r="S502" s="264"/>
      <c r="T502" s="264"/>
      <c r="U502" s="264"/>
      <c r="V502" s="264"/>
      <c r="W502" s="264"/>
      <c r="X502" s="264"/>
      <c r="Y502" s="264"/>
      <c r="Z502" s="264"/>
      <c r="AA502" s="238"/>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c r="BF502" s="238"/>
      <c r="BG502" s="238"/>
      <c r="BH502" s="238"/>
      <c r="BI502" s="238"/>
      <c r="BJ502" s="238"/>
      <c r="BK502" s="238"/>
      <c r="BL502" s="238"/>
      <c r="BM502" s="238"/>
      <c r="BN502" s="238"/>
      <c r="BO502" s="238"/>
      <c r="BP502" s="238"/>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c r="DB502" s="238"/>
      <c r="DC502" s="238"/>
      <c r="DD502" s="238"/>
      <c r="DE502" s="238"/>
      <c r="DF502" s="238"/>
      <c r="DG502" s="238"/>
      <c r="DH502" s="238"/>
      <c r="DI502" s="238"/>
      <c r="DJ502" s="238"/>
      <c r="DK502" s="238"/>
      <c r="DL502" s="238"/>
      <c r="DM502" s="238"/>
      <c r="DN502" s="238"/>
      <c r="DO502" s="238"/>
      <c r="DP502" s="238"/>
      <c r="DQ502" s="238"/>
      <c r="DR502" s="238"/>
      <c r="DS502" s="238"/>
      <c r="DT502" s="238"/>
      <c r="DU502" s="238"/>
      <c r="DV502" s="238"/>
      <c r="DW502" s="238"/>
      <c r="DX502" s="238"/>
      <c r="DY502" s="238"/>
      <c r="DZ502" s="238"/>
      <c r="EA502" s="238"/>
      <c r="EB502" s="238"/>
      <c r="EC502" s="238"/>
      <c r="ED502" s="238"/>
      <c r="EE502" s="238"/>
      <c r="EF502" s="238"/>
      <c r="EG502" s="238"/>
      <c r="EH502" s="238"/>
      <c r="EI502" s="238"/>
      <c r="EJ502" s="238"/>
      <c r="EK502" s="238"/>
      <c r="EL502" s="238"/>
      <c r="EM502" s="238"/>
      <c r="EN502" s="238"/>
      <c r="EO502" s="238"/>
      <c r="EP502" s="238"/>
      <c r="EQ502" s="238"/>
      <c r="ER502" s="238"/>
      <c r="ES502" s="238"/>
      <c r="ET502" s="238"/>
      <c r="EU502" s="238"/>
      <c r="EV502" s="238"/>
      <c r="EW502" s="238"/>
      <c r="EX502" s="238"/>
      <c r="EY502" s="238"/>
      <c r="EZ502" s="238"/>
      <c r="FA502" s="238"/>
      <c r="FB502" s="238"/>
      <c r="FC502" s="238"/>
      <c r="FD502" s="238"/>
      <c r="FE502" s="238"/>
      <c r="FF502" s="238"/>
      <c r="FG502" s="238"/>
      <c r="FH502" s="238"/>
      <c r="FI502" s="238"/>
      <c r="FJ502" s="238"/>
      <c r="FK502" s="238"/>
      <c r="FL502" s="238"/>
      <c r="FM502" s="238"/>
      <c r="FN502" s="238"/>
      <c r="FO502" s="238"/>
      <c r="FP502" s="238"/>
      <c r="FQ502" s="238"/>
      <c r="FR502" s="238"/>
    </row>
    <row r="503" spans="1:174" s="40" customFormat="1" ht="20.25" customHeight="1">
      <c r="A503" s="282" t="s">
        <v>12</v>
      </c>
      <c r="B503" s="277"/>
      <c r="C503" s="294">
        <v>941</v>
      </c>
      <c r="D503" s="291" t="s">
        <v>808</v>
      </c>
      <c r="E503" s="278"/>
      <c r="F503" s="278"/>
      <c r="G503" s="265"/>
      <c r="H503" s="265"/>
      <c r="I503" s="265"/>
      <c r="J503" s="265"/>
      <c r="K503" s="265"/>
      <c r="L503" s="265"/>
      <c r="M503" s="265"/>
      <c r="N503" s="265"/>
      <c r="O503" s="265"/>
      <c r="P503" s="265"/>
      <c r="Q503" s="265"/>
      <c r="R503" s="265"/>
      <c r="S503" s="265"/>
      <c r="T503" s="265"/>
      <c r="U503" s="265"/>
      <c r="V503" s="265"/>
      <c r="W503" s="265"/>
      <c r="X503" s="265"/>
      <c r="Y503" s="265"/>
      <c r="Z503" s="265"/>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c r="ED503" s="41"/>
      <c r="EE503" s="41"/>
      <c r="EF503" s="41"/>
      <c r="EG503" s="41"/>
      <c r="EH503" s="41"/>
      <c r="EI503" s="41"/>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41"/>
      <c r="FM503" s="41"/>
      <c r="FN503" s="41"/>
      <c r="FO503" s="41"/>
      <c r="FP503" s="41"/>
      <c r="FQ503" s="41"/>
      <c r="FR503" s="41"/>
    </row>
    <row r="504" spans="1:174" s="40" customFormat="1" ht="19.5" customHeight="1">
      <c r="A504" s="282" t="s">
        <v>7</v>
      </c>
      <c r="B504" s="277"/>
      <c r="C504" s="294">
        <v>942</v>
      </c>
      <c r="D504" s="291" t="s">
        <v>808</v>
      </c>
      <c r="E504" s="278"/>
      <c r="F504" s="278"/>
      <c r="G504" s="265"/>
      <c r="H504" s="265"/>
      <c r="I504" s="265"/>
      <c r="J504" s="265"/>
      <c r="K504" s="265"/>
      <c r="L504" s="265"/>
      <c r="M504" s="265"/>
      <c r="N504" s="265"/>
      <c r="O504" s="265"/>
      <c r="P504" s="265"/>
      <c r="Q504" s="265"/>
      <c r="R504" s="265"/>
      <c r="S504" s="265"/>
      <c r="T504" s="265"/>
      <c r="U504" s="265"/>
      <c r="V504" s="265"/>
      <c r="W504" s="265"/>
      <c r="X504" s="265"/>
      <c r="Y504" s="265"/>
      <c r="Z504" s="265"/>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c r="ED504" s="41"/>
      <c r="EE504" s="41"/>
      <c r="EF504" s="41"/>
      <c r="EG504" s="41"/>
      <c r="EH504" s="41"/>
      <c r="EI504" s="41"/>
      <c r="EJ504" s="41"/>
      <c r="EK504" s="41"/>
      <c r="EL504" s="41"/>
      <c r="EM504" s="41"/>
      <c r="EN504" s="41"/>
      <c r="EO504" s="41"/>
      <c r="EP504" s="41"/>
      <c r="EQ504" s="41"/>
      <c r="ER504" s="41"/>
      <c r="ES504" s="41"/>
      <c r="ET504" s="41"/>
      <c r="EU504" s="41"/>
      <c r="EV504" s="41"/>
      <c r="EW504" s="41"/>
      <c r="EX504" s="41"/>
      <c r="EY504" s="41"/>
      <c r="EZ504" s="41"/>
      <c r="FA504" s="41"/>
      <c r="FB504" s="41"/>
      <c r="FC504" s="41"/>
      <c r="FD504" s="41"/>
      <c r="FE504" s="41"/>
      <c r="FF504" s="41"/>
      <c r="FG504" s="41"/>
      <c r="FH504" s="41"/>
      <c r="FI504" s="41"/>
      <c r="FJ504" s="41"/>
      <c r="FK504" s="41"/>
      <c r="FL504" s="41"/>
      <c r="FM504" s="41"/>
      <c r="FN504" s="41"/>
      <c r="FO504" s="41"/>
      <c r="FP504" s="41"/>
      <c r="FQ504" s="41"/>
      <c r="FR504" s="41"/>
    </row>
    <row r="505" spans="1:174" s="40" customFormat="1" ht="19.5" customHeight="1">
      <c r="A505" s="282" t="s">
        <v>87</v>
      </c>
      <c r="B505" s="277"/>
      <c r="C505" s="294">
        <v>943</v>
      </c>
      <c r="D505" s="291" t="s">
        <v>808</v>
      </c>
      <c r="E505" s="278"/>
      <c r="F505" s="278"/>
      <c r="G505" s="265"/>
      <c r="H505" s="265"/>
      <c r="I505" s="265"/>
      <c r="J505" s="265"/>
      <c r="K505" s="265"/>
      <c r="L505" s="265"/>
      <c r="M505" s="265"/>
      <c r="N505" s="265"/>
      <c r="O505" s="265"/>
      <c r="P505" s="265"/>
      <c r="Q505" s="265"/>
      <c r="R505" s="265"/>
      <c r="S505" s="265"/>
      <c r="T505" s="265"/>
      <c r="U505" s="265"/>
      <c r="V505" s="265"/>
      <c r="W505" s="265"/>
      <c r="X505" s="265"/>
      <c r="Y505" s="265"/>
      <c r="Z505" s="265"/>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c r="ED505" s="41"/>
      <c r="EE505" s="41"/>
      <c r="EF505" s="41"/>
      <c r="EG505" s="41"/>
      <c r="EH505" s="41"/>
      <c r="EI505" s="41"/>
      <c r="EJ505" s="41"/>
      <c r="EK505" s="41"/>
      <c r="EL505" s="41"/>
      <c r="EM505" s="41"/>
      <c r="EN505" s="41"/>
      <c r="EO505" s="41"/>
      <c r="EP505" s="41"/>
      <c r="EQ505" s="41"/>
      <c r="ER505" s="41"/>
      <c r="ES505" s="41"/>
      <c r="ET505" s="41"/>
      <c r="EU505" s="41"/>
      <c r="EV505" s="41"/>
      <c r="EW505" s="41"/>
      <c r="EX505" s="41"/>
      <c r="EY505" s="41"/>
      <c r="EZ505" s="41"/>
      <c r="FA505" s="41"/>
      <c r="FB505" s="41"/>
      <c r="FC505" s="41"/>
      <c r="FD505" s="41"/>
      <c r="FE505" s="41"/>
      <c r="FF505" s="41"/>
      <c r="FG505" s="41"/>
      <c r="FH505" s="41"/>
      <c r="FI505" s="41"/>
      <c r="FJ505" s="41"/>
      <c r="FK505" s="41"/>
      <c r="FL505" s="41"/>
      <c r="FM505" s="41"/>
      <c r="FN505" s="41"/>
      <c r="FO505" s="41"/>
      <c r="FP505" s="41"/>
      <c r="FQ505" s="41"/>
      <c r="FR505" s="41"/>
    </row>
    <row r="506" spans="1:174" s="40" customFormat="1" ht="19.5" customHeight="1">
      <c r="A506" s="282" t="s">
        <v>88</v>
      </c>
      <c r="B506" s="277"/>
      <c r="C506" s="294">
        <v>944</v>
      </c>
      <c r="D506" s="291" t="s">
        <v>808</v>
      </c>
      <c r="E506" s="278"/>
      <c r="F506" s="278"/>
      <c r="G506" s="265"/>
      <c r="H506" s="265"/>
      <c r="I506" s="265"/>
      <c r="J506" s="265"/>
      <c r="K506" s="265"/>
      <c r="L506" s="265"/>
      <c r="M506" s="265"/>
      <c r="N506" s="265"/>
      <c r="O506" s="265"/>
      <c r="P506" s="265"/>
      <c r="Q506" s="265"/>
      <c r="R506" s="265"/>
      <c r="S506" s="265"/>
      <c r="T506" s="265"/>
      <c r="U506" s="265"/>
      <c r="V506" s="265"/>
      <c r="W506" s="265"/>
      <c r="X506" s="265"/>
      <c r="Y506" s="265"/>
      <c r="Z506" s="265"/>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c r="EX506" s="41"/>
      <c r="EY506" s="41"/>
      <c r="EZ506" s="41"/>
      <c r="FA506" s="41"/>
      <c r="FB506" s="41"/>
      <c r="FC506" s="41"/>
      <c r="FD506" s="41"/>
      <c r="FE506" s="41"/>
      <c r="FF506" s="41"/>
      <c r="FG506" s="41"/>
      <c r="FH506" s="41"/>
      <c r="FI506" s="41"/>
      <c r="FJ506" s="41"/>
      <c r="FK506" s="41"/>
      <c r="FL506" s="41"/>
      <c r="FM506" s="41"/>
      <c r="FN506" s="41"/>
      <c r="FO506" s="41"/>
      <c r="FP506" s="41"/>
      <c r="FQ506" s="41"/>
      <c r="FR506" s="41"/>
    </row>
    <row r="507" spans="1:174" s="40" customFormat="1" ht="19.5" customHeight="1">
      <c r="A507" s="282" t="s">
        <v>16</v>
      </c>
      <c r="B507" s="277"/>
      <c r="C507" s="294">
        <v>947</v>
      </c>
      <c r="D507" s="291" t="s">
        <v>808</v>
      </c>
      <c r="E507" s="278"/>
      <c r="F507" s="278"/>
      <c r="G507" s="265"/>
      <c r="H507" s="265"/>
      <c r="I507" s="265"/>
      <c r="J507" s="265"/>
      <c r="K507" s="265"/>
      <c r="L507" s="265"/>
      <c r="M507" s="265"/>
      <c r="N507" s="265"/>
      <c r="O507" s="265"/>
      <c r="P507" s="265"/>
      <c r="Q507" s="265"/>
      <c r="R507" s="265"/>
      <c r="S507" s="265"/>
      <c r="T507" s="265"/>
      <c r="U507" s="265"/>
      <c r="V507" s="265"/>
      <c r="W507" s="265"/>
      <c r="X507" s="265"/>
      <c r="Y507" s="265"/>
      <c r="Z507" s="265"/>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c r="ED507" s="41"/>
      <c r="EE507" s="41"/>
      <c r="EF507" s="41"/>
      <c r="EG507" s="41"/>
      <c r="EH507" s="41"/>
      <c r="EI507" s="41"/>
      <c r="EJ507" s="41"/>
      <c r="EK507" s="41"/>
      <c r="EL507" s="41"/>
      <c r="EM507" s="41"/>
      <c r="EN507" s="41"/>
      <c r="EO507" s="41"/>
      <c r="EP507" s="41"/>
      <c r="EQ507" s="41"/>
      <c r="ER507" s="41"/>
      <c r="ES507" s="41"/>
      <c r="ET507" s="41"/>
      <c r="EU507" s="41"/>
      <c r="EV507" s="41"/>
      <c r="EW507" s="41"/>
      <c r="EX507" s="41"/>
      <c r="EY507" s="41"/>
      <c r="EZ507" s="41"/>
      <c r="FA507" s="41"/>
      <c r="FB507" s="41"/>
      <c r="FC507" s="41"/>
      <c r="FD507" s="41"/>
      <c r="FE507" s="41"/>
      <c r="FF507" s="41"/>
      <c r="FG507" s="41"/>
      <c r="FH507" s="41"/>
      <c r="FI507" s="41"/>
      <c r="FJ507" s="41"/>
      <c r="FK507" s="41"/>
      <c r="FL507" s="41"/>
      <c r="FM507" s="41"/>
      <c r="FN507" s="41"/>
      <c r="FO507" s="41"/>
      <c r="FP507" s="41"/>
      <c r="FQ507" s="41"/>
      <c r="FR507" s="41"/>
    </row>
    <row r="508" spans="1:174" s="42" customFormat="1" ht="24.75" customHeight="1">
      <c r="A508" s="349" t="s">
        <v>720</v>
      </c>
      <c r="B508" s="350">
        <v>226</v>
      </c>
      <c r="C508" s="350"/>
      <c r="D508" s="351"/>
      <c r="E508" s="352">
        <f>SUM(E509:E517)</f>
        <v>142500</v>
      </c>
      <c r="F508" s="352">
        <f>SUM(F509:F517)</f>
        <v>142500</v>
      </c>
      <c r="G508" s="264"/>
      <c r="H508" s="264"/>
      <c r="I508" s="264"/>
      <c r="J508" s="264"/>
      <c r="K508" s="264"/>
      <c r="L508" s="264"/>
      <c r="M508" s="264"/>
      <c r="N508" s="264"/>
      <c r="O508" s="264"/>
      <c r="P508" s="264"/>
      <c r="Q508" s="264"/>
      <c r="R508" s="264"/>
      <c r="S508" s="264"/>
      <c r="T508" s="264"/>
      <c r="U508" s="264"/>
      <c r="V508" s="264"/>
      <c r="W508" s="264"/>
      <c r="X508" s="264"/>
      <c r="Y508" s="264"/>
      <c r="Z508" s="264"/>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8"/>
      <c r="FL508" s="238"/>
      <c r="FM508" s="238"/>
      <c r="FN508" s="238"/>
      <c r="FO508" s="238"/>
      <c r="FP508" s="238"/>
      <c r="FQ508" s="238"/>
      <c r="FR508" s="238"/>
    </row>
    <row r="509" spans="1:174" s="40" customFormat="1" ht="45.75" customHeight="1">
      <c r="A509" s="282" t="s">
        <v>10</v>
      </c>
      <c r="B509" s="277"/>
      <c r="C509" s="294">
        <v>951</v>
      </c>
      <c r="D509" s="291" t="s">
        <v>808</v>
      </c>
      <c r="E509" s="278"/>
      <c r="F509" s="278"/>
      <c r="G509" s="265"/>
      <c r="H509" s="265"/>
      <c r="I509" s="265"/>
      <c r="J509" s="265"/>
      <c r="K509" s="265"/>
      <c r="L509" s="265"/>
      <c r="M509" s="265"/>
      <c r="N509" s="265"/>
      <c r="O509" s="265"/>
      <c r="P509" s="265"/>
      <c r="Q509" s="265"/>
      <c r="R509" s="265"/>
      <c r="S509" s="265"/>
      <c r="T509" s="265"/>
      <c r="U509" s="265"/>
      <c r="V509" s="265"/>
      <c r="W509" s="265"/>
      <c r="X509" s="265"/>
      <c r="Y509" s="265"/>
      <c r="Z509" s="265"/>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c r="ED509" s="41"/>
      <c r="EE509" s="41"/>
      <c r="EF509" s="41"/>
      <c r="EG509" s="41"/>
      <c r="EH509" s="41"/>
      <c r="EI509" s="41"/>
      <c r="EJ509" s="41"/>
      <c r="EK509" s="41"/>
      <c r="EL509" s="41"/>
      <c r="EM509" s="41"/>
      <c r="EN509" s="41"/>
      <c r="EO509" s="41"/>
      <c r="EP509" s="41"/>
      <c r="EQ509" s="41"/>
      <c r="ER509" s="41"/>
      <c r="ES509" s="41"/>
      <c r="ET509" s="41"/>
      <c r="EU509" s="41"/>
      <c r="EV509" s="41"/>
      <c r="EW509" s="41"/>
      <c r="EX509" s="41"/>
      <c r="EY509" s="41"/>
      <c r="EZ509" s="41"/>
      <c r="FA509" s="41"/>
      <c r="FB509" s="41"/>
      <c r="FC509" s="41"/>
      <c r="FD509" s="41"/>
      <c r="FE509" s="41"/>
      <c r="FF509" s="41"/>
      <c r="FG509" s="41"/>
      <c r="FH509" s="41"/>
      <c r="FI509" s="41"/>
      <c r="FJ509" s="41"/>
      <c r="FK509" s="41"/>
      <c r="FL509" s="41"/>
      <c r="FM509" s="41"/>
      <c r="FN509" s="41"/>
      <c r="FO509" s="41"/>
      <c r="FP509" s="41"/>
      <c r="FQ509" s="41"/>
      <c r="FR509" s="41"/>
    </row>
    <row r="510" spans="1:174" s="40" customFormat="1" ht="45.75" customHeight="1">
      <c r="A510" s="282" t="s">
        <v>34</v>
      </c>
      <c r="B510" s="277"/>
      <c r="C510" s="294">
        <v>953</v>
      </c>
      <c r="D510" s="291" t="s">
        <v>808</v>
      </c>
      <c r="E510" s="278"/>
      <c r="F510" s="278"/>
      <c r="G510" s="265"/>
      <c r="H510" s="265"/>
      <c r="I510" s="265"/>
      <c r="J510" s="265"/>
      <c r="K510" s="265"/>
      <c r="L510" s="265"/>
      <c r="M510" s="265"/>
      <c r="N510" s="265"/>
      <c r="O510" s="265"/>
      <c r="P510" s="265"/>
      <c r="Q510" s="265"/>
      <c r="R510" s="265"/>
      <c r="S510" s="265"/>
      <c r="T510" s="265"/>
      <c r="U510" s="265"/>
      <c r="V510" s="265"/>
      <c r="W510" s="265"/>
      <c r="X510" s="265"/>
      <c r="Y510" s="265"/>
      <c r="Z510" s="265"/>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c r="EX510" s="41"/>
      <c r="EY510" s="41"/>
      <c r="EZ510" s="41"/>
      <c r="FA510" s="41"/>
      <c r="FB510" s="41"/>
      <c r="FC510" s="41"/>
      <c r="FD510" s="41"/>
      <c r="FE510" s="41"/>
      <c r="FF510" s="41"/>
      <c r="FG510" s="41"/>
      <c r="FH510" s="41"/>
      <c r="FI510" s="41"/>
      <c r="FJ510" s="41"/>
      <c r="FK510" s="41"/>
      <c r="FL510" s="41"/>
      <c r="FM510" s="41"/>
      <c r="FN510" s="41"/>
      <c r="FO510" s="41"/>
      <c r="FP510" s="41"/>
      <c r="FQ510" s="41"/>
      <c r="FR510" s="41"/>
    </row>
    <row r="511" spans="1:174" s="40" customFormat="1" ht="24.75" customHeight="1">
      <c r="A511" s="282" t="s">
        <v>14</v>
      </c>
      <c r="B511" s="277"/>
      <c r="C511" s="294">
        <v>954</v>
      </c>
      <c r="D511" s="291" t="s">
        <v>808</v>
      </c>
      <c r="E511" s="278"/>
      <c r="F511" s="278"/>
      <c r="G511" s="265"/>
      <c r="H511" s="265"/>
      <c r="I511" s="265"/>
      <c r="J511" s="265"/>
      <c r="K511" s="265"/>
      <c r="L511" s="265"/>
      <c r="M511" s="265"/>
      <c r="N511" s="265"/>
      <c r="O511" s="265"/>
      <c r="P511" s="265"/>
      <c r="Q511" s="265"/>
      <c r="R511" s="265"/>
      <c r="S511" s="265"/>
      <c r="T511" s="265"/>
      <c r="U511" s="265"/>
      <c r="V511" s="265"/>
      <c r="W511" s="265"/>
      <c r="X511" s="265"/>
      <c r="Y511" s="265"/>
      <c r="Z511" s="265"/>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c r="FA511" s="41"/>
      <c r="FB511" s="41"/>
      <c r="FC511" s="41"/>
      <c r="FD511" s="41"/>
      <c r="FE511" s="41"/>
      <c r="FF511" s="41"/>
      <c r="FG511" s="41"/>
      <c r="FH511" s="41"/>
      <c r="FI511" s="41"/>
      <c r="FJ511" s="41"/>
      <c r="FK511" s="41"/>
      <c r="FL511" s="41"/>
      <c r="FM511" s="41"/>
      <c r="FN511" s="41"/>
      <c r="FO511" s="41"/>
      <c r="FP511" s="41"/>
      <c r="FQ511" s="41"/>
      <c r="FR511" s="41"/>
    </row>
    <row r="512" spans="1:174" s="40" customFormat="1" ht="24.75" customHeight="1">
      <c r="A512" s="282" t="s">
        <v>95</v>
      </c>
      <c r="B512" s="277"/>
      <c r="C512" s="294">
        <v>955</v>
      </c>
      <c r="D512" s="291" t="s">
        <v>808</v>
      </c>
      <c r="E512" s="278">
        <f>'Раб.таблица 2018'!F589</f>
        <v>142500</v>
      </c>
      <c r="F512" s="278">
        <f>E512</f>
        <v>142500</v>
      </c>
      <c r="G512" s="265"/>
      <c r="H512" s="265"/>
      <c r="I512" s="265"/>
      <c r="J512" s="265"/>
      <c r="K512" s="265"/>
      <c r="L512" s="265"/>
      <c r="M512" s="265"/>
      <c r="N512" s="265"/>
      <c r="O512" s="265"/>
      <c r="P512" s="265"/>
      <c r="Q512" s="265"/>
      <c r="R512" s="265"/>
      <c r="S512" s="265"/>
      <c r="T512" s="265"/>
      <c r="U512" s="265"/>
      <c r="V512" s="265"/>
      <c r="W512" s="265"/>
      <c r="X512" s="265"/>
      <c r="Y512" s="265"/>
      <c r="Z512" s="265"/>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c r="FA512" s="41"/>
      <c r="FB512" s="41"/>
      <c r="FC512" s="41"/>
      <c r="FD512" s="41"/>
      <c r="FE512" s="41"/>
      <c r="FF512" s="41"/>
      <c r="FG512" s="41"/>
      <c r="FH512" s="41"/>
      <c r="FI512" s="41"/>
      <c r="FJ512" s="41"/>
      <c r="FK512" s="41"/>
      <c r="FL512" s="41"/>
      <c r="FM512" s="41"/>
      <c r="FN512" s="41"/>
      <c r="FO512" s="41"/>
      <c r="FP512" s="41"/>
      <c r="FQ512" s="41"/>
      <c r="FR512" s="41"/>
    </row>
    <row r="513" spans="1:174" s="40" customFormat="1" ht="29.25">
      <c r="A513" s="282" t="s">
        <v>48</v>
      </c>
      <c r="B513" s="277"/>
      <c r="C513" s="294">
        <v>956</v>
      </c>
      <c r="D513" s="291" t="s">
        <v>808</v>
      </c>
      <c r="E513" s="278"/>
      <c r="F513" s="278"/>
      <c r="G513" s="265"/>
      <c r="H513" s="265"/>
      <c r="I513" s="265"/>
      <c r="J513" s="265"/>
      <c r="K513" s="265"/>
      <c r="L513" s="265"/>
      <c r="M513" s="265"/>
      <c r="N513" s="265"/>
      <c r="O513" s="265"/>
      <c r="P513" s="265"/>
      <c r="Q513" s="265"/>
      <c r="R513" s="265"/>
      <c r="S513" s="265"/>
      <c r="T513" s="265"/>
      <c r="U513" s="265"/>
      <c r="V513" s="265"/>
      <c r="W513" s="265"/>
      <c r="X513" s="265"/>
      <c r="Y513" s="265"/>
      <c r="Z513" s="265"/>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41"/>
      <c r="FM513" s="41"/>
      <c r="FN513" s="41"/>
      <c r="FO513" s="41"/>
      <c r="FP513" s="41"/>
      <c r="FQ513" s="41"/>
      <c r="FR513" s="41"/>
    </row>
    <row r="514" spans="1:174" s="40" customFormat="1" ht="57.75" customHeight="1">
      <c r="A514" s="282" t="s">
        <v>96</v>
      </c>
      <c r="B514" s="277"/>
      <c r="C514" s="294">
        <v>957</v>
      </c>
      <c r="D514" s="291" t="s">
        <v>808</v>
      </c>
      <c r="E514" s="278"/>
      <c r="F514" s="278"/>
      <c r="G514" s="265"/>
      <c r="H514" s="265"/>
      <c r="I514" s="265"/>
      <c r="J514" s="265"/>
      <c r="K514" s="265"/>
      <c r="L514" s="265"/>
      <c r="M514" s="265"/>
      <c r="N514" s="265"/>
      <c r="O514" s="265"/>
      <c r="P514" s="265"/>
      <c r="Q514" s="265"/>
      <c r="R514" s="265"/>
      <c r="S514" s="265"/>
      <c r="T514" s="265"/>
      <c r="U514" s="265"/>
      <c r="V514" s="265"/>
      <c r="W514" s="265"/>
      <c r="X514" s="265"/>
      <c r="Y514" s="265"/>
      <c r="Z514" s="265"/>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c r="EX514" s="41"/>
      <c r="EY514" s="41"/>
      <c r="EZ514" s="41"/>
      <c r="FA514" s="41"/>
      <c r="FB514" s="41"/>
      <c r="FC514" s="41"/>
      <c r="FD514" s="41"/>
      <c r="FE514" s="41"/>
      <c r="FF514" s="41"/>
      <c r="FG514" s="41"/>
      <c r="FH514" s="41"/>
      <c r="FI514" s="41"/>
      <c r="FJ514" s="41"/>
      <c r="FK514" s="41"/>
      <c r="FL514" s="41"/>
      <c r="FM514" s="41"/>
      <c r="FN514" s="41"/>
      <c r="FO514" s="41"/>
      <c r="FP514" s="41"/>
      <c r="FQ514" s="41"/>
      <c r="FR514" s="41"/>
    </row>
    <row r="515" spans="1:174" s="40" customFormat="1" ht="45" customHeight="1">
      <c r="A515" s="282" t="s">
        <v>97</v>
      </c>
      <c r="B515" s="277"/>
      <c r="C515" s="294">
        <v>958</v>
      </c>
      <c r="D515" s="291" t="s">
        <v>808</v>
      </c>
      <c r="E515" s="278"/>
      <c r="F515" s="278"/>
      <c r="G515" s="265"/>
      <c r="H515" s="265"/>
      <c r="I515" s="265"/>
      <c r="J515" s="265"/>
      <c r="K515" s="265"/>
      <c r="L515" s="265"/>
      <c r="M515" s="265"/>
      <c r="N515" s="265"/>
      <c r="O515" s="265"/>
      <c r="P515" s="265"/>
      <c r="Q515" s="265"/>
      <c r="R515" s="265"/>
      <c r="S515" s="265"/>
      <c r="T515" s="265"/>
      <c r="U515" s="265"/>
      <c r="V515" s="265"/>
      <c r="W515" s="265"/>
      <c r="X515" s="265"/>
      <c r="Y515" s="265"/>
      <c r="Z515" s="265"/>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c r="EX515" s="41"/>
      <c r="EY515" s="41"/>
      <c r="EZ515" s="41"/>
      <c r="FA515" s="41"/>
      <c r="FB515" s="41"/>
      <c r="FC515" s="41"/>
      <c r="FD515" s="41"/>
      <c r="FE515" s="41"/>
      <c r="FF515" s="41"/>
      <c r="FG515" s="41"/>
      <c r="FH515" s="41"/>
      <c r="FI515" s="41"/>
      <c r="FJ515" s="41"/>
      <c r="FK515" s="41"/>
      <c r="FL515" s="41"/>
      <c r="FM515" s="41"/>
      <c r="FN515" s="41"/>
      <c r="FO515" s="41"/>
      <c r="FP515" s="41"/>
      <c r="FQ515" s="41"/>
      <c r="FR515" s="41"/>
    </row>
    <row r="516" spans="1:174" s="40" customFormat="1" ht="72.75" customHeight="1">
      <c r="A516" s="282" t="s">
        <v>28</v>
      </c>
      <c r="B516" s="277"/>
      <c r="C516" s="294">
        <v>995</v>
      </c>
      <c r="D516" s="291" t="s">
        <v>808</v>
      </c>
      <c r="E516" s="278"/>
      <c r="F516" s="278"/>
      <c r="G516" s="265"/>
      <c r="H516" s="265"/>
      <c r="I516" s="265"/>
      <c r="J516" s="265"/>
      <c r="K516" s="265"/>
      <c r="L516" s="265"/>
      <c r="M516" s="265"/>
      <c r="N516" s="265"/>
      <c r="O516" s="265"/>
      <c r="P516" s="265"/>
      <c r="Q516" s="265"/>
      <c r="R516" s="265"/>
      <c r="S516" s="265"/>
      <c r="T516" s="265"/>
      <c r="U516" s="265"/>
      <c r="V516" s="265"/>
      <c r="W516" s="265"/>
      <c r="X516" s="265"/>
      <c r="Y516" s="265"/>
      <c r="Z516" s="265"/>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c r="EX516" s="41"/>
      <c r="EY516" s="41"/>
      <c r="EZ516" s="41"/>
      <c r="FA516" s="41"/>
      <c r="FB516" s="41"/>
      <c r="FC516" s="41"/>
      <c r="FD516" s="41"/>
      <c r="FE516" s="41"/>
      <c r="FF516" s="41"/>
      <c r="FG516" s="41"/>
      <c r="FH516" s="41"/>
      <c r="FI516" s="41"/>
      <c r="FJ516" s="41"/>
      <c r="FK516" s="41"/>
      <c r="FL516" s="41"/>
      <c r="FM516" s="41"/>
      <c r="FN516" s="41"/>
      <c r="FO516" s="41"/>
      <c r="FP516" s="41"/>
      <c r="FQ516" s="41"/>
      <c r="FR516" s="41"/>
    </row>
    <row r="517" spans="1:174" s="40" customFormat="1" ht="22.5" customHeight="1">
      <c r="A517" s="282" t="s">
        <v>98</v>
      </c>
      <c r="B517" s="277"/>
      <c r="C517" s="294">
        <v>996</v>
      </c>
      <c r="D517" s="291" t="s">
        <v>808</v>
      </c>
      <c r="E517" s="278"/>
      <c r="F517" s="278"/>
      <c r="G517" s="265"/>
      <c r="H517" s="265"/>
      <c r="I517" s="265"/>
      <c r="J517" s="265"/>
      <c r="K517" s="265"/>
      <c r="L517" s="265"/>
      <c r="M517" s="265"/>
      <c r="N517" s="265"/>
      <c r="O517" s="265"/>
      <c r="P517" s="265"/>
      <c r="Q517" s="265"/>
      <c r="R517" s="265"/>
      <c r="S517" s="265"/>
      <c r="T517" s="265"/>
      <c r="U517" s="265"/>
      <c r="V517" s="265"/>
      <c r="W517" s="265"/>
      <c r="X517" s="265"/>
      <c r="Y517" s="265"/>
      <c r="Z517" s="265"/>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c r="EX517" s="41"/>
      <c r="EY517" s="41"/>
      <c r="EZ517" s="41"/>
      <c r="FA517" s="41"/>
      <c r="FB517" s="41"/>
      <c r="FC517" s="41"/>
      <c r="FD517" s="41"/>
      <c r="FE517" s="41"/>
      <c r="FF517" s="41"/>
      <c r="FG517" s="41"/>
      <c r="FH517" s="41"/>
      <c r="FI517" s="41"/>
      <c r="FJ517" s="41"/>
      <c r="FK517" s="41"/>
      <c r="FL517" s="41"/>
      <c r="FM517" s="41"/>
      <c r="FN517" s="41"/>
      <c r="FO517" s="41"/>
      <c r="FP517" s="41"/>
      <c r="FQ517" s="41"/>
      <c r="FR517" s="41"/>
    </row>
    <row r="518" spans="1:174" s="42" customFormat="1" ht="20.25" customHeight="1">
      <c r="A518" s="349" t="s">
        <v>714</v>
      </c>
      <c r="B518" s="350">
        <v>290</v>
      </c>
      <c r="C518" s="350"/>
      <c r="D518" s="351"/>
      <c r="E518" s="352">
        <f>SUM(E519:E520)</f>
        <v>0</v>
      </c>
      <c r="F518" s="352">
        <f>SUM(F519:F520)</f>
        <v>0</v>
      </c>
      <c r="G518" s="264"/>
      <c r="H518" s="264"/>
      <c r="I518" s="264"/>
      <c r="J518" s="264"/>
      <c r="K518" s="264"/>
      <c r="L518" s="264"/>
      <c r="M518" s="264"/>
      <c r="N518" s="264"/>
      <c r="O518" s="264"/>
      <c r="P518" s="264"/>
      <c r="Q518" s="264"/>
      <c r="R518" s="264"/>
      <c r="S518" s="264"/>
      <c r="T518" s="264"/>
      <c r="U518" s="264"/>
      <c r="V518" s="264"/>
      <c r="W518" s="264"/>
      <c r="X518" s="264"/>
      <c r="Y518" s="264"/>
      <c r="Z518" s="264"/>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8"/>
      <c r="FL518" s="238"/>
      <c r="FM518" s="238"/>
      <c r="FN518" s="238"/>
      <c r="FO518" s="238"/>
      <c r="FP518" s="238"/>
      <c r="FQ518" s="238"/>
      <c r="FR518" s="238"/>
    </row>
    <row r="519" spans="1:174" s="40" customFormat="1" ht="33.75" customHeight="1">
      <c r="A519" s="282" t="s">
        <v>50</v>
      </c>
      <c r="B519" s="277"/>
      <c r="C519" s="294">
        <v>962</v>
      </c>
      <c r="D519" s="291" t="s">
        <v>1387</v>
      </c>
      <c r="E519" s="278"/>
      <c r="F519" s="278"/>
      <c r="G519" s="265"/>
      <c r="H519" s="265"/>
      <c r="I519" s="265"/>
      <c r="J519" s="265"/>
      <c r="K519" s="265"/>
      <c r="L519" s="265"/>
      <c r="M519" s="265"/>
      <c r="N519" s="265"/>
      <c r="O519" s="265"/>
      <c r="P519" s="265"/>
      <c r="Q519" s="265"/>
      <c r="R519" s="265"/>
      <c r="S519" s="265"/>
      <c r="T519" s="265"/>
      <c r="U519" s="265"/>
      <c r="V519" s="265"/>
      <c r="W519" s="265"/>
      <c r="X519" s="265"/>
      <c r="Y519" s="265"/>
      <c r="Z519" s="265"/>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c r="EX519" s="41"/>
      <c r="EY519" s="41"/>
      <c r="EZ519" s="41"/>
      <c r="FA519" s="41"/>
      <c r="FB519" s="41"/>
      <c r="FC519" s="41"/>
      <c r="FD519" s="41"/>
      <c r="FE519" s="41"/>
      <c r="FF519" s="41"/>
      <c r="FG519" s="41"/>
      <c r="FH519" s="41"/>
      <c r="FI519" s="41"/>
      <c r="FJ519" s="41"/>
      <c r="FK519" s="41"/>
      <c r="FL519" s="41"/>
      <c r="FM519" s="41"/>
      <c r="FN519" s="41"/>
      <c r="FO519" s="41"/>
      <c r="FP519" s="41"/>
      <c r="FQ519" s="41"/>
      <c r="FR519" s="41"/>
    </row>
    <row r="520" spans="1:174" s="40" customFormat="1" ht="32.25" customHeight="1">
      <c r="A520" s="282" t="s">
        <v>30</v>
      </c>
      <c r="B520" s="277"/>
      <c r="C520" s="294">
        <v>963</v>
      </c>
      <c r="D520" s="291" t="s">
        <v>808</v>
      </c>
      <c r="E520" s="278"/>
      <c r="F520" s="278"/>
      <c r="G520" s="265"/>
      <c r="H520" s="265"/>
      <c r="I520" s="265"/>
      <c r="J520" s="265"/>
      <c r="K520" s="265"/>
      <c r="L520" s="265"/>
      <c r="M520" s="265"/>
      <c r="N520" s="265"/>
      <c r="O520" s="265"/>
      <c r="P520" s="265"/>
      <c r="Q520" s="265"/>
      <c r="R520" s="265"/>
      <c r="S520" s="265"/>
      <c r="T520" s="265"/>
      <c r="U520" s="265"/>
      <c r="V520" s="265"/>
      <c r="W520" s="265"/>
      <c r="X520" s="265"/>
      <c r="Y520" s="265"/>
      <c r="Z520" s="265"/>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c r="EX520" s="41"/>
      <c r="EY520" s="41"/>
      <c r="EZ520" s="41"/>
      <c r="FA520" s="41"/>
      <c r="FB520" s="41"/>
      <c r="FC520" s="41"/>
      <c r="FD520" s="41"/>
      <c r="FE520" s="41"/>
      <c r="FF520" s="41"/>
      <c r="FG520" s="41"/>
      <c r="FH520" s="41"/>
      <c r="FI520" s="41"/>
      <c r="FJ520" s="41"/>
      <c r="FK520" s="41"/>
      <c r="FL520" s="41"/>
      <c r="FM520" s="41"/>
      <c r="FN520" s="41"/>
      <c r="FO520" s="41"/>
      <c r="FP520" s="41"/>
      <c r="FQ520" s="41"/>
      <c r="FR520" s="41"/>
    </row>
    <row r="521" spans="1:174" s="42" customFormat="1" ht="22.5" customHeight="1">
      <c r="A521" s="349" t="s">
        <v>723</v>
      </c>
      <c r="B521" s="350">
        <v>300</v>
      </c>
      <c r="C521" s="350"/>
      <c r="D521" s="351"/>
      <c r="E521" s="352">
        <f>E522+E524</f>
        <v>7271560</v>
      </c>
      <c r="F521" s="352">
        <f>F522+F524</f>
        <v>7271560</v>
      </c>
      <c r="G521" s="264"/>
      <c r="H521" s="264"/>
      <c r="I521" s="264"/>
      <c r="J521" s="264"/>
      <c r="K521" s="264"/>
      <c r="L521" s="264"/>
      <c r="M521" s="264"/>
      <c r="N521" s="264"/>
      <c r="O521" s="264"/>
      <c r="P521" s="264"/>
      <c r="Q521" s="264"/>
      <c r="R521" s="264"/>
      <c r="S521" s="264"/>
      <c r="T521" s="264"/>
      <c r="U521" s="264"/>
      <c r="V521" s="264"/>
      <c r="W521" s="264"/>
      <c r="X521" s="264"/>
      <c r="Y521" s="264"/>
      <c r="Z521" s="264"/>
      <c r="AA521" s="238"/>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c r="BG521" s="238"/>
      <c r="BH521" s="238"/>
      <c r="BI521" s="238"/>
      <c r="BJ521" s="238"/>
      <c r="BK521" s="238"/>
      <c r="BL521" s="238"/>
      <c r="BM521" s="238"/>
      <c r="BN521" s="238"/>
      <c r="BO521" s="238"/>
      <c r="BP521" s="238"/>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c r="DB521" s="238"/>
      <c r="DC521" s="238"/>
      <c r="DD521" s="238"/>
      <c r="DE521" s="238"/>
      <c r="DF521" s="238"/>
      <c r="DG521" s="238"/>
      <c r="DH521" s="238"/>
      <c r="DI521" s="238"/>
      <c r="DJ521" s="238"/>
      <c r="DK521" s="238"/>
      <c r="DL521" s="238"/>
      <c r="DM521" s="238"/>
      <c r="DN521" s="238"/>
      <c r="DO521" s="238"/>
      <c r="DP521" s="238"/>
      <c r="DQ521" s="238"/>
      <c r="DR521" s="238"/>
      <c r="DS521" s="238"/>
      <c r="DT521" s="238"/>
      <c r="DU521" s="238"/>
      <c r="DV521" s="238"/>
      <c r="DW521" s="238"/>
      <c r="DX521" s="238"/>
      <c r="DY521" s="238"/>
      <c r="DZ521" s="238"/>
      <c r="EA521" s="238"/>
      <c r="EB521" s="238"/>
      <c r="EC521" s="238"/>
      <c r="ED521" s="238"/>
      <c r="EE521" s="238"/>
      <c r="EF521" s="238"/>
      <c r="EG521" s="238"/>
      <c r="EH521" s="238"/>
      <c r="EI521" s="238"/>
      <c r="EJ521" s="238"/>
      <c r="EK521" s="238"/>
      <c r="EL521" s="238"/>
      <c r="EM521" s="238"/>
      <c r="EN521" s="238"/>
      <c r="EO521" s="238"/>
      <c r="EP521" s="238"/>
      <c r="EQ521" s="238"/>
      <c r="ER521" s="238"/>
      <c r="ES521" s="238"/>
      <c r="ET521" s="238"/>
      <c r="EU521" s="238"/>
      <c r="EV521" s="238"/>
      <c r="EW521" s="238"/>
      <c r="EX521" s="238"/>
      <c r="EY521" s="238"/>
      <c r="EZ521" s="238"/>
      <c r="FA521" s="238"/>
      <c r="FB521" s="238"/>
      <c r="FC521" s="238"/>
      <c r="FD521" s="238"/>
      <c r="FE521" s="238"/>
      <c r="FF521" s="238"/>
      <c r="FG521" s="238"/>
      <c r="FH521" s="238"/>
      <c r="FI521" s="238"/>
      <c r="FJ521" s="238"/>
      <c r="FK521" s="238"/>
      <c r="FL521" s="238"/>
      <c r="FM521" s="238"/>
      <c r="FN521" s="238"/>
      <c r="FO521" s="238"/>
      <c r="FP521" s="238"/>
      <c r="FQ521" s="238"/>
      <c r="FR521" s="238"/>
    </row>
    <row r="522" spans="1:174" s="42" customFormat="1" ht="30.75" customHeight="1">
      <c r="A522" s="390" t="s">
        <v>739</v>
      </c>
      <c r="B522" s="350">
        <v>310</v>
      </c>
      <c r="C522" s="350"/>
      <c r="D522" s="351"/>
      <c r="E522" s="352">
        <f>SUM(E523)</f>
        <v>0</v>
      </c>
      <c r="F522" s="352">
        <f>SUM(F523)</f>
        <v>0</v>
      </c>
      <c r="G522" s="264"/>
      <c r="H522" s="264"/>
      <c r="I522" s="264"/>
      <c r="J522" s="264"/>
      <c r="K522" s="264"/>
      <c r="L522" s="264"/>
      <c r="M522" s="264"/>
      <c r="N522" s="264"/>
      <c r="O522" s="264"/>
      <c r="P522" s="264"/>
      <c r="Q522" s="264"/>
      <c r="R522" s="264"/>
      <c r="S522" s="264"/>
      <c r="T522" s="264"/>
      <c r="U522" s="264"/>
      <c r="V522" s="264"/>
      <c r="W522" s="264"/>
      <c r="X522" s="264"/>
      <c r="Y522" s="264"/>
      <c r="Z522" s="264"/>
      <c r="AA522" s="238"/>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c r="BF522" s="238"/>
      <c r="BG522" s="238"/>
      <c r="BH522" s="238"/>
      <c r="BI522" s="238"/>
      <c r="BJ522" s="238"/>
      <c r="BK522" s="238"/>
      <c r="BL522" s="238"/>
      <c r="BM522" s="238"/>
      <c r="BN522" s="238"/>
      <c r="BO522" s="238"/>
      <c r="BP522" s="238"/>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c r="DB522" s="238"/>
      <c r="DC522" s="238"/>
      <c r="DD522" s="238"/>
      <c r="DE522" s="238"/>
      <c r="DF522" s="238"/>
      <c r="DG522" s="238"/>
      <c r="DH522" s="238"/>
      <c r="DI522" s="238"/>
      <c r="DJ522" s="238"/>
      <c r="DK522" s="238"/>
      <c r="DL522" s="238"/>
      <c r="DM522" s="238"/>
      <c r="DN522" s="238"/>
      <c r="DO522" s="238"/>
      <c r="DP522" s="238"/>
      <c r="DQ522" s="238"/>
      <c r="DR522" s="238"/>
      <c r="DS522" s="238"/>
      <c r="DT522" s="238"/>
      <c r="DU522" s="238"/>
      <c r="DV522" s="238"/>
      <c r="DW522" s="238"/>
      <c r="DX522" s="238"/>
      <c r="DY522" s="238"/>
      <c r="DZ522" s="238"/>
      <c r="EA522" s="238"/>
      <c r="EB522" s="238"/>
      <c r="EC522" s="238"/>
      <c r="ED522" s="238"/>
      <c r="EE522" s="238"/>
      <c r="EF522" s="238"/>
      <c r="EG522" s="238"/>
      <c r="EH522" s="238"/>
      <c r="EI522" s="238"/>
      <c r="EJ522" s="238"/>
      <c r="EK522" s="238"/>
      <c r="EL522" s="238"/>
      <c r="EM522" s="238"/>
      <c r="EN522" s="238"/>
      <c r="EO522" s="238"/>
      <c r="EP522" s="238"/>
      <c r="EQ522" s="238"/>
      <c r="ER522" s="238"/>
      <c r="ES522" s="238"/>
      <c r="ET522" s="238"/>
      <c r="EU522" s="238"/>
      <c r="EV522" s="238"/>
      <c r="EW522" s="238"/>
      <c r="EX522" s="238"/>
      <c r="EY522" s="238"/>
      <c r="EZ522" s="238"/>
      <c r="FA522" s="238"/>
      <c r="FB522" s="238"/>
      <c r="FC522" s="238"/>
      <c r="FD522" s="238"/>
      <c r="FE522" s="238"/>
      <c r="FF522" s="238"/>
      <c r="FG522" s="238"/>
      <c r="FH522" s="238"/>
      <c r="FI522" s="238"/>
      <c r="FJ522" s="238"/>
      <c r="FK522" s="238"/>
      <c r="FL522" s="238"/>
      <c r="FM522" s="238"/>
      <c r="FN522" s="238"/>
      <c r="FO522" s="238"/>
      <c r="FP522" s="238"/>
      <c r="FQ522" s="238"/>
      <c r="FR522" s="238"/>
    </row>
    <row r="523" spans="1:174" s="40" customFormat="1" ht="21" customHeight="1">
      <c r="A523" s="282" t="s">
        <v>20</v>
      </c>
      <c r="B523" s="277"/>
      <c r="C523" s="294">
        <v>971</v>
      </c>
      <c r="D523" s="291" t="s">
        <v>808</v>
      </c>
      <c r="E523" s="278"/>
      <c r="F523" s="278"/>
      <c r="G523" s="265"/>
      <c r="H523" s="265"/>
      <c r="I523" s="265"/>
      <c r="J523" s="265"/>
      <c r="K523" s="265"/>
      <c r="L523" s="265"/>
      <c r="M523" s="265"/>
      <c r="N523" s="265"/>
      <c r="O523" s="265"/>
      <c r="P523" s="265"/>
      <c r="Q523" s="265"/>
      <c r="R523" s="265"/>
      <c r="S523" s="265"/>
      <c r="T523" s="265"/>
      <c r="U523" s="265"/>
      <c r="V523" s="265"/>
      <c r="W523" s="265"/>
      <c r="X523" s="265"/>
      <c r="Y523" s="265"/>
      <c r="Z523" s="265"/>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c r="FJ523" s="41"/>
      <c r="FK523" s="41"/>
      <c r="FL523" s="41"/>
      <c r="FM523" s="41"/>
      <c r="FN523" s="41"/>
      <c r="FO523" s="41"/>
      <c r="FP523" s="41"/>
      <c r="FQ523" s="41"/>
      <c r="FR523" s="41"/>
    </row>
    <row r="524" spans="1:174" s="42" customFormat="1" ht="33" customHeight="1">
      <c r="A524" s="390" t="s">
        <v>724</v>
      </c>
      <c r="B524" s="350">
        <v>340</v>
      </c>
      <c r="C524" s="350"/>
      <c r="D524" s="351"/>
      <c r="E524" s="352">
        <f>SUM(E525:E528)</f>
        <v>7271560</v>
      </c>
      <c r="F524" s="352">
        <f>SUM(F525:F528)</f>
        <v>7271560</v>
      </c>
      <c r="G524" s="264"/>
      <c r="H524" s="264"/>
      <c r="I524" s="264"/>
      <c r="J524" s="264"/>
      <c r="K524" s="264"/>
      <c r="L524" s="264"/>
      <c r="M524" s="264"/>
      <c r="N524" s="264"/>
      <c r="O524" s="264"/>
      <c r="P524" s="264"/>
      <c r="Q524" s="264"/>
      <c r="R524" s="264"/>
      <c r="S524" s="264"/>
      <c r="T524" s="264"/>
      <c r="U524" s="264"/>
      <c r="V524" s="264"/>
      <c r="W524" s="264"/>
      <c r="X524" s="264"/>
      <c r="Y524" s="264"/>
      <c r="Z524" s="264"/>
      <c r="AA524" s="238"/>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c r="BF524" s="238"/>
      <c r="BG524" s="238"/>
      <c r="BH524" s="238"/>
      <c r="BI524" s="238"/>
      <c r="BJ524" s="238"/>
      <c r="BK524" s="238"/>
      <c r="BL524" s="238"/>
      <c r="BM524" s="238"/>
      <c r="BN524" s="238"/>
      <c r="BO524" s="238"/>
      <c r="BP524" s="238"/>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c r="DB524" s="238"/>
      <c r="DC524" s="238"/>
      <c r="DD524" s="238"/>
      <c r="DE524" s="238"/>
      <c r="DF524" s="238"/>
      <c r="DG524" s="238"/>
      <c r="DH524" s="238"/>
      <c r="DI524" s="238"/>
      <c r="DJ524" s="238"/>
      <c r="DK524" s="238"/>
      <c r="DL524" s="238"/>
      <c r="DM524" s="238"/>
      <c r="DN524" s="238"/>
      <c r="DO524" s="238"/>
      <c r="DP524" s="238"/>
      <c r="DQ524" s="238"/>
      <c r="DR524" s="238"/>
      <c r="DS524" s="238"/>
      <c r="DT524" s="238"/>
      <c r="DU524" s="238"/>
      <c r="DV524" s="238"/>
      <c r="DW524" s="238"/>
      <c r="DX524" s="238"/>
      <c r="DY524" s="238"/>
      <c r="DZ524" s="238"/>
      <c r="EA524" s="238"/>
      <c r="EB524" s="238"/>
      <c r="EC524" s="238"/>
      <c r="ED524" s="238"/>
      <c r="EE524" s="238"/>
      <c r="EF524" s="238"/>
      <c r="EG524" s="238"/>
      <c r="EH524" s="238"/>
      <c r="EI524" s="238"/>
      <c r="EJ524" s="238"/>
      <c r="EK524" s="238"/>
      <c r="EL524" s="238"/>
      <c r="EM524" s="238"/>
      <c r="EN524" s="238"/>
      <c r="EO524" s="238"/>
      <c r="EP524" s="238"/>
      <c r="EQ524" s="238"/>
      <c r="ER524" s="238"/>
      <c r="ES524" s="238"/>
      <c r="ET524" s="238"/>
      <c r="EU524" s="238"/>
      <c r="EV524" s="238"/>
      <c r="EW524" s="238"/>
      <c r="EX524" s="238"/>
      <c r="EY524" s="238"/>
      <c r="EZ524" s="238"/>
      <c r="FA524" s="238"/>
      <c r="FB524" s="238"/>
      <c r="FC524" s="238"/>
      <c r="FD524" s="238"/>
      <c r="FE524" s="238"/>
      <c r="FF524" s="238"/>
      <c r="FG524" s="238"/>
      <c r="FH524" s="238"/>
      <c r="FI524" s="238"/>
      <c r="FJ524" s="238"/>
      <c r="FK524" s="238"/>
      <c r="FL524" s="238"/>
      <c r="FM524" s="238"/>
      <c r="FN524" s="238"/>
      <c r="FO524" s="238"/>
      <c r="FP524" s="238"/>
      <c r="FQ524" s="238"/>
      <c r="FR524" s="238"/>
    </row>
    <row r="525" spans="1:174" s="40" customFormat="1" ht="22.5" customHeight="1">
      <c r="A525" s="282" t="s">
        <v>1</v>
      </c>
      <c r="B525" s="277"/>
      <c r="C525" s="294">
        <v>981</v>
      </c>
      <c r="D525" s="291" t="s">
        <v>808</v>
      </c>
      <c r="E525" s="278">
        <f>'Раб.таблица 2018'!F602</f>
        <v>226900</v>
      </c>
      <c r="F525" s="278">
        <f>E525</f>
        <v>226900</v>
      </c>
      <c r="G525" s="265"/>
      <c r="H525" s="265"/>
      <c r="I525" s="265"/>
      <c r="J525" s="265"/>
      <c r="K525" s="265"/>
      <c r="L525" s="265"/>
      <c r="M525" s="265"/>
      <c r="N525" s="265"/>
      <c r="O525" s="265"/>
      <c r="P525" s="265"/>
      <c r="Q525" s="265"/>
      <c r="R525" s="265"/>
      <c r="S525" s="265"/>
      <c r="T525" s="265"/>
      <c r="U525" s="265"/>
      <c r="V525" s="265"/>
      <c r="W525" s="265"/>
      <c r="X525" s="265"/>
      <c r="Y525" s="265"/>
      <c r="Z525" s="265"/>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c r="EX525" s="41"/>
      <c r="EY525" s="41"/>
      <c r="EZ525" s="41"/>
      <c r="FA525" s="41"/>
      <c r="FB525" s="41"/>
      <c r="FC525" s="41"/>
      <c r="FD525" s="41"/>
      <c r="FE525" s="41"/>
      <c r="FF525" s="41"/>
      <c r="FG525" s="41"/>
      <c r="FH525" s="41"/>
      <c r="FI525" s="41"/>
      <c r="FJ525" s="41"/>
      <c r="FK525" s="41"/>
      <c r="FL525" s="41"/>
      <c r="FM525" s="41"/>
      <c r="FN525" s="41"/>
      <c r="FO525" s="41"/>
      <c r="FP525" s="41"/>
      <c r="FQ525" s="41"/>
      <c r="FR525" s="41"/>
    </row>
    <row r="526" spans="1:174" s="40" customFormat="1" ht="22.5" customHeight="1">
      <c r="A526" s="282" t="s">
        <v>101</v>
      </c>
      <c r="B526" s="277"/>
      <c r="C526" s="294">
        <v>982</v>
      </c>
      <c r="D526" s="291" t="s">
        <v>808</v>
      </c>
      <c r="E526" s="278"/>
      <c r="F526" s="278"/>
      <c r="G526" s="265"/>
      <c r="H526" s="265"/>
      <c r="I526" s="265"/>
      <c r="J526" s="265"/>
      <c r="K526" s="265"/>
      <c r="L526" s="265"/>
      <c r="M526" s="265"/>
      <c r="N526" s="265"/>
      <c r="O526" s="265"/>
      <c r="P526" s="265"/>
      <c r="Q526" s="265"/>
      <c r="R526" s="265"/>
      <c r="S526" s="265"/>
      <c r="T526" s="265"/>
      <c r="U526" s="265"/>
      <c r="V526" s="265"/>
      <c r="W526" s="265"/>
      <c r="X526" s="265"/>
      <c r="Y526" s="265"/>
      <c r="Z526" s="265"/>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c r="EX526" s="41"/>
      <c r="EY526" s="41"/>
      <c r="EZ526" s="41"/>
      <c r="FA526" s="41"/>
      <c r="FB526" s="41"/>
      <c r="FC526" s="41"/>
      <c r="FD526" s="41"/>
      <c r="FE526" s="41"/>
      <c r="FF526" s="41"/>
      <c r="FG526" s="41"/>
      <c r="FH526" s="41"/>
      <c r="FI526" s="41"/>
      <c r="FJ526" s="41"/>
      <c r="FK526" s="41"/>
      <c r="FL526" s="41"/>
      <c r="FM526" s="41"/>
      <c r="FN526" s="41"/>
      <c r="FO526" s="41"/>
      <c r="FP526" s="41"/>
      <c r="FQ526" s="41"/>
      <c r="FR526" s="41"/>
    </row>
    <row r="527" spans="1:174" s="40" customFormat="1" ht="60.75" customHeight="1">
      <c r="A527" s="282" t="s">
        <v>18</v>
      </c>
      <c r="B527" s="277"/>
      <c r="C527" s="294">
        <v>983</v>
      </c>
      <c r="D527" s="291" t="s">
        <v>808</v>
      </c>
      <c r="E527" s="278">
        <f>'Раб.таблица 2018'!F604</f>
        <v>6934860</v>
      </c>
      <c r="F527" s="278">
        <f>E527</f>
        <v>6934860</v>
      </c>
      <c r="G527" s="265"/>
      <c r="H527" s="265"/>
      <c r="I527" s="265"/>
      <c r="J527" s="265"/>
      <c r="K527" s="265"/>
      <c r="L527" s="265"/>
      <c r="M527" s="265"/>
      <c r="N527" s="265"/>
      <c r="O527" s="265"/>
      <c r="P527" s="265"/>
      <c r="Q527" s="265"/>
      <c r="R527" s="265"/>
      <c r="S527" s="265"/>
      <c r="T527" s="265"/>
      <c r="U527" s="265"/>
      <c r="V527" s="265"/>
      <c r="W527" s="265"/>
      <c r="X527" s="265"/>
      <c r="Y527" s="265"/>
      <c r="Z527" s="265"/>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c r="EX527" s="41"/>
      <c r="EY527" s="41"/>
      <c r="EZ527" s="41"/>
      <c r="FA527" s="41"/>
      <c r="FB527" s="41"/>
      <c r="FC527" s="41"/>
      <c r="FD527" s="41"/>
      <c r="FE527" s="41"/>
      <c r="FF527" s="41"/>
      <c r="FG527" s="41"/>
      <c r="FH527" s="41"/>
      <c r="FI527" s="41"/>
      <c r="FJ527" s="41"/>
      <c r="FK527" s="41"/>
      <c r="FL527" s="41"/>
      <c r="FM527" s="41"/>
      <c r="FN527" s="41"/>
      <c r="FO527" s="41"/>
      <c r="FP527" s="41"/>
      <c r="FQ527" s="41"/>
      <c r="FR527" s="41"/>
    </row>
    <row r="528" spans="1:174" s="40" customFormat="1" ht="24" customHeight="1" thickBot="1">
      <c r="A528" s="288" t="s">
        <v>22</v>
      </c>
      <c r="B528" s="289"/>
      <c r="C528" s="315">
        <v>985</v>
      </c>
      <c r="D528" s="316" t="s">
        <v>808</v>
      </c>
      <c r="E528" s="290">
        <f>'Раб.таблица 2018'!F605</f>
        <v>109800</v>
      </c>
      <c r="F528" s="290">
        <f>E528</f>
        <v>109800</v>
      </c>
      <c r="G528" s="265"/>
      <c r="H528" s="265"/>
      <c r="I528" s="265"/>
      <c r="J528" s="265"/>
      <c r="K528" s="265"/>
      <c r="L528" s="265"/>
      <c r="M528" s="265"/>
      <c r="N528" s="265"/>
      <c r="O528" s="265"/>
      <c r="P528" s="265"/>
      <c r="Q528" s="265"/>
      <c r="R528" s="265"/>
      <c r="S528" s="265"/>
      <c r="T528" s="265"/>
      <c r="U528" s="265"/>
      <c r="V528" s="265"/>
      <c r="W528" s="265"/>
      <c r="X528" s="265"/>
      <c r="Y528" s="265"/>
      <c r="Z528" s="265"/>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c r="EX528" s="41"/>
      <c r="EY528" s="41"/>
      <c r="EZ528" s="41"/>
      <c r="FA528" s="41"/>
      <c r="FB528" s="41"/>
      <c r="FC528" s="41"/>
      <c r="FD528" s="41"/>
      <c r="FE528" s="41"/>
      <c r="FF528" s="41"/>
      <c r="FG528" s="41"/>
      <c r="FH528" s="41"/>
      <c r="FI528" s="41"/>
      <c r="FJ528" s="41"/>
      <c r="FK528" s="41"/>
      <c r="FL528" s="41"/>
      <c r="FM528" s="41"/>
      <c r="FN528" s="41"/>
      <c r="FO528" s="41"/>
      <c r="FP528" s="41"/>
      <c r="FQ528" s="41"/>
      <c r="FR528" s="41"/>
    </row>
    <row r="529" spans="1:174" s="10" customFormat="1" ht="34.5" customHeight="1" thickBot="1">
      <c r="A529" s="1167" t="s">
        <v>748</v>
      </c>
      <c r="B529" s="271"/>
      <c r="C529" s="271"/>
      <c r="D529" s="314"/>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row>
    <row r="530" spans="1:174" s="29" customFormat="1" ht="21.75" customHeight="1" thickBot="1">
      <c r="A530" s="1992"/>
      <c r="B530" s="2071"/>
      <c r="C530" s="2071"/>
      <c r="D530" s="2080"/>
      <c r="E530" s="2017" t="s">
        <v>825</v>
      </c>
      <c r="F530" s="2011" t="s">
        <v>812</v>
      </c>
      <c r="G530" s="2011"/>
      <c r="H530" s="2011"/>
      <c r="I530" s="2011"/>
      <c r="J530" s="2011"/>
      <c r="K530" s="2011"/>
      <c r="L530" s="2011"/>
      <c r="M530" s="2011"/>
      <c r="N530" s="2011"/>
      <c r="O530" s="2011"/>
      <c r="P530" s="2012"/>
      <c r="Q530" s="2010" t="s">
        <v>818</v>
      </c>
      <c r="R530" s="2011"/>
      <c r="S530" s="2011"/>
      <c r="T530" s="2011"/>
      <c r="U530" s="2012"/>
      <c r="V530" s="2078" t="s">
        <v>855</v>
      </c>
      <c r="W530" s="2068" t="s">
        <v>812</v>
      </c>
      <c r="X530" s="2069"/>
      <c r="Y530" s="2069"/>
      <c r="Z530" s="2069"/>
      <c r="AA530" s="2069"/>
      <c r="AB530" s="2069"/>
      <c r="AC530" s="2069"/>
      <c r="AD530" s="2069"/>
      <c r="AE530" s="2069"/>
      <c r="AF530" s="2069"/>
      <c r="AG530" s="2070"/>
      <c r="AH530" s="2074" t="s">
        <v>818</v>
      </c>
      <c r="AI530" s="2069"/>
      <c r="AJ530" s="2069"/>
      <c r="AK530" s="2069"/>
      <c r="AL530" s="2070"/>
    </row>
    <row r="531" spans="1:174" s="29" customFormat="1" ht="297" customHeight="1">
      <c r="A531" s="1993"/>
      <c r="B531" s="2072"/>
      <c r="C531" s="2072"/>
      <c r="D531" s="2081"/>
      <c r="E531" s="2018"/>
      <c r="F531" s="2084" t="s">
        <v>820</v>
      </c>
      <c r="G531" s="689" t="s">
        <v>1414</v>
      </c>
      <c r="H531" s="688" t="s">
        <v>1416</v>
      </c>
      <c r="I531" s="688" t="s">
        <v>1417</v>
      </c>
      <c r="J531" s="688"/>
      <c r="K531" s="688"/>
      <c r="L531" s="688"/>
      <c r="M531" s="688"/>
      <c r="N531" s="688"/>
      <c r="O531" s="688"/>
      <c r="P531" s="690"/>
      <c r="Q531" s="691" t="s">
        <v>819</v>
      </c>
      <c r="R531" s="689" t="s">
        <v>1420</v>
      </c>
      <c r="S531" s="688"/>
      <c r="T531" s="688"/>
      <c r="U531" s="688"/>
      <c r="V531" s="2079"/>
      <c r="W531" s="460" t="s">
        <v>820</v>
      </c>
      <c r="X531" s="461" t="s">
        <v>1414</v>
      </c>
      <c r="Y531" s="460" t="s">
        <v>1416</v>
      </c>
      <c r="Z531" s="460" t="s">
        <v>1421</v>
      </c>
      <c r="AA531" s="460"/>
      <c r="AB531" s="460"/>
      <c r="AC531" s="460"/>
      <c r="AD531" s="460"/>
      <c r="AE531" s="460"/>
      <c r="AF531" s="460"/>
      <c r="AG531" s="462"/>
      <c r="AH531" s="463" t="s">
        <v>819</v>
      </c>
      <c r="AI531" s="461" t="s">
        <v>1420</v>
      </c>
      <c r="AJ531" s="460"/>
      <c r="AK531" s="460"/>
      <c r="AL531" s="462"/>
    </row>
    <row r="532" spans="1:174" s="29" customFormat="1" ht="33" customHeight="1">
      <c r="A532" s="1994"/>
      <c r="B532" s="2073"/>
      <c r="C532" s="2073"/>
      <c r="D532" s="2082"/>
      <c r="E532" s="695"/>
      <c r="F532" s="2085"/>
      <c r="G532" s="640" t="s">
        <v>1415</v>
      </c>
      <c r="H532" s="641" t="s">
        <v>1777</v>
      </c>
      <c r="I532" s="641" t="s">
        <v>1778</v>
      </c>
      <c r="J532" s="641"/>
      <c r="K532" s="641"/>
      <c r="L532" s="641"/>
      <c r="M532" s="641"/>
      <c r="N532" s="641"/>
      <c r="O532" s="641"/>
      <c r="P532" s="642"/>
      <c r="Q532" s="692"/>
      <c r="R532" s="640" t="s">
        <v>1419</v>
      </c>
      <c r="S532" s="641"/>
      <c r="T532" s="641"/>
      <c r="U532" s="641"/>
      <c r="V532" s="464"/>
      <c r="W532" s="465"/>
      <c r="X532" s="466" t="s">
        <v>1415</v>
      </c>
      <c r="Y532" s="465" t="s">
        <v>1777</v>
      </c>
      <c r="Z532" s="465" t="s">
        <v>1778</v>
      </c>
      <c r="AA532" s="465"/>
      <c r="AB532" s="465"/>
      <c r="AC532" s="465"/>
      <c r="AD532" s="465"/>
      <c r="AE532" s="465"/>
      <c r="AF532" s="465"/>
      <c r="AG532" s="467"/>
      <c r="AH532" s="468"/>
      <c r="AI532" s="466" t="s">
        <v>1419</v>
      </c>
      <c r="AJ532" s="465"/>
      <c r="AK532" s="465"/>
      <c r="AL532" s="467"/>
    </row>
    <row r="533" spans="1:174" s="29" customFormat="1" ht="17.25" customHeight="1">
      <c r="A533" s="298">
        <v>1</v>
      </c>
      <c r="B533" s="299">
        <v>2</v>
      </c>
      <c r="C533" s="299">
        <v>3</v>
      </c>
      <c r="D533" s="300">
        <v>4</v>
      </c>
      <c r="E533" s="643">
        <v>5</v>
      </c>
      <c r="F533" s="693">
        <v>6</v>
      </c>
      <c r="G533" s="434">
        <v>7</v>
      </c>
      <c r="H533" s="435">
        <v>8</v>
      </c>
      <c r="I533" s="659">
        <v>9</v>
      </c>
      <c r="J533" s="435">
        <v>10</v>
      </c>
      <c r="K533" s="435">
        <v>11</v>
      </c>
      <c r="L533" s="435">
        <v>12</v>
      </c>
      <c r="M533" s="435">
        <v>13</v>
      </c>
      <c r="N533" s="435">
        <v>14</v>
      </c>
      <c r="O533" s="435">
        <v>15</v>
      </c>
      <c r="P533" s="446">
        <v>16</v>
      </c>
      <c r="Q533" s="687">
        <v>17</v>
      </c>
      <c r="R533" s="434">
        <v>18</v>
      </c>
      <c r="S533" s="435">
        <v>19</v>
      </c>
      <c r="T533" s="435">
        <v>20</v>
      </c>
      <c r="U533" s="435">
        <v>21</v>
      </c>
      <c r="V533" s="697">
        <v>22</v>
      </c>
      <c r="W533" s="614">
        <v>23</v>
      </c>
      <c r="X533" s="434">
        <v>24</v>
      </c>
      <c r="Y533" s="435">
        <v>25</v>
      </c>
      <c r="Z533" s="659">
        <v>26</v>
      </c>
      <c r="AA533" s="435">
        <v>27</v>
      </c>
      <c r="AB533" s="435">
        <v>28</v>
      </c>
      <c r="AC533" s="435">
        <v>29</v>
      </c>
      <c r="AD533" s="435">
        <v>30</v>
      </c>
      <c r="AE533" s="435">
        <v>31</v>
      </c>
      <c r="AF533" s="435">
        <v>32</v>
      </c>
      <c r="AG533" s="446">
        <v>33</v>
      </c>
      <c r="AH533" s="700">
        <v>34</v>
      </c>
      <c r="AI533" s="434">
        <v>35</v>
      </c>
      <c r="AJ533" s="435">
        <v>36</v>
      </c>
      <c r="AK533" s="435">
        <v>37</v>
      </c>
      <c r="AL533" s="445">
        <v>38</v>
      </c>
    </row>
    <row r="534" spans="1:174" s="22" customFormat="1" ht="21" customHeight="1">
      <c r="A534" s="647" t="s">
        <v>78</v>
      </c>
      <c r="B534" s="648"/>
      <c r="C534" s="648"/>
      <c r="D534" s="649"/>
      <c r="E534" s="644">
        <f>E536+E577</f>
        <v>260300</v>
      </c>
      <c r="F534" s="652">
        <f t="shared" ref="F534:U534" si="5">F536+F577</f>
        <v>153000</v>
      </c>
      <c r="G534" s="652">
        <f t="shared" si="5"/>
        <v>0</v>
      </c>
      <c r="H534" s="653">
        <f t="shared" si="5"/>
        <v>153000</v>
      </c>
      <c r="I534" s="652">
        <f t="shared" si="5"/>
        <v>0</v>
      </c>
      <c r="J534" s="653">
        <f t="shared" si="5"/>
        <v>0</v>
      </c>
      <c r="K534" s="653">
        <f t="shared" si="5"/>
        <v>0</v>
      </c>
      <c r="L534" s="653">
        <f t="shared" si="5"/>
        <v>0</v>
      </c>
      <c r="M534" s="653">
        <f t="shared" si="5"/>
        <v>0</v>
      </c>
      <c r="N534" s="653">
        <f t="shared" si="5"/>
        <v>0</v>
      </c>
      <c r="O534" s="653">
        <f t="shared" si="5"/>
        <v>0</v>
      </c>
      <c r="P534" s="654">
        <f t="shared" si="5"/>
        <v>0</v>
      </c>
      <c r="Q534" s="651">
        <f t="shared" si="5"/>
        <v>107300</v>
      </c>
      <c r="R534" s="652">
        <f t="shared" si="5"/>
        <v>107300</v>
      </c>
      <c r="S534" s="653">
        <f t="shared" si="5"/>
        <v>0</v>
      </c>
      <c r="T534" s="653">
        <f t="shared" si="5"/>
        <v>0</v>
      </c>
      <c r="U534" s="653">
        <f t="shared" si="5"/>
        <v>0</v>
      </c>
      <c r="V534" s="455">
        <f>V536+V577</f>
        <v>107300</v>
      </c>
      <c r="W534" s="331">
        <f t="shared" ref="W534:AL534" si="6">W536+W577</f>
        <v>0</v>
      </c>
      <c r="X534" s="337">
        <f t="shared" si="6"/>
        <v>0</v>
      </c>
      <c r="Y534" s="331">
        <f t="shared" si="6"/>
        <v>0</v>
      </c>
      <c r="Z534" s="337">
        <f t="shared" si="6"/>
        <v>0</v>
      </c>
      <c r="AA534" s="331">
        <f t="shared" si="6"/>
        <v>0</v>
      </c>
      <c r="AB534" s="331">
        <f t="shared" si="6"/>
        <v>0</v>
      </c>
      <c r="AC534" s="331">
        <f t="shared" si="6"/>
        <v>0</v>
      </c>
      <c r="AD534" s="331">
        <f t="shared" si="6"/>
        <v>0</v>
      </c>
      <c r="AE534" s="331">
        <f t="shared" si="6"/>
        <v>0</v>
      </c>
      <c r="AF534" s="331">
        <f t="shared" si="6"/>
        <v>0</v>
      </c>
      <c r="AG534" s="330">
        <f t="shared" si="6"/>
        <v>0</v>
      </c>
      <c r="AH534" s="329">
        <f t="shared" si="6"/>
        <v>107300</v>
      </c>
      <c r="AI534" s="337">
        <f t="shared" si="6"/>
        <v>107300</v>
      </c>
      <c r="AJ534" s="331">
        <f t="shared" si="6"/>
        <v>0</v>
      </c>
      <c r="AK534" s="331">
        <f t="shared" si="6"/>
        <v>0</v>
      </c>
      <c r="AL534" s="469">
        <f t="shared" si="6"/>
        <v>0</v>
      </c>
    </row>
    <row r="535" spans="1:174" s="22" customFormat="1" ht="21" customHeight="1">
      <c r="A535" s="647" t="s">
        <v>693</v>
      </c>
      <c r="B535" s="648"/>
      <c r="C535" s="648"/>
      <c r="D535" s="649"/>
      <c r="E535" s="644">
        <f>E544+E546+E548+E553+E555+E562+E563+E564+E566+E567+E569+E570+E576+E578+E580+E565+E572</f>
        <v>260300</v>
      </c>
      <c r="F535" s="652">
        <f>F544+F546+F548+F553+F555+F562+F563+F564+F566+F567+F569+F570+F576+F578+F580+F565+F572</f>
        <v>153000</v>
      </c>
      <c r="G535" s="652">
        <f t="shared" ref="G535:J535" si="7">G544+G546+G548+G553+G555+G562+G563+G564+G566+G567+G569+G570+G576+G578+G580+G565+G573</f>
        <v>0</v>
      </c>
      <c r="H535" s="653">
        <f t="shared" si="7"/>
        <v>153000</v>
      </c>
      <c r="I535" s="652">
        <f t="shared" si="7"/>
        <v>0</v>
      </c>
      <c r="J535" s="653">
        <f t="shared" si="7"/>
        <v>0</v>
      </c>
      <c r="K535" s="653">
        <f t="shared" ref="K535:N535" si="8">K544+K546+K548+K553+K555+K562+K563+K564+K566+K567+K569+K570+K576+K578+K580+K565+K573</f>
        <v>0</v>
      </c>
      <c r="L535" s="653">
        <f t="shared" si="8"/>
        <v>0</v>
      </c>
      <c r="M535" s="653">
        <f t="shared" si="8"/>
        <v>0</v>
      </c>
      <c r="N535" s="653">
        <f t="shared" si="8"/>
        <v>0</v>
      </c>
      <c r="O535" s="653">
        <f>O544+O546+O548+O553+O555+O562+O563+O564+O566+O567+O569+O570+O576+O578+O580+O565+O572</f>
        <v>0</v>
      </c>
      <c r="P535" s="654">
        <f>P544+P546+P548+P553+P555+P562+P563+P564+P566+P567+P569+P570+P576+P578+P580+P565+P572</f>
        <v>0</v>
      </c>
      <c r="Q535" s="651">
        <f>Q544+Q546+Q548+Q553+Q555+Q562+Q563+Q564+Q566+Q567+Q569+Q570+Q576+Q578+Q580+Q565+Q572</f>
        <v>107300</v>
      </c>
      <c r="R535" s="652">
        <f t="shared" ref="R535" si="9">R544+R546+R548+R553+R555+R562+R563+R564+R566+R567+R569+R570+R576+R578+R580+R565+R573</f>
        <v>107300</v>
      </c>
      <c r="S535" s="653">
        <f>S544+S546+S548+S553+S555+S562+S563+S564+S566+S567+S569+S570+S576+S578+S580+S565+S573</f>
        <v>0</v>
      </c>
      <c r="T535" s="653">
        <f>T544+T546+T548+T553+T555+T562+T563+T564+T566+T567+T569+T570+T576+T578+T580+T565+T573</f>
        <v>0</v>
      </c>
      <c r="U535" s="653">
        <f>U544+U546+U548+U553+U555+U562+U563+U564+U566+U567+U569+U570+U576+U578+U580+U565+U573</f>
        <v>0</v>
      </c>
      <c r="V535" s="455">
        <f>V544+V546+V548+V553+V555+V562+V563+V564+V566+V567+V569+V570+V576+V578+V580+V565+V572</f>
        <v>107300</v>
      </c>
      <c r="W535" s="331">
        <f>W544+W546+W548+W553+W555+W562+W563+W564+W566+W567+W569+W570+W576+W578+W580+W565+W572</f>
        <v>0</v>
      </c>
      <c r="X535" s="337">
        <f t="shared" ref="X535:AA535" si="10">X544+X546+X548+X553+X555+X562+X563+X564+X566+X567+X569+X570+X576+X578+X580+X565+X573</f>
        <v>0</v>
      </c>
      <c r="Y535" s="331">
        <f t="shared" si="10"/>
        <v>0</v>
      </c>
      <c r="Z535" s="337">
        <f t="shared" si="10"/>
        <v>0</v>
      </c>
      <c r="AA535" s="331">
        <f t="shared" si="10"/>
        <v>0</v>
      </c>
      <c r="AB535" s="331">
        <f t="shared" ref="AB535:AE535" si="11">AB544+AB546+AB548+AB553+AB555+AB562+AB563+AB564+AB566+AB567+AB569+AB570+AB576+AB578+AB580+AB565+AB573</f>
        <v>0</v>
      </c>
      <c r="AC535" s="331">
        <f t="shared" si="11"/>
        <v>0</v>
      </c>
      <c r="AD535" s="331">
        <f t="shared" si="11"/>
        <v>0</v>
      </c>
      <c r="AE535" s="331">
        <f t="shared" si="11"/>
        <v>0</v>
      </c>
      <c r="AF535" s="331">
        <f>AF544+AF546+AF548+AF553+AF555+AF562+AF563+AF564+AF566+AF567+AF569+AF570+AF576+AF578+AF580+AF565+AF572</f>
        <v>0</v>
      </c>
      <c r="AG535" s="330">
        <f>AG544+AG546+AG548+AG553+AG555+AG562+AG563+AG564+AG566+AG567+AG569+AG570+AG576+AG578+AG580+AG565+AG572</f>
        <v>0</v>
      </c>
      <c r="AH535" s="329">
        <f>AH544+AH546+AH548+AH553+AH555+AH562+AH563+AH564+AH566+AH567+AH569+AH570+AH576+AH578+AH580+AH565+AH572</f>
        <v>107300</v>
      </c>
      <c r="AI535" s="337">
        <f t="shared" ref="AI535" si="12">AI544+AI546+AI548+AI553+AI555+AI562+AI563+AI564+AI566+AI567+AI569+AI570+AI576+AI578+AI580+AI565+AI573</f>
        <v>107300</v>
      </c>
      <c r="AJ535" s="331">
        <f>AJ544+AJ546+AJ548+AJ553+AJ555+AJ562+AJ563+AJ564+AJ566+AJ567+AJ569+AJ570+AJ576+AJ578+AJ580+AJ565+AJ573</f>
        <v>0</v>
      </c>
      <c r="AK535" s="331">
        <f>AK544+AK546+AK548+AK553+AK555+AK562+AK563+AK564+AK566+AK567+AK569+AK570+AK576+AK578+AK580+AK565+AK573</f>
        <v>0</v>
      </c>
      <c r="AL535" s="469">
        <f>AL544+AL546+AL548+AL553+AL555+AL562+AL563+AL564+AL566+AL567+AL569+AL570+AL576+AL578+AL580+AL565+AL573</f>
        <v>0</v>
      </c>
    </row>
    <row r="536" spans="1:174" s="22" customFormat="1" ht="18" customHeight="1">
      <c r="A536" s="317"/>
      <c r="B536" s="318">
        <v>200</v>
      </c>
      <c r="C536" s="318"/>
      <c r="D536" s="321"/>
      <c r="E536" s="644">
        <f>E537+E571+E574</f>
        <v>153000</v>
      </c>
      <c r="F536" s="652">
        <f t="shared" ref="F536:U536" si="13">F537+F571+F574</f>
        <v>153000</v>
      </c>
      <c r="G536" s="436">
        <f t="shared" si="13"/>
        <v>0</v>
      </c>
      <c r="H536" s="305">
        <f t="shared" si="13"/>
        <v>153000</v>
      </c>
      <c r="I536" s="436">
        <f t="shared" si="13"/>
        <v>0</v>
      </c>
      <c r="J536" s="305">
        <f t="shared" si="13"/>
        <v>0</v>
      </c>
      <c r="K536" s="305">
        <f t="shared" si="13"/>
        <v>0</v>
      </c>
      <c r="L536" s="305">
        <f t="shared" si="13"/>
        <v>0</v>
      </c>
      <c r="M536" s="305">
        <f t="shared" si="13"/>
        <v>0</v>
      </c>
      <c r="N536" s="305">
        <f t="shared" si="13"/>
        <v>0</v>
      </c>
      <c r="O536" s="305">
        <f t="shared" si="13"/>
        <v>0</v>
      </c>
      <c r="P536" s="304">
        <f t="shared" si="13"/>
        <v>0</v>
      </c>
      <c r="Q536" s="651">
        <f t="shared" si="13"/>
        <v>0</v>
      </c>
      <c r="R536" s="436">
        <f t="shared" si="13"/>
        <v>0</v>
      </c>
      <c r="S536" s="305">
        <f t="shared" si="13"/>
        <v>0</v>
      </c>
      <c r="T536" s="305">
        <f t="shared" si="13"/>
        <v>0</v>
      </c>
      <c r="U536" s="305">
        <f t="shared" si="13"/>
        <v>0</v>
      </c>
      <c r="V536" s="455">
        <f>V537+V571+V574</f>
        <v>0</v>
      </c>
      <c r="W536" s="331">
        <f t="shared" ref="W536:AL536" si="14">W537+W571+W574</f>
        <v>0</v>
      </c>
      <c r="X536" s="436">
        <f t="shared" si="14"/>
        <v>0</v>
      </c>
      <c r="Y536" s="305">
        <f t="shared" si="14"/>
        <v>0</v>
      </c>
      <c r="Z536" s="436">
        <f t="shared" si="14"/>
        <v>0</v>
      </c>
      <c r="AA536" s="305">
        <f t="shared" si="14"/>
        <v>0</v>
      </c>
      <c r="AB536" s="305">
        <f t="shared" si="14"/>
        <v>0</v>
      </c>
      <c r="AC536" s="305">
        <f t="shared" si="14"/>
        <v>0</v>
      </c>
      <c r="AD536" s="305">
        <f t="shared" si="14"/>
        <v>0</v>
      </c>
      <c r="AE536" s="305">
        <f t="shared" si="14"/>
        <v>0</v>
      </c>
      <c r="AF536" s="305">
        <f t="shared" si="14"/>
        <v>0</v>
      </c>
      <c r="AG536" s="304">
        <f t="shared" si="14"/>
        <v>0</v>
      </c>
      <c r="AH536" s="329">
        <f t="shared" si="14"/>
        <v>0</v>
      </c>
      <c r="AI536" s="436">
        <f t="shared" si="14"/>
        <v>0</v>
      </c>
      <c r="AJ536" s="305">
        <f t="shared" si="14"/>
        <v>0</v>
      </c>
      <c r="AK536" s="305">
        <f t="shared" si="14"/>
        <v>0</v>
      </c>
      <c r="AL536" s="437">
        <f t="shared" si="14"/>
        <v>0</v>
      </c>
    </row>
    <row r="537" spans="1:174" s="22" customFormat="1" ht="21.75" customHeight="1">
      <c r="A537" s="647" t="s">
        <v>717</v>
      </c>
      <c r="B537" s="648">
        <v>220</v>
      </c>
      <c r="C537" s="648"/>
      <c r="D537" s="649"/>
      <c r="E537" s="644">
        <f>E544+E546+E548+E553+E555+E561</f>
        <v>153000</v>
      </c>
      <c r="F537" s="652">
        <f>F544+F546+F548+F553+F555+F561</f>
        <v>153000</v>
      </c>
      <c r="G537" s="652">
        <f t="shared" ref="G537:J537" si="15">G538+G544+G546+G548+G553+G555+G561</f>
        <v>0</v>
      </c>
      <c r="H537" s="653">
        <f t="shared" si="15"/>
        <v>153000</v>
      </c>
      <c r="I537" s="652">
        <f t="shared" si="15"/>
        <v>0</v>
      </c>
      <c r="J537" s="653">
        <f t="shared" si="15"/>
        <v>0</v>
      </c>
      <c r="K537" s="653">
        <f t="shared" ref="K537:N537" si="16">K538+K544+K546+K548+K553+K555+K561</f>
        <v>0</v>
      </c>
      <c r="L537" s="653">
        <f t="shared" si="16"/>
        <v>0</v>
      </c>
      <c r="M537" s="653">
        <f t="shared" si="16"/>
        <v>0</v>
      </c>
      <c r="N537" s="653">
        <f t="shared" si="16"/>
        <v>0</v>
      </c>
      <c r="O537" s="653">
        <f>O544+O546+O548+O553+O555+O561</f>
        <v>0</v>
      </c>
      <c r="P537" s="654">
        <f>P544+P546+P548+P553+P555+P561</f>
        <v>0</v>
      </c>
      <c r="Q537" s="651">
        <f>Q544+Q546+Q548+Q553+Q555+Q561</f>
        <v>0</v>
      </c>
      <c r="R537" s="652">
        <f t="shared" ref="R537" si="17">R538+R544+R546+R548+R553+R555+R561</f>
        <v>0</v>
      </c>
      <c r="S537" s="653">
        <f>S538+S544+S546+S548+S553+S555+S561</f>
        <v>0</v>
      </c>
      <c r="T537" s="653">
        <f>T538+T544+T546+T548+T553+T555+T561</f>
        <v>0</v>
      </c>
      <c r="U537" s="653">
        <f>U538+U544+U546+U548+U553+U555+U561</f>
        <v>0</v>
      </c>
      <c r="V537" s="455">
        <f>V544+V546+V548+V553+V555+V561</f>
        <v>0</v>
      </c>
      <c r="W537" s="331">
        <f>W544+W546+W548+W553+W555+W561</f>
        <v>0</v>
      </c>
      <c r="X537" s="337">
        <f t="shared" ref="X537:AA537" si="18">X538+X544+X546+X548+X553+X555+X561</f>
        <v>0</v>
      </c>
      <c r="Y537" s="331">
        <f t="shared" si="18"/>
        <v>0</v>
      </c>
      <c r="Z537" s="337">
        <f t="shared" si="18"/>
        <v>0</v>
      </c>
      <c r="AA537" s="331">
        <f t="shared" si="18"/>
        <v>0</v>
      </c>
      <c r="AB537" s="331">
        <f t="shared" ref="AB537:AE537" si="19">AB538+AB544+AB546+AB548+AB553+AB555+AB561</f>
        <v>0</v>
      </c>
      <c r="AC537" s="331">
        <f t="shared" si="19"/>
        <v>0</v>
      </c>
      <c r="AD537" s="331">
        <f t="shared" si="19"/>
        <v>0</v>
      </c>
      <c r="AE537" s="331">
        <f t="shared" si="19"/>
        <v>0</v>
      </c>
      <c r="AF537" s="331">
        <f>AF544+AF546+AF548+AF553+AF555+AF561</f>
        <v>0</v>
      </c>
      <c r="AG537" s="330">
        <f>AG544+AG546+AG548+AG553+AG555+AG561</f>
        <v>0</v>
      </c>
      <c r="AH537" s="329">
        <f>AH544+AH546+AH548+AH553+AH555+AH561</f>
        <v>0</v>
      </c>
      <c r="AI537" s="337">
        <f t="shared" ref="AI537" si="20">AI538+AI544+AI546+AI548+AI553+AI555+AI561</f>
        <v>0</v>
      </c>
      <c r="AJ537" s="331">
        <f>AJ538+AJ544+AJ546+AJ548+AJ553+AJ555+AJ561</f>
        <v>0</v>
      </c>
      <c r="AK537" s="331">
        <f>AK538+AK544+AK546+AK548+AK553+AK555+AK561</f>
        <v>0</v>
      </c>
      <c r="AL537" s="469">
        <f>AL538+AL544+AL546+AL548+AL553+AL555+AL561</f>
        <v>0</v>
      </c>
    </row>
    <row r="538" spans="1:174" s="42" customFormat="1" ht="21.75" customHeight="1">
      <c r="A538" s="647" t="s">
        <v>718</v>
      </c>
      <c r="B538" s="648">
        <v>212</v>
      </c>
      <c r="C538" s="648"/>
      <c r="D538" s="649"/>
      <c r="E538" s="644">
        <f>SUM(E539:E543)</f>
        <v>0</v>
      </c>
      <c r="F538" s="652">
        <f t="shared" ref="F538:U538" si="21">SUM(F539:F543)</f>
        <v>0</v>
      </c>
      <c r="G538" s="652">
        <f t="shared" ref="G538:J538" si="22">SUM(G539:G543)</f>
        <v>0</v>
      </c>
      <c r="H538" s="653">
        <f t="shared" si="22"/>
        <v>0</v>
      </c>
      <c r="I538" s="652">
        <f t="shared" si="22"/>
        <v>0</v>
      </c>
      <c r="J538" s="653">
        <f t="shared" si="22"/>
        <v>0</v>
      </c>
      <c r="K538" s="653">
        <f t="shared" si="21"/>
        <v>0</v>
      </c>
      <c r="L538" s="653">
        <f t="shared" si="21"/>
        <v>0</v>
      </c>
      <c r="M538" s="653">
        <f t="shared" si="21"/>
        <v>0</v>
      </c>
      <c r="N538" s="653">
        <f t="shared" si="21"/>
        <v>0</v>
      </c>
      <c r="O538" s="653">
        <f t="shared" si="21"/>
        <v>0</v>
      </c>
      <c r="P538" s="654">
        <f t="shared" si="21"/>
        <v>0</v>
      </c>
      <c r="Q538" s="651">
        <f t="shared" si="21"/>
        <v>0</v>
      </c>
      <c r="R538" s="652">
        <f t="shared" ref="R538" si="23">SUM(R539:R543)</f>
        <v>0</v>
      </c>
      <c r="S538" s="653">
        <f t="shared" si="21"/>
        <v>0</v>
      </c>
      <c r="T538" s="653">
        <f t="shared" si="21"/>
        <v>0</v>
      </c>
      <c r="U538" s="653">
        <f t="shared" si="21"/>
        <v>0</v>
      </c>
      <c r="V538" s="455">
        <f>SUM(V539:V543)</f>
        <v>0</v>
      </c>
      <c r="W538" s="331">
        <f t="shared" ref="W538:AL538" si="24">SUM(W539:W543)</f>
        <v>0</v>
      </c>
      <c r="X538" s="337">
        <f t="shared" ref="X538:AA538" si="25">SUM(X539:X543)</f>
        <v>0</v>
      </c>
      <c r="Y538" s="331">
        <f t="shared" si="25"/>
        <v>0</v>
      </c>
      <c r="Z538" s="337">
        <f t="shared" si="25"/>
        <v>0</v>
      </c>
      <c r="AA538" s="331">
        <f t="shared" si="25"/>
        <v>0</v>
      </c>
      <c r="AB538" s="331">
        <f t="shared" ref="AB538:AE538" si="26">SUM(AB539:AB543)</f>
        <v>0</v>
      </c>
      <c r="AC538" s="331">
        <f t="shared" si="26"/>
        <v>0</v>
      </c>
      <c r="AD538" s="331">
        <f t="shared" si="26"/>
        <v>0</v>
      </c>
      <c r="AE538" s="331">
        <f t="shared" si="26"/>
        <v>0</v>
      </c>
      <c r="AF538" s="331">
        <f t="shared" si="24"/>
        <v>0</v>
      </c>
      <c r="AG538" s="330">
        <f t="shared" si="24"/>
        <v>0</v>
      </c>
      <c r="AH538" s="329">
        <f t="shared" si="24"/>
        <v>0</v>
      </c>
      <c r="AI538" s="337">
        <f t="shared" ref="AI538" si="27">SUM(AI539:AI543)</f>
        <v>0</v>
      </c>
      <c r="AJ538" s="331">
        <f t="shared" si="24"/>
        <v>0</v>
      </c>
      <c r="AK538" s="331">
        <f t="shared" si="24"/>
        <v>0</v>
      </c>
      <c r="AL538" s="469">
        <f t="shared" si="24"/>
        <v>0</v>
      </c>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c r="BG538" s="238"/>
      <c r="BH538" s="238"/>
      <c r="BI538" s="238"/>
      <c r="BJ538" s="238"/>
      <c r="BK538" s="238"/>
      <c r="BL538" s="238"/>
      <c r="BM538" s="238"/>
      <c r="BN538" s="238"/>
      <c r="BO538" s="238"/>
      <c r="BP538" s="238"/>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c r="DB538" s="238"/>
      <c r="DC538" s="238"/>
      <c r="DD538" s="238"/>
      <c r="DE538" s="238"/>
      <c r="DF538" s="238"/>
      <c r="DG538" s="238"/>
      <c r="DH538" s="238"/>
      <c r="DI538" s="238"/>
      <c r="DJ538" s="238"/>
      <c r="DK538" s="238"/>
      <c r="DL538" s="238"/>
      <c r="DM538" s="238"/>
      <c r="DN538" s="238"/>
      <c r="DO538" s="238"/>
      <c r="DP538" s="238"/>
      <c r="DQ538" s="238"/>
      <c r="DR538" s="238"/>
      <c r="DS538" s="238"/>
      <c r="DT538" s="238"/>
      <c r="DU538" s="238"/>
      <c r="DV538" s="238"/>
      <c r="DW538" s="238"/>
      <c r="DX538" s="238"/>
      <c r="DY538" s="238"/>
      <c r="DZ538" s="238"/>
      <c r="EA538" s="238"/>
      <c r="EB538" s="238"/>
      <c r="EC538" s="238"/>
      <c r="ED538" s="238"/>
      <c r="EE538" s="238"/>
      <c r="EF538" s="238"/>
      <c r="EG538" s="238"/>
      <c r="EH538" s="238"/>
      <c r="EI538" s="238"/>
      <c r="EJ538" s="238"/>
      <c r="EK538" s="238"/>
      <c r="EL538" s="238"/>
      <c r="EM538" s="238"/>
      <c r="EN538" s="238"/>
      <c r="EO538" s="238"/>
      <c r="EP538" s="238"/>
      <c r="EQ538" s="238"/>
      <c r="ER538" s="238"/>
      <c r="ES538" s="238"/>
      <c r="ET538" s="238"/>
      <c r="EU538" s="238"/>
      <c r="EV538" s="238"/>
      <c r="EW538" s="238"/>
      <c r="EX538" s="238"/>
      <c r="EY538" s="238"/>
      <c r="EZ538" s="238"/>
      <c r="FA538" s="238"/>
      <c r="FB538" s="238"/>
      <c r="FC538" s="238"/>
      <c r="FD538" s="238"/>
      <c r="FE538" s="238"/>
      <c r="FF538" s="238"/>
      <c r="FG538" s="238"/>
      <c r="FH538" s="238"/>
      <c r="FI538" s="238"/>
      <c r="FJ538" s="238"/>
      <c r="FK538" s="238"/>
      <c r="FL538" s="238"/>
      <c r="FM538" s="238"/>
      <c r="FN538" s="238"/>
      <c r="FO538" s="238"/>
      <c r="FP538" s="238"/>
      <c r="FQ538" s="238"/>
      <c r="FR538" s="238"/>
    </row>
    <row r="539" spans="1:174" s="40" customFormat="1" ht="47.25" customHeight="1">
      <c r="A539" s="282" t="s">
        <v>125</v>
      </c>
      <c r="B539" s="277"/>
      <c r="C539" s="294">
        <v>912</v>
      </c>
      <c r="D539" s="295"/>
      <c r="E539" s="645">
        <f>SUM(F539,Q539)</f>
        <v>0</v>
      </c>
      <c r="F539" s="673">
        <f>SUM(G539:P539)</f>
        <v>0</v>
      </c>
      <c r="G539" s="438"/>
      <c r="H539" s="308"/>
      <c r="I539" s="438"/>
      <c r="J539" s="308"/>
      <c r="K539" s="308"/>
      <c r="L539" s="308"/>
      <c r="M539" s="308"/>
      <c r="N539" s="308"/>
      <c r="O539" s="308"/>
      <c r="P539" s="309"/>
      <c r="Q539" s="672">
        <f>SUM(R539:U539)</f>
        <v>0</v>
      </c>
      <c r="R539" s="438"/>
      <c r="S539" s="308"/>
      <c r="T539" s="308"/>
      <c r="U539" s="308"/>
      <c r="V539" s="698">
        <f>SUM(W539,AH539)</f>
        <v>0</v>
      </c>
      <c r="W539" s="256">
        <f>SUM(X539:AG539)</f>
        <v>0</v>
      </c>
      <c r="X539" s="438"/>
      <c r="Y539" s="308"/>
      <c r="Z539" s="438"/>
      <c r="AA539" s="308"/>
      <c r="AB539" s="308"/>
      <c r="AC539" s="308"/>
      <c r="AD539" s="308"/>
      <c r="AE539" s="308"/>
      <c r="AF539" s="308"/>
      <c r="AG539" s="309"/>
      <c r="AH539" s="395">
        <f>SUM(AI539:AL539)</f>
        <v>0</v>
      </c>
      <c r="AI539" s="438"/>
      <c r="AJ539" s="308"/>
      <c r="AK539" s="308"/>
      <c r="AL539" s="439"/>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row>
    <row r="540" spans="1:174" s="40" customFormat="1" ht="58.5" customHeight="1">
      <c r="A540" s="282" t="s">
        <v>131</v>
      </c>
      <c r="B540" s="277"/>
      <c r="C540" s="294">
        <v>921</v>
      </c>
      <c r="D540" s="295"/>
      <c r="E540" s="645">
        <f>SUM(F540,Q540)</f>
        <v>0</v>
      </c>
      <c r="F540" s="673">
        <f>SUM(G540:P540)</f>
        <v>0</v>
      </c>
      <c r="G540" s="438"/>
      <c r="H540" s="308"/>
      <c r="I540" s="438"/>
      <c r="J540" s="308"/>
      <c r="K540" s="308"/>
      <c r="L540" s="308"/>
      <c r="M540" s="308"/>
      <c r="N540" s="308"/>
      <c r="O540" s="308"/>
      <c r="P540" s="309"/>
      <c r="Q540" s="672">
        <f>SUM(R540:U540)</f>
        <v>0</v>
      </c>
      <c r="R540" s="438"/>
      <c r="S540" s="308"/>
      <c r="T540" s="308"/>
      <c r="U540" s="308"/>
      <c r="V540" s="698">
        <f>SUM(W540,AH540)</f>
        <v>0</v>
      </c>
      <c r="W540" s="256">
        <f>SUM(X540:AG540)</f>
        <v>0</v>
      </c>
      <c r="X540" s="438"/>
      <c r="Y540" s="308"/>
      <c r="Z540" s="438"/>
      <c r="AA540" s="308"/>
      <c r="AB540" s="308"/>
      <c r="AC540" s="308"/>
      <c r="AD540" s="308"/>
      <c r="AE540" s="308"/>
      <c r="AF540" s="308"/>
      <c r="AG540" s="309"/>
      <c r="AH540" s="395">
        <f>SUM(AI540:AL540)</f>
        <v>0</v>
      </c>
      <c r="AI540" s="438"/>
      <c r="AJ540" s="308"/>
      <c r="AK540" s="308"/>
      <c r="AL540" s="439"/>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row>
    <row r="541" spans="1:174" s="40" customFormat="1" ht="57.75">
      <c r="A541" s="282" t="s">
        <v>882</v>
      </c>
      <c r="B541" s="277"/>
      <c r="C541" s="294">
        <v>923</v>
      </c>
      <c r="D541" s="295"/>
      <c r="E541" s="645">
        <f t="shared" ref="E541:E570" si="28">SUM(F541,Q541)</f>
        <v>0</v>
      </c>
      <c r="F541" s="673">
        <f>SUM(G541:P541)</f>
        <v>0</v>
      </c>
      <c r="G541" s="438"/>
      <c r="H541" s="308"/>
      <c r="I541" s="438"/>
      <c r="J541" s="308"/>
      <c r="K541" s="308"/>
      <c r="L541" s="308"/>
      <c r="M541" s="308"/>
      <c r="N541" s="308"/>
      <c r="O541" s="308"/>
      <c r="P541" s="309"/>
      <c r="Q541" s="672">
        <f>SUM(R541:U541)</f>
        <v>0</v>
      </c>
      <c r="R541" s="438"/>
      <c r="S541" s="308"/>
      <c r="T541" s="308"/>
      <c r="U541" s="308"/>
      <c r="V541" s="698">
        <f>SUM(W541,AH541)</f>
        <v>0</v>
      </c>
      <c r="W541" s="256">
        <f>SUM(X541:AG541)</f>
        <v>0</v>
      </c>
      <c r="X541" s="438"/>
      <c r="Y541" s="308"/>
      <c r="Z541" s="438"/>
      <c r="AA541" s="308"/>
      <c r="AB541" s="308"/>
      <c r="AC541" s="308"/>
      <c r="AD541" s="308"/>
      <c r="AE541" s="308"/>
      <c r="AF541" s="308"/>
      <c r="AG541" s="309"/>
      <c r="AH541" s="395">
        <f>SUM(AI541:AL541)</f>
        <v>0</v>
      </c>
      <c r="AI541" s="438"/>
      <c r="AJ541" s="308"/>
      <c r="AK541" s="308"/>
      <c r="AL541" s="439"/>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row>
    <row r="542" spans="1:174" s="40" customFormat="1" ht="57" customHeight="1">
      <c r="A542" s="282" t="s">
        <v>881</v>
      </c>
      <c r="B542" s="277"/>
      <c r="C542" s="294">
        <v>924</v>
      </c>
      <c r="D542" s="295"/>
      <c r="E542" s="645">
        <f t="shared" si="28"/>
        <v>0</v>
      </c>
      <c r="F542" s="673">
        <f>SUM(G542:P542)</f>
        <v>0</v>
      </c>
      <c r="G542" s="438"/>
      <c r="H542" s="308"/>
      <c r="I542" s="438"/>
      <c r="J542" s="308"/>
      <c r="K542" s="308"/>
      <c r="L542" s="308"/>
      <c r="M542" s="308"/>
      <c r="N542" s="308"/>
      <c r="O542" s="308"/>
      <c r="P542" s="309"/>
      <c r="Q542" s="672">
        <f>SUM(R542:U542)</f>
        <v>0</v>
      </c>
      <c r="R542" s="438"/>
      <c r="S542" s="308"/>
      <c r="T542" s="308"/>
      <c r="U542" s="308"/>
      <c r="V542" s="698">
        <f>SUM(W542,AH542)</f>
        <v>0</v>
      </c>
      <c r="W542" s="256">
        <f>SUM(X542:AG542)</f>
        <v>0</v>
      </c>
      <c r="X542" s="438"/>
      <c r="Y542" s="308"/>
      <c r="Z542" s="438"/>
      <c r="AA542" s="308"/>
      <c r="AB542" s="308"/>
      <c r="AC542" s="308"/>
      <c r="AD542" s="308"/>
      <c r="AE542" s="308"/>
      <c r="AF542" s="308"/>
      <c r="AG542" s="309"/>
      <c r="AH542" s="395">
        <f>SUM(AI542:AL542)</f>
        <v>0</v>
      </c>
      <c r="AI542" s="438"/>
      <c r="AJ542" s="308"/>
      <c r="AK542" s="308"/>
      <c r="AL542" s="439"/>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row>
    <row r="543" spans="1:174" s="40" customFormat="1" ht="44.25" customHeight="1">
      <c r="A543" s="282" t="s">
        <v>880</v>
      </c>
      <c r="B543" s="277"/>
      <c r="C543" s="294">
        <v>952</v>
      </c>
      <c r="D543" s="295"/>
      <c r="E543" s="645">
        <f t="shared" si="28"/>
        <v>0</v>
      </c>
      <c r="F543" s="673">
        <f>SUM(G543:P543)</f>
        <v>0</v>
      </c>
      <c r="G543" s="438"/>
      <c r="H543" s="308"/>
      <c r="I543" s="438"/>
      <c r="J543" s="308"/>
      <c r="K543" s="308"/>
      <c r="L543" s="308"/>
      <c r="M543" s="308"/>
      <c r="N543" s="308"/>
      <c r="O543" s="308"/>
      <c r="P543" s="309"/>
      <c r="Q543" s="672">
        <f>SUM(R543:U543)</f>
        <v>0</v>
      </c>
      <c r="R543" s="438"/>
      <c r="S543" s="308"/>
      <c r="T543" s="308"/>
      <c r="U543" s="308"/>
      <c r="V543" s="698">
        <f>SUM(W543,AH543)</f>
        <v>0</v>
      </c>
      <c r="W543" s="256">
        <f>SUM(X543:AG543)</f>
        <v>0</v>
      </c>
      <c r="X543" s="438"/>
      <c r="Y543" s="308"/>
      <c r="Z543" s="438"/>
      <c r="AA543" s="308"/>
      <c r="AB543" s="308"/>
      <c r="AC543" s="308"/>
      <c r="AD543" s="308"/>
      <c r="AE543" s="308"/>
      <c r="AF543" s="308"/>
      <c r="AG543" s="309"/>
      <c r="AH543" s="395">
        <f>SUM(AI543:AL543)</f>
        <v>0</v>
      </c>
      <c r="AI543" s="438"/>
      <c r="AJ543" s="308"/>
      <c r="AK543" s="308"/>
      <c r="AL543" s="439"/>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row>
    <row r="544" spans="1:174" s="22" customFormat="1" ht="23.25" customHeight="1">
      <c r="A544" s="647" t="s">
        <v>79</v>
      </c>
      <c r="B544" s="648">
        <v>221</v>
      </c>
      <c r="C544" s="648"/>
      <c r="D544" s="649"/>
      <c r="E544" s="644">
        <f t="shared" ref="E544:AL544" si="29">SUM(E545)</f>
        <v>0</v>
      </c>
      <c r="F544" s="652">
        <f t="shared" si="29"/>
        <v>0</v>
      </c>
      <c r="G544" s="652">
        <f t="shared" ref="G544:J544" si="30">SUM(G545)</f>
        <v>0</v>
      </c>
      <c r="H544" s="653">
        <f t="shared" si="30"/>
        <v>0</v>
      </c>
      <c r="I544" s="652">
        <f t="shared" si="30"/>
        <v>0</v>
      </c>
      <c r="J544" s="653">
        <f t="shared" si="30"/>
        <v>0</v>
      </c>
      <c r="K544" s="653">
        <f t="shared" si="29"/>
        <v>0</v>
      </c>
      <c r="L544" s="653">
        <f t="shared" si="29"/>
        <v>0</v>
      </c>
      <c r="M544" s="653">
        <f t="shared" si="29"/>
        <v>0</v>
      </c>
      <c r="N544" s="653">
        <f t="shared" si="29"/>
        <v>0</v>
      </c>
      <c r="O544" s="653">
        <f t="shared" si="29"/>
        <v>0</v>
      </c>
      <c r="P544" s="654">
        <f t="shared" si="29"/>
        <v>0</v>
      </c>
      <c r="Q544" s="651">
        <f t="shared" si="29"/>
        <v>0</v>
      </c>
      <c r="R544" s="652">
        <f t="shared" ref="R544" si="31">SUM(R545)</f>
        <v>0</v>
      </c>
      <c r="S544" s="653">
        <f t="shared" si="29"/>
        <v>0</v>
      </c>
      <c r="T544" s="653">
        <f t="shared" si="29"/>
        <v>0</v>
      </c>
      <c r="U544" s="653">
        <f t="shared" si="29"/>
        <v>0</v>
      </c>
      <c r="V544" s="455">
        <f t="shared" si="29"/>
        <v>0</v>
      </c>
      <c r="W544" s="331">
        <f t="shared" si="29"/>
        <v>0</v>
      </c>
      <c r="X544" s="337">
        <f t="shared" ref="X544:AA544" si="32">SUM(X545)</f>
        <v>0</v>
      </c>
      <c r="Y544" s="331">
        <f t="shared" si="32"/>
        <v>0</v>
      </c>
      <c r="Z544" s="337">
        <f t="shared" si="32"/>
        <v>0</v>
      </c>
      <c r="AA544" s="331">
        <f t="shared" si="32"/>
        <v>0</v>
      </c>
      <c r="AB544" s="331">
        <f t="shared" si="29"/>
        <v>0</v>
      </c>
      <c r="AC544" s="331">
        <f t="shared" si="29"/>
        <v>0</v>
      </c>
      <c r="AD544" s="331">
        <f t="shared" si="29"/>
        <v>0</v>
      </c>
      <c r="AE544" s="331">
        <f t="shared" si="29"/>
        <v>0</v>
      </c>
      <c r="AF544" s="331">
        <f t="shared" si="29"/>
        <v>0</v>
      </c>
      <c r="AG544" s="330">
        <f t="shared" si="29"/>
        <v>0</v>
      </c>
      <c r="AH544" s="329">
        <f t="shared" si="29"/>
        <v>0</v>
      </c>
      <c r="AI544" s="337">
        <f t="shared" ref="AI544" si="33">SUM(AI545)</f>
        <v>0</v>
      </c>
      <c r="AJ544" s="331">
        <f t="shared" si="29"/>
        <v>0</v>
      </c>
      <c r="AK544" s="331">
        <f t="shared" si="29"/>
        <v>0</v>
      </c>
      <c r="AL544" s="469">
        <f t="shared" si="29"/>
        <v>0</v>
      </c>
    </row>
    <row r="545" spans="1:174" s="41" customFormat="1" ht="23.25" customHeight="1">
      <c r="A545" s="282" t="s">
        <v>52</v>
      </c>
      <c r="B545" s="277"/>
      <c r="C545" s="294">
        <v>925</v>
      </c>
      <c r="D545" s="295"/>
      <c r="E545" s="645">
        <f t="shared" si="28"/>
        <v>0</v>
      </c>
      <c r="F545" s="673">
        <f>SUM(G545:P545)</f>
        <v>0</v>
      </c>
      <c r="G545" s="335">
        <v>0</v>
      </c>
      <c r="H545" s="281"/>
      <c r="I545" s="335"/>
      <c r="J545" s="281"/>
      <c r="K545" s="281"/>
      <c r="L545" s="281"/>
      <c r="M545" s="281"/>
      <c r="N545" s="281"/>
      <c r="O545" s="281"/>
      <c r="P545" s="284"/>
      <c r="Q545" s="672">
        <v>0</v>
      </c>
      <c r="R545" s="335">
        <v>0</v>
      </c>
      <c r="S545" s="281">
        <v>0</v>
      </c>
      <c r="T545" s="281">
        <v>0</v>
      </c>
      <c r="U545" s="281">
        <v>0</v>
      </c>
      <c r="V545" s="698">
        <f>SUM(W545,AH545)</f>
        <v>0</v>
      </c>
      <c r="W545" s="256">
        <f>SUM(X545:AG545)</f>
        <v>0</v>
      </c>
      <c r="X545" s="335">
        <v>0</v>
      </c>
      <c r="Y545" s="281"/>
      <c r="Z545" s="335"/>
      <c r="AA545" s="281"/>
      <c r="AB545" s="281"/>
      <c r="AC545" s="281"/>
      <c r="AD545" s="281"/>
      <c r="AE545" s="281"/>
      <c r="AF545" s="281"/>
      <c r="AG545" s="284"/>
      <c r="AH545" s="395">
        <v>0</v>
      </c>
      <c r="AI545" s="335"/>
      <c r="AJ545" s="281"/>
      <c r="AK545" s="281"/>
      <c r="AL545" s="336"/>
    </row>
    <row r="546" spans="1:174" s="42" customFormat="1" ht="23.25" customHeight="1">
      <c r="A546" s="647" t="s">
        <v>711</v>
      </c>
      <c r="B546" s="648">
        <v>222</v>
      </c>
      <c r="C546" s="648"/>
      <c r="D546" s="649"/>
      <c r="E546" s="644">
        <f>SUM(E547)</f>
        <v>0</v>
      </c>
      <c r="F546" s="652">
        <f>SUM(F547)</f>
        <v>0</v>
      </c>
      <c r="G546" s="652">
        <f t="shared" ref="G546:J546" si="34">SUM(G547)</f>
        <v>0</v>
      </c>
      <c r="H546" s="653">
        <f t="shared" si="34"/>
        <v>0</v>
      </c>
      <c r="I546" s="652">
        <f t="shared" si="34"/>
        <v>0</v>
      </c>
      <c r="J546" s="653">
        <f t="shared" si="34"/>
        <v>0</v>
      </c>
      <c r="K546" s="653">
        <f t="shared" ref="K546:N546" si="35">SUM(K547)</f>
        <v>0</v>
      </c>
      <c r="L546" s="653">
        <f t="shared" si="35"/>
        <v>0</v>
      </c>
      <c r="M546" s="653">
        <f t="shared" si="35"/>
        <v>0</v>
      </c>
      <c r="N546" s="653">
        <f t="shared" si="35"/>
        <v>0</v>
      </c>
      <c r="O546" s="653">
        <f t="shared" ref="O546:W546" si="36">SUM(O547)</f>
        <v>0</v>
      </c>
      <c r="P546" s="654">
        <f t="shared" si="36"/>
        <v>0</v>
      </c>
      <c r="Q546" s="651">
        <f t="shared" si="36"/>
        <v>0</v>
      </c>
      <c r="R546" s="652">
        <f t="shared" ref="R546" si="37">SUM(R547)</f>
        <v>0</v>
      </c>
      <c r="S546" s="653">
        <f t="shared" si="36"/>
        <v>0</v>
      </c>
      <c r="T546" s="653">
        <f t="shared" si="36"/>
        <v>0</v>
      </c>
      <c r="U546" s="653">
        <f t="shared" si="36"/>
        <v>0</v>
      </c>
      <c r="V546" s="455">
        <f t="shared" si="36"/>
        <v>0</v>
      </c>
      <c r="W546" s="331">
        <f t="shared" si="36"/>
        <v>0</v>
      </c>
      <c r="X546" s="337">
        <f t="shared" ref="X546:AA546" si="38">SUM(X547)</f>
        <v>0</v>
      </c>
      <c r="Y546" s="331">
        <f t="shared" si="38"/>
        <v>0</v>
      </c>
      <c r="Z546" s="337">
        <f t="shared" si="38"/>
        <v>0</v>
      </c>
      <c r="AA546" s="331">
        <f t="shared" si="38"/>
        <v>0</v>
      </c>
      <c r="AB546" s="331">
        <f t="shared" ref="AB546:AE546" si="39">SUM(AB547)</f>
        <v>0</v>
      </c>
      <c r="AC546" s="331">
        <f t="shared" si="39"/>
        <v>0</v>
      </c>
      <c r="AD546" s="331">
        <f t="shared" si="39"/>
        <v>0</v>
      </c>
      <c r="AE546" s="331">
        <f t="shared" si="39"/>
        <v>0</v>
      </c>
      <c r="AF546" s="331">
        <f t="shared" ref="AF546:AL546" si="40">SUM(AF547)</f>
        <v>0</v>
      </c>
      <c r="AG546" s="330">
        <f t="shared" si="40"/>
        <v>0</v>
      </c>
      <c r="AH546" s="329">
        <f t="shared" si="40"/>
        <v>0</v>
      </c>
      <c r="AI546" s="337">
        <f t="shared" ref="AI546" si="41">SUM(AI547)</f>
        <v>0</v>
      </c>
      <c r="AJ546" s="331">
        <f t="shared" si="40"/>
        <v>0</v>
      </c>
      <c r="AK546" s="331">
        <f t="shared" si="40"/>
        <v>0</v>
      </c>
      <c r="AL546" s="469">
        <f t="shared" si="40"/>
        <v>0</v>
      </c>
      <c r="AM546" s="238"/>
      <c r="AN546" s="238"/>
      <c r="AO546" s="238"/>
      <c r="AP546" s="238"/>
      <c r="AQ546" s="238"/>
      <c r="AR546" s="238"/>
      <c r="AS546" s="238"/>
      <c r="AT546" s="238"/>
      <c r="AU546" s="238"/>
      <c r="AV546" s="238"/>
      <c r="AW546" s="238"/>
      <c r="AX546" s="238"/>
      <c r="AY546" s="238"/>
      <c r="AZ546" s="238"/>
      <c r="BA546" s="238"/>
      <c r="BB546" s="238"/>
      <c r="BC546" s="238"/>
      <c r="BD546" s="238"/>
      <c r="BE546" s="238"/>
      <c r="BF546" s="238"/>
      <c r="BG546" s="238"/>
      <c r="BH546" s="238"/>
      <c r="BI546" s="238"/>
      <c r="BJ546" s="238"/>
      <c r="BK546" s="238"/>
      <c r="BL546" s="238"/>
      <c r="BM546" s="238"/>
      <c r="BN546" s="238"/>
      <c r="BO546" s="238"/>
      <c r="BP546" s="238"/>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c r="DB546" s="238"/>
      <c r="DC546" s="238"/>
      <c r="DD546" s="238"/>
      <c r="DE546" s="238"/>
      <c r="DF546" s="238"/>
      <c r="DG546" s="238"/>
      <c r="DH546" s="238"/>
      <c r="DI546" s="238"/>
      <c r="DJ546" s="238"/>
      <c r="DK546" s="238"/>
      <c r="DL546" s="238"/>
      <c r="DM546" s="238"/>
      <c r="DN546" s="238"/>
      <c r="DO546" s="238"/>
      <c r="DP546" s="238"/>
      <c r="DQ546" s="238"/>
      <c r="DR546" s="238"/>
      <c r="DS546" s="238"/>
      <c r="DT546" s="238"/>
      <c r="DU546" s="238"/>
      <c r="DV546" s="238"/>
      <c r="DW546" s="238"/>
      <c r="DX546" s="238"/>
      <c r="DY546" s="238"/>
      <c r="DZ546" s="238"/>
      <c r="EA546" s="238"/>
      <c r="EB546" s="238"/>
      <c r="EC546" s="238"/>
      <c r="ED546" s="238"/>
      <c r="EE546" s="238"/>
      <c r="EF546" s="238"/>
      <c r="EG546" s="238"/>
      <c r="EH546" s="238"/>
      <c r="EI546" s="238"/>
      <c r="EJ546" s="238"/>
      <c r="EK546" s="238"/>
      <c r="EL546" s="238"/>
      <c r="EM546" s="238"/>
      <c r="EN546" s="238"/>
      <c r="EO546" s="238"/>
      <c r="EP546" s="238"/>
      <c r="EQ546" s="238"/>
      <c r="ER546" s="238"/>
      <c r="ES546" s="238"/>
      <c r="ET546" s="238"/>
      <c r="EU546" s="238"/>
      <c r="EV546" s="238"/>
      <c r="EW546" s="238"/>
      <c r="EX546" s="238"/>
      <c r="EY546" s="238"/>
      <c r="EZ546" s="238"/>
      <c r="FA546" s="238"/>
      <c r="FB546" s="238"/>
      <c r="FC546" s="238"/>
      <c r="FD546" s="238"/>
      <c r="FE546" s="238"/>
      <c r="FF546" s="238"/>
      <c r="FG546" s="238"/>
      <c r="FH546" s="238"/>
      <c r="FI546" s="238"/>
      <c r="FJ546" s="238"/>
      <c r="FK546" s="238"/>
      <c r="FL546" s="238"/>
      <c r="FM546" s="238"/>
      <c r="FN546" s="238"/>
      <c r="FO546" s="238"/>
      <c r="FP546" s="238"/>
      <c r="FQ546" s="238"/>
      <c r="FR546" s="238"/>
    </row>
    <row r="547" spans="1:174" s="40" customFormat="1" ht="24.75" customHeight="1">
      <c r="A547" s="282" t="s">
        <v>81</v>
      </c>
      <c r="B547" s="277"/>
      <c r="C547" s="294">
        <v>922</v>
      </c>
      <c r="D547" s="295"/>
      <c r="E547" s="645">
        <f t="shared" si="28"/>
        <v>0</v>
      </c>
      <c r="F547" s="673">
        <f>SUM(G547:P547)</f>
        <v>0</v>
      </c>
      <c r="G547" s="335"/>
      <c r="H547" s="281"/>
      <c r="I547" s="335"/>
      <c r="J547" s="281"/>
      <c r="K547" s="281"/>
      <c r="L547" s="281"/>
      <c r="M547" s="281"/>
      <c r="N547" s="281"/>
      <c r="O547" s="281"/>
      <c r="P547" s="284"/>
      <c r="Q547" s="672">
        <f>SUM(R547:U547)</f>
        <v>0</v>
      </c>
      <c r="R547" s="335"/>
      <c r="S547" s="281"/>
      <c r="T547" s="281"/>
      <c r="U547" s="281"/>
      <c r="V547" s="698">
        <f>SUM(W547,AH547)</f>
        <v>0</v>
      </c>
      <c r="W547" s="256">
        <f>SUM(X547:AG547)</f>
        <v>0</v>
      </c>
      <c r="X547" s="335"/>
      <c r="Y547" s="281"/>
      <c r="Z547" s="335"/>
      <c r="AA547" s="281"/>
      <c r="AB547" s="281"/>
      <c r="AC547" s="281"/>
      <c r="AD547" s="281"/>
      <c r="AE547" s="281"/>
      <c r="AF547" s="281"/>
      <c r="AG547" s="284"/>
      <c r="AH547" s="395">
        <f>SUM(AI547:AL547)</f>
        <v>0</v>
      </c>
      <c r="AI547" s="335"/>
      <c r="AJ547" s="281"/>
      <c r="AK547" s="281"/>
      <c r="AL547" s="336"/>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row>
    <row r="548" spans="1:174" s="42" customFormat="1" ht="24" customHeight="1">
      <c r="A548" s="647" t="s">
        <v>712</v>
      </c>
      <c r="B548" s="648">
        <v>223</v>
      </c>
      <c r="C548" s="648"/>
      <c r="D548" s="649"/>
      <c r="E548" s="644">
        <f>SUM(E549:E552)</f>
        <v>0</v>
      </c>
      <c r="F548" s="652">
        <f t="shared" ref="F548:V548" si="42">SUM(F549:F552)</f>
        <v>0</v>
      </c>
      <c r="G548" s="652">
        <f t="shared" si="42"/>
        <v>0</v>
      </c>
      <c r="H548" s="653">
        <f t="shared" si="42"/>
        <v>0</v>
      </c>
      <c r="I548" s="652">
        <f t="shared" si="42"/>
        <v>0</v>
      </c>
      <c r="J548" s="653">
        <f t="shared" si="42"/>
        <v>0</v>
      </c>
      <c r="K548" s="653">
        <f t="shared" ref="K548:N548" si="43">SUM(K549:K552)</f>
        <v>0</v>
      </c>
      <c r="L548" s="653">
        <f t="shared" si="43"/>
        <v>0</v>
      </c>
      <c r="M548" s="653">
        <f t="shared" si="43"/>
        <v>0</v>
      </c>
      <c r="N548" s="653">
        <f t="shared" si="43"/>
        <v>0</v>
      </c>
      <c r="O548" s="653">
        <f t="shared" si="42"/>
        <v>0</v>
      </c>
      <c r="P548" s="654">
        <f t="shared" si="42"/>
        <v>0</v>
      </c>
      <c r="Q548" s="651">
        <f t="shared" si="42"/>
        <v>0</v>
      </c>
      <c r="R548" s="652">
        <f t="shared" si="42"/>
        <v>0</v>
      </c>
      <c r="S548" s="653">
        <f t="shared" si="42"/>
        <v>0</v>
      </c>
      <c r="T548" s="653">
        <f t="shared" si="42"/>
        <v>0</v>
      </c>
      <c r="U548" s="653">
        <f t="shared" si="42"/>
        <v>0</v>
      </c>
      <c r="V548" s="455">
        <f t="shared" si="42"/>
        <v>0</v>
      </c>
      <c r="W548" s="331">
        <f t="shared" ref="W548:AL548" si="44">SUM(W549:W552)</f>
        <v>0</v>
      </c>
      <c r="X548" s="337">
        <f t="shared" si="44"/>
        <v>0</v>
      </c>
      <c r="Y548" s="331">
        <f t="shared" si="44"/>
        <v>0</v>
      </c>
      <c r="Z548" s="337">
        <f t="shared" si="44"/>
        <v>0</v>
      </c>
      <c r="AA548" s="331">
        <f t="shared" si="44"/>
        <v>0</v>
      </c>
      <c r="AB548" s="331">
        <f t="shared" ref="AB548:AE548" si="45">SUM(AB549:AB552)</f>
        <v>0</v>
      </c>
      <c r="AC548" s="331">
        <f t="shared" si="45"/>
        <v>0</v>
      </c>
      <c r="AD548" s="331">
        <f t="shared" si="45"/>
        <v>0</v>
      </c>
      <c r="AE548" s="331">
        <f t="shared" si="45"/>
        <v>0</v>
      </c>
      <c r="AF548" s="331">
        <f t="shared" si="44"/>
        <v>0</v>
      </c>
      <c r="AG548" s="330">
        <f t="shared" si="44"/>
        <v>0</v>
      </c>
      <c r="AH548" s="329">
        <f t="shared" si="44"/>
        <v>0</v>
      </c>
      <c r="AI548" s="337">
        <f t="shared" si="44"/>
        <v>0</v>
      </c>
      <c r="AJ548" s="331">
        <f t="shared" si="44"/>
        <v>0</v>
      </c>
      <c r="AK548" s="331">
        <f t="shared" si="44"/>
        <v>0</v>
      </c>
      <c r="AL548" s="469">
        <f t="shared" si="44"/>
        <v>0</v>
      </c>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c r="BG548" s="238"/>
      <c r="BH548" s="238"/>
      <c r="BI548" s="238"/>
      <c r="BJ548" s="238"/>
      <c r="BK548" s="238"/>
      <c r="BL548" s="238"/>
      <c r="BM548" s="238"/>
      <c r="BN548" s="238"/>
      <c r="BO548" s="238"/>
      <c r="BP548" s="238"/>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c r="DB548" s="238"/>
      <c r="DC548" s="238"/>
      <c r="DD548" s="238"/>
      <c r="DE548" s="238"/>
      <c r="DF548" s="238"/>
      <c r="DG548" s="238"/>
      <c r="DH548" s="238"/>
      <c r="DI548" s="238"/>
      <c r="DJ548" s="238"/>
      <c r="DK548" s="238"/>
      <c r="DL548" s="238"/>
      <c r="DM548" s="238"/>
      <c r="DN548" s="238"/>
      <c r="DO548" s="238"/>
      <c r="DP548" s="238"/>
      <c r="DQ548" s="238"/>
      <c r="DR548" s="238"/>
      <c r="DS548" s="238"/>
      <c r="DT548" s="238"/>
      <c r="DU548" s="238"/>
      <c r="DV548" s="238"/>
      <c r="DW548" s="238"/>
      <c r="DX548" s="238"/>
      <c r="DY548" s="238"/>
      <c r="DZ548" s="238"/>
      <c r="EA548" s="238"/>
      <c r="EB548" s="238"/>
      <c r="EC548" s="238"/>
      <c r="ED548" s="238"/>
      <c r="EE548" s="238"/>
      <c r="EF548" s="238"/>
      <c r="EG548" s="238"/>
      <c r="EH548" s="238"/>
      <c r="EI548" s="238"/>
      <c r="EJ548" s="238"/>
      <c r="EK548" s="238"/>
      <c r="EL548" s="238"/>
      <c r="EM548" s="238"/>
      <c r="EN548" s="238"/>
      <c r="EO548" s="238"/>
      <c r="EP548" s="238"/>
      <c r="EQ548" s="238"/>
      <c r="ER548" s="238"/>
      <c r="ES548" s="238"/>
      <c r="ET548" s="238"/>
      <c r="EU548" s="238"/>
      <c r="EV548" s="238"/>
      <c r="EW548" s="238"/>
      <c r="EX548" s="238"/>
      <c r="EY548" s="238"/>
      <c r="EZ548" s="238"/>
      <c r="FA548" s="238"/>
      <c r="FB548" s="238"/>
      <c r="FC548" s="238"/>
      <c r="FD548" s="238"/>
      <c r="FE548" s="238"/>
      <c r="FF548" s="238"/>
      <c r="FG548" s="238"/>
      <c r="FH548" s="238"/>
      <c r="FI548" s="238"/>
      <c r="FJ548" s="238"/>
      <c r="FK548" s="238"/>
      <c r="FL548" s="238"/>
      <c r="FM548" s="238"/>
      <c r="FN548" s="238"/>
      <c r="FO548" s="238"/>
      <c r="FP548" s="238"/>
      <c r="FQ548" s="238"/>
      <c r="FR548" s="238"/>
    </row>
    <row r="549" spans="1:174" s="40" customFormat="1" ht="29.25">
      <c r="A549" s="282" t="s">
        <v>26</v>
      </c>
      <c r="B549" s="277"/>
      <c r="C549" s="294">
        <v>931</v>
      </c>
      <c r="D549" s="295"/>
      <c r="E549" s="645">
        <f t="shared" si="28"/>
        <v>0</v>
      </c>
      <c r="F549" s="673">
        <f>SUM(G549:P549)</f>
        <v>0</v>
      </c>
      <c r="G549" s="335"/>
      <c r="H549" s="281"/>
      <c r="I549" s="335"/>
      <c r="J549" s="281"/>
      <c r="K549" s="281"/>
      <c r="L549" s="281"/>
      <c r="M549" s="281"/>
      <c r="N549" s="281"/>
      <c r="O549" s="281"/>
      <c r="P549" s="284"/>
      <c r="Q549" s="672">
        <f>SUM(R549:U549)</f>
        <v>0</v>
      </c>
      <c r="R549" s="335"/>
      <c r="S549" s="281"/>
      <c r="T549" s="281"/>
      <c r="U549" s="281"/>
      <c r="V549" s="698">
        <f>SUM(W549,AH549)</f>
        <v>0</v>
      </c>
      <c r="W549" s="256">
        <f>SUM(X549:AG549)</f>
        <v>0</v>
      </c>
      <c r="X549" s="335"/>
      <c r="Y549" s="281"/>
      <c r="Z549" s="335"/>
      <c r="AA549" s="281"/>
      <c r="AB549" s="281"/>
      <c r="AC549" s="281"/>
      <c r="AD549" s="281"/>
      <c r="AE549" s="281"/>
      <c r="AF549" s="281"/>
      <c r="AG549" s="284"/>
      <c r="AH549" s="395">
        <f>SUM(AI549:AL549)</f>
        <v>0</v>
      </c>
      <c r="AI549" s="335"/>
      <c r="AJ549" s="281"/>
      <c r="AK549" s="281"/>
      <c r="AL549" s="336"/>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row>
    <row r="550" spans="1:174" s="40" customFormat="1" ht="19.5" customHeight="1">
      <c r="A550" s="282" t="s">
        <v>24</v>
      </c>
      <c r="B550" s="277"/>
      <c r="C550" s="294">
        <v>932</v>
      </c>
      <c r="D550" s="295"/>
      <c r="E550" s="645">
        <f t="shared" si="28"/>
        <v>0</v>
      </c>
      <c r="F550" s="673">
        <f>SUM(G550:P550)</f>
        <v>0</v>
      </c>
      <c r="G550" s="335"/>
      <c r="H550" s="281"/>
      <c r="I550" s="335"/>
      <c r="J550" s="281"/>
      <c r="K550" s="281"/>
      <c r="L550" s="281"/>
      <c r="M550" s="281"/>
      <c r="N550" s="281"/>
      <c r="O550" s="281"/>
      <c r="P550" s="284"/>
      <c r="Q550" s="672">
        <f>SUM(R550:U550)</f>
        <v>0</v>
      </c>
      <c r="R550" s="335"/>
      <c r="S550" s="281"/>
      <c r="T550" s="281"/>
      <c r="U550" s="281"/>
      <c r="V550" s="698">
        <f>SUM(W550,AH550)</f>
        <v>0</v>
      </c>
      <c r="W550" s="256">
        <f>SUM(X550:AG550)</f>
        <v>0</v>
      </c>
      <c r="X550" s="335"/>
      <c r="Y550" s="281"/>
      <c r="Z550" s="335"/>
      <c r="AA550" s="281"/>
      <c r="AB550" s="281"/>
      <c r="AC550" s="281"/>
      <c r="AD550" s="281"/>
      <c r="AE550" s="281"/>
      <c r="AF550" s="281"/>
      <c r="AG550" s="284"/>
      <c r="AH550" s="395">
        <f>SUM(AI550:AL550)</f>
        <v>0</v>
      </c>
      <c r="AI550" s="335"/>
      <c r="AJ550" s="281"/>
      <c r="AK550" s="281"/>
      <c r="AL550" s="336"/>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row>
    <row r="551" spans="1:174" s="40" customFormat="1" ht="19.5" customHeight="1">
      <c r="A551" s="282" t="s">
        <v>867</v>
      </c>
      <c r="B551" s="277"/>
      <c r="C551" s="294">
        <v>933</v>
      </c>
      <c r="D551" s="295"/>
      <c r="E551" s="645">
        <f t="shared" si="28"/>
        <v>0</v>
      </c>
      <c r="F551" s="673">
        <f>SUM(G551:P551)</f>
        <v>0</v>
      </c>
      <c r="G551" s="335"/>
      <c r="H551" s="281"/>
      <c r="I551" s="335"/>
      <c r="J551" s="281"/>
      <c r="K551" s="281"/>
      <c r="L551" s="281"/>
      <c r="M551" s="281"/>
      <c r="N551" s="281"/>
      <c r="O551" s="281"/>
      <c r="P551" s="284"/>
      <c r="Q551" s="672"/>
      <c r="R551" s="335"/>
      <c r="S551" s="281"/>
      <c r="T551" s="281"/>
      <c r="U551" s="281"/>
      <c r="V551" s="698">
        <f>SUM(W551,AH551)</f>
        <v>0</v>
      </c>
      <c r="W551" s="256">
        <f>SUM(X551:AG551)</f>
        <v>0</v>
      </c>
      <c r="X551" s="335"/>
      <c r="Y551" s="281"/>
      <c r="Z551" s="335"/>
      <c r="AA551" s="281"/>
      <c r="AB551" s="281"/>
      <c r="AC551" s="281"/>
      <c r="AD551" s="281"/>
      <c r="AE551" s="281"/>
      <c r="AF551" s="281"/>
      <c r="AG551" s="284"/>
      <c r="AH551" s="395"/>
      <c r="AI551" s="335"/>
      <c r="AJ551" s="281"/>
      <c r="AK551" s="281"/>
      <c r="AL551" s="336"/>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row>
    <row r="552" spans="1:174" s="40" customFormat="1" ht="19.5" customHeight="1">
      <c r="A552" s="282" t="s">
        <v>868</v>
      </c>
      <c r="B552" s="277"/>
      <c r="C552" s="294">
        <v>933</v>
      </c>
      <c r="D552" s="295"/>
      <c r="E552" s="645">
        <f t="shared" si="28"/>
        <v>0</v>
      </c>
      <c r="F552" s="673">
        <f>SUM(G552:P552)</f>
        <v>0</v>
      </c>
      <c r="G552" s="335"/>
      <c r="H552" s="281"/>
      <c r="I552" s="335"/>
      <c r="J552" s="281"/>
      <c r="K552" s="281"/>
      <c r="L552" s="281"/>
      <c r="M552" s="281"/>
      <c r="N552" s="281"/>
      <c r="O552" s="281"/>
      <c r="P552" s="284"/>
      <c r="Q552" s="672">
        <f>SUM(R552:U552)</f>
        <v>0</v>
      </c>
      <c r="R552" s="335"/>
      <c r="S552" s="281"/>
      <c r="T552" s="281"/>
      <c r="U552" s="281"/>
      <c r="V552" s="698">
        <f>SUM(W552,AH552)</f>
        <v>0</v>
      </c>
      <c r="W552" s="256">
        <f>SUM(X552:AG552)</f>
        <v>0</v>
      </c>
      <c r="X552" s="335"/>
      <c r="Y552" s="281"/>
      <c r="Z552" s="335"/>
      <c r="AA552" s="281"/>
      <c r="AB552" s="281"/>
      <c r="AC552" s="281"/>
      <c r="AD552" s="281"/>
      <c r="AE552" s="281"/>
      <c r="AF552" s="281"/>
      <c r="AG552" s="284"/>
      <c r="AH552" s="395">
        <f>SUM(AI552:AL552)</f>
        <v>0</v>
      </c>
      <c r="AI552" s="335"/>
      <c r="AJ552" s="281"/>
      <c r="AK552" s="281"/>
      <c r="AL552" s="336"/>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row>
    <row r="553" spans="1:174" s="42" customFormat="1" ht="33.75" customHeight="1">
      <c r="A553" s="656" t="s">
        <v>710</v>
      </c>
      <c r="B553" s="648">
        <v>224</v>
      </c>
      <c r="C553" s="648"/>
      <c r="D553" s="649"/>
      <c r="E553" s="644">
        <f>SUM(E554)</f>
        <v>0</v>
      </c>
      <c r="F553" s="652">
        <f>SUM(F554)</f>
        <v>0</v>
      </c>
      <c r="G553" s="652">
        <f t="shared" ref="G553:J553" si="46">SUM(G554)</f>
        <v>0</v>
      </c>
      <c r="H553" s="653">
        <f t="shared" si="46"/>
        <v>0</v>
      </c>
      <c r="I553" s="652">
        <f t="shared" si="46"/>
        <v>0</v>
      </c>
      <c r="J553" s="653">
        <f t="shared" si="46"/>
        <v>0</v>
      </c>
      <c r="K553" s="653">
        <f t="shared" ref="K553:N553" si="47">SUM(K554)</f>
        <v>0</v>
      </c>
      <c r="L553" s="653">
        <f t="shared" si="47"/>
        <v>0</v>
      </c>
      <c r="M553" s="653">
        <f t="shared" si="47"/>
        <v>0</v>
      </c>
      <c r="N553" s="653">
        <f t="shared" si="47"/>
        <v>0</v>
      </c>
      <c r="O553" s="653">
        <f t="shared" ref="O553:W553" si="48">SUM(O554)</f>
        <v>0</v>
      </c>
      <c r="P553" s="654">
        <f t="shared" si="48"/>
        <v>0</v>
      </c>
      <c r="Q553" s="651">
        <f t="shared" si="48"/>
        <v>0</v>
      </c>
      <c r="R553" s="652">
        <f t="shared" ref="R553" si="49">SUM(R554)</f>
        <v>0</v>
      </c>
      <c r="S553" s="653">
        <f t="shared" si="48"/>
        <v>0</v>
      </c>
      <c r="T553" s="653">
        <f t="shared" si="48"/>
        <v>0</v>
      </c>
      <c r="U553" s="653">
        <f t="shared" si="48"/>
        <v>0</v>
      </c>
      <c r="V553" s="455">
        <f t="shared" si="48"/>
        <v>0</v>
      </c>
      <c r="W553" s="331">
        <f t="shared" si="48"/>
        <v>0</v>
      </c>
      <c r="X553" s="337">
        <f t="shared" ref="X553:AA553" si="50">SUM(X554)</f>
        <v>0</v>
      </c>
      <c r="Y553" s="331">
        <f t="shared" si="50"/>
        <v>0</v>
      </c>
      <c r="Z553" s="337">
        <f t="shared" si="50"/>
        <v>0</v>
      </c>
      <c r="AA553" s="331">
        <f t="shared" si="50"/>
        <v>0</v>
      </c>
      <c r="AB553" s="331">
        <f t="shared" ref="AB553:AE553" si="51">SUM(AB554)</f>
        <v>0</v>
      </c>
      <c r="AC553" s="331">
        <f t="shared" si="51"/>
        <v>0</v>
      </c>
      <c r="AD553" s="331">
        <f t="shared" si="51"/>
        <v>0</v>
      </c>
      <c r="AE553" s="331">
        <f t="shared" si="51"/>
        <v>0</v>
      </c>
      <c r="AF553" s="331">
        <f t="shared" ref="AF553:AL553" si="52">SUM(AF554)</f>
        <v>0</v>
      </c>
      <c r="AG553" s="330">
        <f t="shared" si="52"/>
        <v>0</v>
      </c>
      <c r="AH553" s="329">
        <f t="shared" si="52"/>
        <v>0</v>
      </c>
      <c r="AI553" s="337">
        <f t="shared" ref="AI553" si="53">SUM(AI554)</f>
        <v>0</v>
      </c>
      <c r="AJ553" s="331">
        <f t="shared" si="52"/>
        <v>0</v>
      </c>
      <c r="AK553" s="331">
        <f t="shared" si="52"/>
        <v>0</v>
      </c>
      <c r="AL553" s="469">
        <f t="shared" si="52"/>
        <v>0</v>
      </c>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8"/>
      <c r="FL553" s="238"/>
      <c r="FM553" s="238"/>
      <c r="FN553" s="238"/>
      <c r="FO553" s="238"/>
      <c r="FP553" s="238"/>
      <c r="FQ553" s="238"/>
      <c r="FR553" s="238"/>
    </row>
    <row r="554" spans="1:174" s="40" customFormat="1" ht="24.75" customHeight="1">
      <c r="A554" s="282" t="s">
        <v>82</v>
      </c>
      <c r="B554" s="277"/>
      <c r="C554" s="294">
        <v>926</v>
      </c>
      <c r="D554" s="295"/>
      <c r="E554" s="645">
        <f t="shared" si="28"/>
        <v>0</v>
      </c>
      <c r="F554" s="673">
        <f>SUM(G554:P554)</f>
        <v>0</v>
      </c>
      <c r="G554" s="335"/>
      <c r="H554" s="281"/>
      <c r="I554" s="335"/>
      <c r="J554" s="281"/>
      <c r="K554" s="281"/>
      <c r="L554" s="281"/>
      <c r="M554" s="281"/>
      <c r="N554" s="281"/>
      <c r="O554" s="281"/>
      <c r="P554" s="284"/>
      <c r="Q554" s="672">
        <f>SUM(R554:U554)</f>
        <v>0</v>
      </c>
      <c r="R554" s="335"/>
      <c r="S554" s="281"/>
      <c r="T554" s="281"/>
      <c r="U554" s="281"/>
      <c r="V554" s="698">
        <f>SUM(W554,AH554)</f>
        <v>0</v>
      </c>
      <c r="W554" s="256">
        <f>SUM(X554:AG554)</f>
        <v>0</v>
      </c>
      <c r="X554" s="335"/>
      <c r="Y554" s="281"/>
      <c r="Z554" s="335"/>
      <c r="AA554" s="281"/>
      <c r="AB554" s="281"/>
      <c r="AC554" s="281"/>
      <c r="AD554" s="281"/>
      <c r="AE554" s="281"/>
      <c r="AF554" s="281"/>
      <c r="AG554" s="284"/>
      <c r="AH554" s="395">
        <f>SUM(AI554:AL554)</f>
        <v>0</v>
      </c>
      <c r="AI554" s="335"/>
      <c r="AJ554" s="281"/>
      <c r="AK554" s="281"/>
      <c r="AL554" s="336"/>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row>
    <row r="555" spans="1:174" s="42" customFormat="1" ht="33" customHeight="1">
      <c r="A555" s="656" t="s">
        <v>713</v>
      </c>
      <c r="B555" s="648">
        <v>225</v>
      </c>
      <c r="C555" s="648"/>
      <c r="D555" s="649"/>
      <c r="E555" s="644">
        <f>SUM(E556:E560)</f>
        <v>153000</v>
      </c>
      <c r="F555" s="652">
        <f t="shared" ref="F555:V555" si="54">SUM(F556:F560)</f>
        <v>153000</v>
      </c>
      <c r="G555" s="652">
        <f t="shared" si="54"/>
        <v>0</v>
      </c>
      <c r="H555" s="653">
        <f t="shared" si="54"/>
        <v>153000</v>
      </c>
      <c r="I555" s="652">
        <f t="shared" si="54"/>
        <v>0</v>
      </c>
      <c r="J555" s="653">
        <f t="shared" si="54"/>
        <v>0</v>
      </c>
      <c r="K555" s="653">
        <f t="shared" si="54"/>
        <v>0</v>
      </c>
      <c r="L555" s="653">
        <f t="shared" si="54"/>
        <v>0</v>
      </c>
      <c r="M555" s="653">
        <f t="shared" si="54"/>
        <v>0</v>
      </c>
      <c r="N555" s="653">
        <f t="shared" si="54"/>
        <v>0</v>
      </c>
      <c r="O555" s="653">
        <f t="shared" si="54"/>
        <v>0</v>
      </c>
      <c r="P555" s="654">
        <f t="shared" si="54"/>
        <v>0</v>
      </c>
      <c r="Q555" s="651">
        <f t="shared" si="54"/>
        <v>0</v>
      </c>
      <c r="R555" s="652">
        <f t="shared" si="54"/>
        <v>0</v>
      </c>
      <c r="S555" s="653">
        <f t="shared" si="54"/>
        <v>0</v>
      </c>
      <c r="T555" s="653">
        <f t="shared" si="54"/>
        <v>0</v>
      </c>
      <c r="U555" s="653">
        <f t="shared" si="54"/>
        <v>0</v>
      </c>
      <c r="V555" s="455">
        <f t="shared" si="54"/>
        <v>0</v>
      </c>
      <c r="W555" s="331">
        <f t="shared" ref="W555:AL555" si="55">SUM(W556:W560)</f>
        <v>0</v>
      </c>
      <c r="X555" s="337">
        <f t="shared" si="55"/>
        <v>0</v>
      </c>
      <c r="Y555" s="331">
        <f t="shared" si="55"/>
        <v>0</v>
      </c>
      <c r="Z555" s="337">
        <f t="shared" si="55"/>
        <v>0</v>
      </c>
      <c r="AA555" s="331">
        <f t="shared" si="55"/>
        <v>0</v>
      </c>
      <c r="AB555" s="331">
        <f t="shared" si="55"/>
        <v>0</v>
      </c>
      <c r="AC555" s="331">
        <f t="shared" si="55"/>
        <v>0</v>
      </c>
      <c r="AD555" s="331">
        <f t="shared" si="55"/>
        <v>0</v>
      </c>
      <c r="AE555" s="331">
        <f t="shared" si="55"/>
        <v>0</v>
      </c>
      <c r="AF555" s="331">
        <f t="shared" si="55"/>
        <v>0</v>
      </c>
      <c r="AG555" s="330">
        <f t="shared" si="55"/>
        <v>0</v>
      </c>
      <c r="AH555" s="329">
        <f t="shared" si="55"/>
        <v>0</v>
      </c>
      <c r="AI555" s="337">
        <f t="shared" si="55"/>
        <v>0</v>
      </c>
      <c r="AJ555" s="331">
        <f t="shared" si="55"/>
        <v>0</v>
      </c>
      <c r="AK555" s="331">
        <f t="shared" si="55"/>
        <v>0</v>
      </c>
      <c r="AL555" s="469">
        <f t="shared" si="55"/>
        <v>0</v>
      </c>
      <c r="AM555" s="238"/>
      <c r="AN555" s="238"/>
      <c r="AO555" s="238"/>
      <c r="AP555" s="238"/>
      <c r="AQ555" s="238"/>
      <c r="AR555" s="238"/>
      <c r="AS555" s="238"/>
      <c r="AT555" s="238"/>
      <c r="AU555" s="238"/>
      <c r="AV555" s="238"/>
      <c r="AW555" s="238"/>
      <c r="AX555" s="238"/>
      <c r="AY555" s="238"/>
      <c r="AZ555" s="238"/>
      <c r="BA555" s="238"/>
      <c r="BB555" s="238"/>
      <c r="BC555" s="238"/>
      <c r="BD555" s="238"/>
      <c r="BE555" s="238"/>
      <c r="BF555" s="238"/>
      <c r="BG555" s="238"/>
      <c r="BH555" s="238"/>
      <c r="BI555" s="238"/>
      <c r="BJ555" s="238"/>
      <c r="BK555" s="238"/>
      <c r="BL555" s="238"/>
      <c r="BM555" s="238"/>
      <c r="BN555" s="238"/>
      <c r="BO555" s="238"/>
      <c r="BP555" s="238"/>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c r="DB555" s="238"/>
      <c r="DC555" s="238"/>
      <c r="DD555" s="238"/>
      <c r="DE555" s="238"/>
      <c r="DF555" s="238"/>
      <c r="DG555" s="238"/>
      <c r="DH555" s="238"/>
      <c r="DI555" s="238"/>
      <c r="DJ555" s="238"/>
      <c r="DK555" s="238"/>
      <c r="DL555" s="238"/>
      <c r="DM555" s="238"/>
      <c r="DN555" s="238"/>
      <c r="DO555" s="238"/>
      <c r="DP555" s="238"/>
      <c r="DQ555" s="238"/>
      <c r="DR555" s="238"/>
      <c r="DS555" s="238"/>
      <c r="DT555" s="238"/>
      <c r="DU555" s="238"/>
      <c r="DV555" s="238"/>
      <c r="DW555" s="238"/>
      <c r="DX555" s="238"/>
      <c r="DY555" s="238"/>
      <c r="DZ555" s="238"/>
      <c r="EA555" s="238"/>
      <c r="EB555" s="238"/>
      <c r="EC555" s="238"/>
      <c r="ED555" s="238"/>
      <c r="EE555" s="238"/>
      <c r="EF555" s="238"/>
      <c r="EG555" s="238"/>
      <c r="EH555" s="238"/>
      <c r="EI555" s="238"/>
      <c r="EJ555" s="238"/>
      <c r="EK555" s="238"/>
      <c r="EL555" s="238"/>
      <c r="EM555" s="238"/>
      <c r="EN555" s="238"/>
      <c r="EO555" s="238"/>
      <c r="EP555" s="238"/>
      <c r="EQ555" s="238"/>
      <c r="ER555" s="238"/>
      <c r="ES555" s="238"/>
      <c r="ET555" s="238"/>
      <c r="EU555" s="238"/>
      <c r="EV555" s="238"/>
      <c r="EW555" s="238"/>
      <c r="EX555" s="238"/>
      <c r="EY555" s="238"/>
      <c r="EZ555" s="238"/>
      <c r="FA555" s="238"/>
      <c r="FB555" s="238"/>
      <c r="FC555" s="238"/>
      <c r="FD555" s="238"/>
      <c r="FE555" s="238"/>
      <c r="FF555" s="238"/>
      <c r="FG555" s="238"/>
      <c r="FH555" s="238"/>
      <c r="FI555" s="238"/>
      <c r="FJ555" s="238"/>
      <c r="FK555" s="238"/>
      <c r="FL555" s="238"/>
      <c r="FM555" s="238"/>
      <c r="FN555" s="238"/>
      <c r="FO555" s="238"/>
      <c r="FP555" s="238"/>
      <c r="FQ555" s="238"/>
      <c r="FR555" s="238"/>
    </row>
    <row r="556" spans="1:174" s="40" customFormat="1" ht="32.25" customHeight="1">
      <c r="A556" s="282" t="s">
        <v>12</v>
      </c>
      <c r="B556" s="277"/>
      <c r="C556" s="294">
        <v>941</v>
      </c>
      <c r="D556" s="295"/>
      <c r="E556" s="645">
        <f t="shared" si="28"/>
        <v>153000</v>
      </c>
      <c r="F556" s="673">
        <f>SUM(G556:P556)</f>
        <v>153000</v>
      </c>
      <c r="G556" s="335"/>
      <c r="H556" s="281">
        <f>Энергосбережение!E5</f>
        <v>153000</v>
      </c>
      <c r="I556" s="335"/>
      <c r="J556" s="281"/>
      <c r="K556" s="281"/>
      <c r="L556" s="281"/>
      <c r="M556" s="281"/>
      <c r="N556" s="281"/>
      <c r="O556" s="281"/>
      <c r="P556" s="284"/>
      <c r="Q556" s="672">
        <f>SUM(R556:U556)</f>
        <v>0</v>
      </c>
      <c r="R556" s="335"/>
      <c r="S556" s="281"/>
      <c r="T556" s="281"/>
      <c r="U556" s="281"/>
      <c r="V556" s="698">
        <f>SUM(W556,AH556)</f>
        <v>0</v>
      </c>
      <c r="W556" s="256">
        <f>SUM(X556:AG556)</f>
        <v>0</v>
      </c>
      <c r="X556" s="335"/>
      <c r="Y556" s="281">
        <f>Энергосбережение!G5</f>
        <v>0</v>
      </c>
      <c r="Z556" s="335"/>
      <c r="AA556" s="281"/>
      <c r="AB556" s="281"/>
      <c r="AC556" s="281"/>
      <c r="AD556" s="281"/>
      <c r="AE556" s="281"/>
      <c r="AF556" s="281"/>
      <c r="AG556" s="284"/>
      <c r="AH556" s="395">
        <f>SUM(AI556:AL556)</f>
        <v>0</v>
      </c>
      <c r="AI556" s="335"/>
      <c r="AJ556" s="281"/>
      <c r="AK556" s="281"/>
      <c r="AL556" s="336"/>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row>
    <row r="557" spans="1:174" s="40" customFormat="1" ht="21" customHeight="1">
      <c r="A557" s="282" t="s">
        <v>7</v>
      </c>
      <c r="B557" s="277"/>
      <c r="C557" s="294">
        <v>942</v>
      </c>
      <c r="D557" s="295"/>
      <c r="E557" s="645">
        <f t="shared" si="28"/>
        <v>0</v>
      </c>
      <c r="F557" s="673">
        <f>SUM(G557:P557)</f>
        <v>0</v>
      </c>
      <c r="G557" s="335"/>
      <c r="H557" s="281"/>
      <c r="I557" s="335"/>
      <c r="J557" s="281"/>
      <c r="K557" s="281"/>
      <c r="L557" s="281"/>
      <c r="M557" s="281"/>
      <c r="N557" s="281"/>
      <c r="O557" s="281"/>
      <c r="P557" s="284"/>
      <c r="Q557" s="672">
        <f>SUM(R557:U557)</f>
        <v>0</v>
      </c>
      <c r="R557" s="335"/>
      <c r="S557" s="281"/>
      <c r="T557" s="281"/>
      <c r="U557" s="281"/>
      <c r="V557" s="698">
        <f>SUM(W557,AH557)</f>
        <v>0</v>
      </c>
      <c r="W557" s="256">
        <f>SUM(X557:AG557)</f>
        <v>0</v>
      </c>
      <c r="X557" s="335"/>
      <c r="Y557" s="281"/>
      <c r="Z557" s="335"/>
      <c r="AA557" s="281"/>
      <c r="AB557" s="281"/>
      <c r="AC557" s="281"/>
      <c r="AD557" s="281"/>
      <c r="AE557" s="281"/>
      <c r="AF557" s="281"/>
      <c r="AG557" s="284"/>
      <c r="AH557" s="395">
        <f>SUM(AI557:AL557)</f>
        <v>0</v>
      </c>
      <c r="AI557" s="335"/>
      <c r="AJ557" s="281"/>
      <c r="AK557" s="281"/>
      <c r="AL557" s="336"/>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row>
    <row r="558" spans="1:174" s="40" customFormat="1" ht="21" customHeight="1">
      <c r="A558" s="282" t="s">
        <v>87</v>
      </c>
      <c r="B558" s="277"/>
      <c r="C558" s="294">
        <v>943</v>
      </c>
      <c r="D558" s="295"/>
      <c r="E558" s="645">
        <f t="shared" si="28"/>
        <v>0</v>
      </c>
      <c r="F558" s="673">
        <f>SUM(G558:P558)</f>
        <v>0</v>
      </c>
      <c r="G558" s="335"/>
      <c r="H558" s="281"/>
      <c r="I558" s="335"/>
      <c r="J558" s="281"/>
      <c r="K558" s="281"/>
      <c r="L558" s="281"/>
      <c r="M558" s="281"/>
      <c r="N558" s="281"/>
      <c r="O558" s="281"/>
      <c r="P558" s="284"/>
      <c r="Q558" s="672">
        <f>SUM(R558:U558)</f>
        <v>0</v>
      </c>
      <c r="R558" s="335"/>
      <c r="S558" s="281"/>
      <c r="T558" s="281"/>
      <c r="U558" s="281"/>
      <c r="V558" s="698">
        <f>SUM(W558,AH558)</f>
        <v>0</v>
      </c>
      <c r="W558" s="256">
        <f>SUM(X558:AG558)</f>
        <v>0</v>
      </c>
      <c r="X558" s="335"/>
      <c r="Y558" s="281"/>
      <c r="Z558" s="335"/>
      <c r="AA558" s="281"/>
      <c r="AB558" s="281"/>
      <c r="AC558" s="281"/>
      <c r="AD558" s="281"/>
      <c r="AE558" s="281"/>
      <c r="AF558" s="281"/>
      <c r="AG558" s="284"/>
      <c r="AH558" s="395">
        <f>SUM(AI558:AL558)</f>
        <v>0</v>
      </c>
      <c r="AI558" s="335"/>
      <c r="AJ558" s="281"/>
      <c r="AK558" s="281"/>
      <c r="AL558" s="336"/>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row>
    <row r="559" spans="1:174" s="40" customFormat="1" ht="21" customHeight="1">
      <c r="A559" s="282" t="s">
        <v>88</v>
      </c>
      <c r="B559" s="277"/>
      <c r="C559" s="294">
        <v>944</v>
      </c>
      <c r="D559" s="295"/>
      <c r="E559" s="645">
        <f t="shared" si="28"/>
        <v>0</v>
      </c>
      <c r="F559" s="673">
        <f>SUM(G559:P559)</f>
        <v>0</v>
      </c>
      <c r="G559" s="335"/>
      <c r="H559" s="281"/>
      <c r="I559" s="335"/>
      <c r="J559" s="281"/>
      <c r="K559" s="281"/>
      <c r="L559" s="281"/>
      <c r="M559" s="281"/>
      <c r="N559" s="281"/>
      <c r="O559" s="281"/>
      <c r="P559" s="284"/>
      <c r="Q559" s="672">
        <f>SUM(R559:U559)</f>
        <v>0</v>
      </c>
      <c r="R559" s="335"/>
      <c r="S559" s="281"/>
      <c r="T559" s="281"/>
      <c r="U559" s="281"/>
      <c r="V559" s="698">
        <f>SUM(W559,AH559)</f>
        <v>0</v>
      </c>
      <c r="W559" s="256">
        <f>SUM(X559:AG559)</f>
        <v>0</v>
      </c>
      <c r="X559" s="335"/>
      <c r="Y559" s="281"/>
      <c r="Z559" s="335"/>
      <c r="AA559" s="281"/>
      <c r="AB559" s="281"/>
      <c r="AC559" s="281"/>
      <c r="AD559" s="281"/>
      <c r="AE559" s="281"/>
      <c r="AF559" s="281"/>
      <c r="AG559" s="284"/>
      <c r="AH559" s="395">
        <f>SUM(AI559:AL559)</f>
        <v>0</v>
      </c>
      <c r="AI559" s="335"/>
      <c r="AJ559" s="281"/>
      <c r="AK559" s="281"/>
      <c r="AL559" s="336"/>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row>
    <row r="560" spans="1:174" s="40" customFormat="1" ht="21" customHeight="1">
      <c r="A560" s="282" t="s">
        <v>16</v>
      </c>
      <c r="B560" s="277"/>
      <c r="C560" s="294">
        <v>947</v>
      </c>
      <c r="D560" s="295"/>
      <c r="E560" s="645">
        <f t="shared" si="28"/>
        <v>0</v>
      </c>
      <c r="F560" s="673">
        <f>SUM(G560:P560)</f>
        <v>0</v>
      </c>
      <c r="G560" s="335"/>
      <c r="H560" s="281"/>
      <c r="I560" s="335">
        <f>Энергосбережение!K5</f>
        <v>0</v>
      </c>
      <c r="J560" s="281"/>
      <c r="K560" s="281"/>
      <c r="L560" s="281"/>
      <c r="M560" s="281"/>
      <c r="N560" s="281"/>
      <c r="O560" s="281"/>
      <c r="P560" s="284"/>
      <c r="Q560" s="672">
        <f>SUM(R560:U560)</f>
        <v>0</v>
      </c>
      <c r="R560" s="335"/>
      <c r="S560" s="281"/>
      <c r="T560" s="281"/>
      <c r="U560" s="281"/>
      <c r="V560" s="698">
        <f>SUM(W560,AH560)</f>
        <v>0</v>
      </c>
      <c r="W560" s="256">
        <f>SUM(X560:AG560)</f>
        <v>0</v>
      </c>
      <c r="X560" s="335"/>
      <c r="Y560" s="281"/>
      <c r="Z560" s="335">
        <f>Энергосбережение!M5</f>
        <v>0</v>
      </c>
      <c r="AA560" s="281"/>
      <c r="AB560" s="281"/>
      <c r="AC560" s="281"/>
      <c r="AD560" s="281"/>
      <c r="AE560" s="281"/>
      <c r="AF560" s="281"/>
      <c r="AG560" s="284"/>
      <c r="AH560" s="395">
        <f>SUM(AI560:AL560)</f>
        <v>0</v>
      </c>
      <c r="AI560" s="335"/>
      <c r="AJ560" s="281"/>
      <c r="AK560" s="281"/>
      <c r="AL560" s="336"/>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row>
    <row r="561" spans="1:174" s="42" customFormat="1" ht="22.5" customHeight="1">
      <c r="A561" s="647" t="s">
        <v>720</v>
      </c>
      <c r="B561" s="648">
        <v>226</v>
      </c>
      <c r="C561" s="648"/>
      <c r="D561" s="649"/>
      <c r="E561" s="644">
        <f>SUM(E562:E570)</f>
        <v>0</v>
      </c>
      <c r="F561" s="652">
        <f t="shared" ref="F561:V561" si="56">SUM(F562:F570)</f>
        <v>0</v>
      </c>
      <c r="G561" s="652">
        <f t="shared" si="56"/>
        <v>0</v>
      </c>
      <c r="H561" s="653">
        <f t="shared" si="56"/>
        <v>0</v>
      </c>
      <c r="I561" s="652">
        <f t="shared" si="56"/>
        <v>0</v>
      </c>
      <c r="J561" s="653">
        <f t="shared" si="56"/>
        <v>0</v>
      </c>
      <c r="K561" s="653">
        <f t="shared" ref="K561:N561" si="57">SUM(K562:K570)</f>
        <v>0</v>
      </c>
      <c r="L561" s="653">
        <f t="shared" si="57"/>
        <v>0</v>
      </c>
      <c r="M561" s="653">
        <f t="shared" si="57"/>
        <v>0</v>
      </c>
      <c r="N561" s="653">
        <f t="shared" si="57"/>
        <v>0</v>
      </c>
      <c r="O561" s="653">
        <f t="shared" si="56"/>
        <v>0</v>
      </c>
      <c r="P561" s="654">
        <f t="shared" si="56"/>
        <v>0</v>
      </c>
      <c r="Q561" s="651">
        <f t="shared" si="56"/>
        <v>0</v>
      </c>
      <c r="R561" s="652">
        <f t="shared" si="56"/>
        <v>0</v>
      </c>
      <c r="S561" s="653">
        <f t="shared" si="56"/>
        <v>0</v>
      </c>
      <c r="T561" s="653">
        <f t="shared" si="56"/>
        <v>0</v>
      </c>
      <c r="U561" s="653">
        <f t="shared" si="56"/>
        <v>0</v>
      </c>
      <c r="V561" s="455">
        <f t="shared" si="56"/>
        <v>0</v>
      </c>
      <c r="W561" s="331">
        <f t="shared" ref="W561:AL561" si="58">SUM(W562:W570)</f>
        <v>0</v>
      </c>
      <c r="X561" s="337">
        <f t="shared" si="58"/>
        <v>0</v>
      </c>
      <c r="Y561" s="331">
        <f t="shared" si="58"/>
        <v>0</v>
      </c>
      <c r="Z561" s="337">
        <f t="shared" si="58"/>
        <v>0</v>
      </c>
      <c r="AA561" s="331">
        <f t="shared" si="58"/>
        <v>0</v>
      </c>
      <c r="AB561" s="331">
        <f t="shared" ref="AB561:AE561" si="59">SUM(AB562:AB570)</f>
        <v>0</v>
      </c>
      <c r="AC561" s="331">
        <f t="shared" si="59"/>
        <v>0</v>
      </c>
      <c r="AD561" s="331">
        <f t="shared" si="59"/>
        <v>0</v>
      </c>
      <c r="AE561" s="331">
        <f t="shared" si="59"/>
        <v>0</v>
      </c>
      <c r="AF561" s="331">
        <f t="shared" si="58"/>
        <v>0</v>
      </c>
      <c r="AG561" s="330">
        <f t="shared" si="58"/>
        <v>0</v>
      </c>
      <c r="AH561" s="329">
        <f t="shared" si="58"/>
        <v>0</v>
      </c>
      <c r="AI561" s="337">
        <f t="shared" si="58"/>
        <v>0</v>
      </c>
      <c r="AJ561" s="331">
        <f t="shared" si="58"/>
        <v>0</v>
      </c>
      <c r="AK561" s="331">
        <f t="shared" si="58"/>
        <v>0</v>
      </c>
      <c r="AL561" s="469">
        <f t="shared" si="58"/>
        <v>0</v>
      </c>
      <c r="AM561" s="238"/>
      <c r="AN561" s="238"/>
      <c r="AO561" s="238"/>
      <c r="AP561" s="238"/>
      <c r="AQ561" s="238"/>
      <c r="AR561" s="238"/>
      <c r="AS561" s="238"/>
      <c r="AT561" s="238"/>
      <c r="AU561" s="238"/>
      <c r="AV561" s="238"/>
      <c r="AW561" s="238"/>
      <c r="AX561" s="238"/>
      <c r="AY561" s="238"/>
      <c r="AZ561" s="238"/>
      <c r="BA561" s="238"/>
      <c r="BB561" s="238"/>
      <c r="BC561" s="238"/>
      <c r="BD561" s="238"/>
      <c r="BE561" s="238"/>
      <c r="BF561" s="238"/>
      <c r="BG561" s="238"/>
      <c r="BH561" s="238"/>
      <c r="BI561" s="238"/>
      <c r="BJ561" s="238"/>
      <c r="BK561" s="238"/>
      <c r="BL561" s="238"/>
      <c r="BM561" s="238"/>
      <c r="BN561" s="238"/>
      <c r="BO561" s="238"/>
      <c r="BP561" s="238"/>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c r="DB561" s="238"/>
      <c r="DC561" s="238"/>
      <c r="DD561" s="238"/>
      <c r="DE561" s="238"/>
      <c r="DF561" s="238"/>
      <c r="DG561" s="238"/>
      <c r="DH561" s="238"/>
      <c r="DI561" s="238"/>
      <c r="DJ561" s="238"/>
      <c r="DK561" s="238"/>
      <c r="DL561" s="238"/>
      <c r="DM561" s="238"/>
      <c r="DN561" s="238"/>
      <c r="DO561" s="238"/>
      <c r="DP561" s="238"/>
      <c r="DQ561" s="238"/>
      <c r="DR561" s="238"/>
      <c r="DS561" s="238"/>
      <c r="DT561" s="238"/>
      <c r="DU561" s="238"/>
      <c r="DV561" s="238"/>
      <c r="DW561" s="238"/>
      <c r="DX561" s="238"/>
      <c r="DY561" s="238"/>
      <c r="DZ561" s="238"/>
      <c r="EA561" s="238"/>
      <c r="EB561" s="238"/>
      <c r="EC561" s="238"/>
      <c r="ED561" s="238"/>
      <c r="EE561" s="238"/>
      <c r="EF561" s="238"/>
      <c r="EG561" s="238"/>
      <c r="EH561" s="238"/>
      <c r="EI561" s="238"/>
      <c r="EJ561" s="238"/>
      <c r="EK561" s="238"/>
      <c r="EL561" s="238"/>
      <c r="EM561" s="238"/>
      <c r="EN561" s="238"/>
      <c r="EO561" s="238"/>
      <c r="EP561" s="238"/>
      <c r="EQ561" s="238"/>
      <c r="ER561" s="238"/>
      <c r="ES561" s="238"/>
      <c r="ET561" s="238"/>
      <c r="EU561" s="238"/>
      <c r="EV561" s="238"/>
      <c r="EW561" s="238"/>
      <c r="EX561" s="238"/>
      <c r="EY561" s="238"/>
      <c r="EZ561" s="238"/>
      <c r="FA561" s="238"/>
      <c r="FB561" s="238"/>
      <c r="FC561" s="238"/>
      <c r="FD561" s="238"/>
      <c r="FE561" s="238"/>
      <c r="FF561" s="238"/>
      <c r="FG561" s="238"/>
      <c r="FH561" s="238"/>
      <c r="FI561" s="238"/>
      <c r="FJ561" s="238"/>
      <c r="FK561" s="238"/>
      <c r="FL561" s="238"/>
      <c r="FM561" s="238"/>
      <c r="FN561" s="238"/>
      <c r="FO561" s="238"/>
      <c r="FP561" s="238"/>
      <c r="FQ561" s="238"/>
      <c r="FR561" s="238"/>
    </row>
    <row r="562" spans="1:174" s="40" customFormat="1" ht="45.75" customHeight="1">
      <c r="A562" s="282" t="s">
        <v>10</v>
      </c>
      <c r="B562" s="277"/>
      <c r="C562" s="294">
        <v>951</v>
      </c>
      <c r="D562" s="295"/>
      <c r="E562" s="645">
        <f t="shared" si="28"/>
        <v>0</v>
      </c>
      <c r="F562" s="673">
        <f t="shared" ref="F562:F570" si="60">SUM(G562:P562)</f>
        <v>0</v>
      </c>
      <c r="G562" s="335"/>
      <c r="H562" s="281"/>
      <c r="I562" s="335"/>
      <c r="J562" s="281"/>
      <c r="K562" s="281"/>
      <c r="L562" s="281"/>
      <c r="M562" s="281"/>
      <c r="N562" s="281"/>
      <c r="O562" s="281"/>
      <c r="P562" s="284"/>
      <c r="Q562" s="672">
        <f t="shared" ref="Q562:Q570" si="61">SUM(R562:U562)</f>
        <v>0</v>
      </c>
      <c r="R562" s="335"/>
      <c r="S562" s="281"/>
      <c r="T562" s="281"/>
      <c r="U562" s="281"/>
      <c r="V562" s="698">
        <f t="shared" ref="V562:V570" si="62">SUM(W562,AH562)</f>
        <v>0</v>
      </c>
      <c r="W562" s="256">
        <f t="shared" ref="W562:W570" si="63">SUM(X562:AG562)</f>
        <v>0</v>
      </c>
      <c r="X562" s="335"/>
      <c r="Y562" s="281"/>
      <c r="Z562" s="335"/>
      <c r="AA562" s="281"/>
      <c r="AB562" s="281"/>
      <c r="AC562" s="281"/>
      <c r="AD562" s="281"/>
      <c r="AE562" s="281"/>
      <c r="AF562" s="281"/>
      <c r="AG562" s="284"/>
      <c r="AH562" s="395">
        <f t="shared" ref="AH562:AH570" si="64">SUM(AI562:AL562)</f>
        <v>0</v>
      </c>
      <c r="AI562" s="335"/>
      <c r="AJ562" s="281"/>
      <c r="AK562" s="281"/>
      <c r="AL562" s="3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row>
    <row r="563" spans="1:174" s="40" customFormat="1" ht="45.75" customHeight="1">
      <c r="A563" s="282" t="s">
        <v>34</v>
      </c>
      <c r="B563" s="277"/>
      <c r="C563" s="294">
        <v>953</v>
      </c>
      <c r="D563" s="295"/>
      <c r="E563" s="645">
        <f t="shared" si="28"/>
        <v>0</v>
      </c>
      <c r="F563" s="673">
        <f t="shared" si="60"/>
        <v>0</v>
      </c>
      <c r="G563" s="335"/>
      <c r="H563" s="281"/>
      <c r="I563" s="335"/>
      <c r="J563" s="281"/>
      <c r="K563" s="281"/>
      <c r="L563" s="281"/>
      <c r="M563" s="281"/>
      <c r="N563" s="281"/>
      <c r="O563" s="281"/>
      <c r="P563" s="284"/>
      <c r="Q563" s="672">
        <f t="shared" si="61"/>
        <v>0</v>
      </c>
      <c r="R563" s="335"/>
      <c r="S563" s="281"/>
      <c r="T563" s="281"/>
      <c r="U563" s="281"/>
      <c r="V563" s="698">
        <f t="shared" si="62"/>
        <v>0</v>
      </c>
      <c r="W563" s="256">
        <f t="shared" si="63"/>
        <v>0</v>
      </c>
      <c r="X563" s="335"/>
      <c r="Y563" s="281"/>
      <c r="Z563" s="335"/>
      <c r="AA563" s="281"/>
      <c r="AB563" s="281"/>
      <c r="AC563" s="281"/>
      <c r="AD563" s="281"/>
      <c r="AE563" s="281"/>
      <c r="AF563" s="281"/>
      <c r="AG563" s="284"/>
      <c r="AH563" s="395">
        <f t="shared" si="64"/>
        <v>0</v>
      </c>
      <c r="AI563" s="335"/>
      <c r="AJ563" s="281"/>
      <c r="AK563" s="281"/>
      <c r="AL563" s="33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c r="FA563" s="41"/>
      <c r="FB563" s="41"/>
      <c r="FC563" s="41"/>
      <c r="FD563" s="41"/>
      <c r="FE563" s="41"/>
      <c r="FF563" s="41"/>
      <c r="FG563" s="41"/>
      <c r="FH563" s="41"/>
      <c r="FI563" s="41"/>
      <c r="FJ563" s="41"/>
      <c r="FK563" s="41"/>
      <c r="FL563" s="41"/>
      <c r="FM563" s="41"/>
      <c r="FN563" s="41"/>
      <c r="FO563" s="41"/>
      <c r="FP563" s="41"/>
      <c r="FQ563" s="41"/>
      <c r="FR563" s="41"/>
    </row>
    <row r="564" spans="1:174" s="40" customFormat="1" ht="22.5" customHeight="1">
      <c r="A564" s="282" t="s">
        <v>14</v>
      </c>
      <c r="B564" s="277"/>
      <c r="C564" s="294">
        <v>954</v>
      </c>
      <c r="D564" s="295"/>
      <c r="E564" s="645">
        <f>SUM(F564,Q564)</f>
        <v>0</v>
      </c>
      <c r="F564" s="673">
        <f>SUM(G564:P564)</f>
        <v>0</v>
      </c>
      <c r="G564" s="335"/>
      <c r="H564" s="281"/>
      <c r="I564" s="335"/>
      <c r="J564" s="281"/>
      <c r="K564" s="281"/>
      <c r="L564" s="281"/>
      <c r="M564" s="281"/>
      <c r="N564" s="281"/>
      <c r="O564" s="281"/>
      <c r="P564" s="284"/>
      <c r="Q564" s="672">
        <f t="shared" si="61"/>
        <v>0</v>
      </c>
      <c r="R564" s="335"/>
      <c r="S564" s="281"/>
      <c r="T564" s="281"/>
      <c r="U564" s="281"/>
      <c r="V564" s="698">
        <f t="shared" si="62"/>
        <v>0</v>
      </c>
      <c r="W564" s="256">
        <f t="shared" si="63"/>
        <v>0</v>
      </c>
      <c r="X564" s="335"/>
      <c r="Y564" s="281"/>
      <c r="Z564" s="335"/>
      <c r="AA564" s="281"/>
      <c r="AB564" s="281"/>
      <c r="AC564" s="281"/>
      <c r="AD564" s="281"/>
      <c r="AE564" s="281"/>
      <c r="AF564" s="281"/>
      <c r="AG564" s="284"/>
      <c r="AH564" s="395">
        <f t="shared" si="64"/>
        <v>0</v>
      </c>
      <c r="AI564" s="335"/>
      <c r="AJ564" s="281"/>
      <c r="AK564" s="281"/>
      <c r="AL564" s="33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c r="EX564" s="41"/>
      <c r="EY564" s="41"/>
      <c r="EZ564" s="41"/>
      <c r="FA564" s="41"/>
      <c r="FB564" s="41"/>
      <c r="FC564" s="41"/>
      <c r="FD564" s="41"/>
      <c r="FE564" s="41"/>
      <c r="FF564" s="41"/>
      <c r="FG564" s="41"/>
      <c r="FH564" s="41"/>
      <c r="FI564" s="41"/>
      <c r="FJ564" s="41"/>
      <c r="FK564" s="41"/>
      <c r="FL564" s="41"/>
      <c r="FM564" s="41"/>
      <c r="FN564" s="41"/>
      <c r="FO564" s="41"/>
      <c r="FP564" s="41"/>
      <c r="FQ564" s="41"/>
      <c r="FR564" s="41"/>
    </row>
    <row r="565" spans="1:174" s="40" customFormat="1" ht="23.25" customHeight="1">
      <c r="A565" s="282" t="s">
        <v>95</v>
      </c>
      <c r="B565" s="277"/>
      <c r="C565" s="294">
        <v>955</v>
      </c>
      <c r="D565" s="295"/>
      <c r="E565" s="645">
        <f t="shared" si="28"/>
        <v>0</v>
      </c>
      <c r="F565" s="673">
        <f>SUM(G565:P565)</f>
        <v>0</v>
      </c>
      <c r="G565" s="335"/>
      <c r="H565" s="281"/>
      <c r="I565" s="335"/>
      <c r="J565" s="281"/>
      <c r="K565" s="281"/>
      <c r="L565" s="281"/>
      <c r="M565" s="281"/>
      <c r="N565" s="281"/>
      <c r="O565" s="281"/>
      <c r="P565" s="284"/>
      <c r="Q565" s="672">
        <f t="shared" si="61"/>
        <v>0</v>
      </c>
      <c r="R565" s="335"/>
      <c r="S565" s="281"/>
      <c r="T565" s="281"/>
      <c r="U565" s="281"/>
      <c r="V565" s="698">
        <f>SUM(W565,AH565)</f>
        <v>0</v>
      </c>
      <c r="W565" s="256">
        <f t="shared" si="63"/>
        <v>0</v>
      </c>
      <c r="X565" s="335"/>
      <c r="Y565" s="281"/>
      <c r="Z565" s="335"/>
      <c r="AA565" s="281"/>
      <c r="AB565" s="281"/>
      <c r="AC565" s="281"/>
      <c r="AD565" s="281"/>
      <c r="AE565" s="281"/>
      <c r="AF565" s="281"/>
      <c r="AG565" s="284"/>
      <c r="AH565" s="395">
        <f t="shared" si="64"/>
        <v>0</v>
      </c>
      <c r="AI565" s="335"/>
      <c r="AJ565" s="281"/>
      <c r="AK565" s="281"/>
      <c r="AL565" s="3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c r="FJ565" s="41"/>
      <c r="FK565" s="41"/>
      <c r="FL565" s="41"/>
      <c r="FM565" s="41"/>
      <c r="FN565" s="41"/>
      <c r="FO565" s="41"/>
      <c r="FP565" s="41"/>
      <c r="FQ565" s="41"/>
      <c r="FR565" s="41"/>
    </row>
    <row r="566" spans="1:174" s="40" customFormat="1" ht="29.25">
      <c r="A566" s="282" t="s">
        <v>48</v>
      </c>
      <c r="B566" s="277"/>
      <c r="C566" s="294">
        <v>956</v>
      </c>
      <c r="D566" s="295"/>
      <c r="E566" s="645">
        <f t="shared" si="28"/>
        <v>0</v>
      </c>
      <c r="F566" s="673">
        <f t="shared" si="60"/>
        <v>0</v>
      </c>
      <c r="G566" s="335"/>
      <c r="H566" s="281"/>
      <c r="I566" s="335"/>
      <c r="J566" s="281"/>
      <c r="K566" s="281"/>
      <c r="L566" s="281"/>
      <c r="M566" s="281"/>
      <c r="N566" s="281"/>
      <c r="O566" s="281"/>
      <c r="P566" s="284"/>
      <c r="Q566" s="672">
        <f t="shared" si="61"/>
        <v>0</v>
      </c>
      <c r="R566" s="335"/>
      <c r="S566" s="281"/>
      <c r="T566" s="281"/>
      <c r="U566" s="281"/>
      <c r="V566" s="698">
        <f t="shared" si="62"/>
        <v>0</v>
      </c>
      <c r="W566" s="256">
        <f t="shared" si="63"/>
        <v>0</v>
      </c>
      <c r="X566" s="335"/>
      <c r="Y566" s="281"/>
      <c r="Z566" s="335"/>
      <c r="AA566" s="281"/>
      <c r="AB566" s="281"/>
      <c r="AC566" s="281"/>
      <c r="AD566" s="281"/>
      <c r="AE566" s="281"/>
      <c r="AF566" s="281"/>
      <c r="AG566" s="284"/>
      <c r="AH566" s="395">
        <f t="shared" si="64"/>
        <v>0</v>
      </c>
      <c r="AI566" s="335"/>
      <c r="AJ566" s="281"/>
      <c r="AK566" s="281"/>
      <c r="AL566" s="33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c r="FA566" s="41"/>
      <c r="FB566" s="41"/>
      <c r="FC566" s="41"/>
      <c r="FD566" s="41"/>
      <c r="FE566" s="41"/>
      <c r="FF566" s="41"/>
      <c r="FG566" s="41"/>
      <c r="FH566" s="41"/>
      <c r="FI566" s="41"/>
      <c r="FJ566" s="41"/>
      <c r="FK566" s="41"/>
      <c r="FL566" s="41"/>
      <c r="FM566" s="41"/>
      <c r="FN566" s="41"/>
      <c r="FO566" s="41"/>
      <c r="FP566" s="41"/>
      <c r="FQ566" s="41"/>
      <c r="FR566" s="41"/>
    </row>
    <row r="567" spans="1:174" s="40" customFormat="1" ht="57.75" customHeight="1">
      <c r="A567" s="282" t="s">
        <v>96</v>
      </c>
      <c r="B567" s="277"/>
      <c r="C567" s="294">
        <v>957</v>
      </c>
      <c r="D567" s="295"/>
      <c r="E567" s="645">
        <f>SUM(F567,Q567)</f>
        <v>0</v>
      </c>
      <c r="F567" s="673">
        <f t="shared" si="60"/>
        <v>0</v>
      </c>
      <c r="G567" s="335"/>
      <c r="H567" s="281"/>
      <c r="I567" s="335"/>
      <c r="J567" s="281"/>
      <c r="K567" s="281"/>
      <c r="L567" s="281"/>
      <c r="M567" s="281"/>
      <c r="N567" s="281"/>
      <c r="O567" s="281"/>
      <c r="P567" s="284"/>
      <c r="Q567" s="672">
        <f t="shared" si="61"/>
        <v>0</v>
      </c>
      <c r="R567" s="335"/>
      <c r="S567" s="281"/>
      <c r="T567" s="281"/>
      <c r="U567" s="281"/>
      <c r="V567" s="698">
        <f t="shared" si="62"/>
        <v>0</v>
      </c>
      <c r="W567" s="256">
        <f t="shared" si="63"/>
        <v>0</v>
      </c>
      <c r="X567" s="335"/>
      <c r="Y567" s="281"/>
      <c r="Z567" s="335"/>
      <c r="AA567" s="281"/>
      <c r="AB567" s="281"/>
      <c r="AC567" s="281"/>
      <c r="AD567" s="281"/>
      <c r="AE567" s="281"/>
      <c r="AF567" s="281"/>
      <c r="AG567" s="284"/>
      <c r="AH567" s="395">
        <f t="shared" si="64"/>
        <v>0</v>
      </c>
      <c r="AI567" s="335"/>
      <c r="AJ567" s="281"/>
      <c r="AK567" s="281"/>
      <c r="AL567" s="336"/>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c r="FA567" s="41"/>
      <c r="FB567" s="41"/>
      <c r="FC567" s="41"/>
      <c r="FD567" s="41"/>
      <c r="FE567" s="41"/>
      <c r="FF567" s="41"/>
      <c r="FG567" s="41"/>
      <c r="FH567" s="41"/>
      <c r="FI567" s="41"/>
      <c r="FJ567" s="41"/>
      <c r="FK567" s="41"/>
      <c r="FL567" s="41"/>
      <c r="FM567" s="41"/>
      <c r="FN567" s="41"/>
      <c r="FO567" s="41"/>
      <c r="FP567" s="41"/>
      <c r="FQ567" s="41"/>
      <c r="FR567" s="41"/>
    </row>
    <row r="568" spans="1:174" s="40" customFormat="1" ht="46.5" customHeight="1">
      <c r="A568" s="282" t="s">
        <v>97</v>
      </c>
      <c r="B568" s="277"/>
      <c r="C568" s="294">
        <v>958</v>
      </c>
      <c r="D568" s="295"/>
      <c r="E568" s="645">
        <f t="shared" si="28"/>
        <v>0</v>
      </c>
      <c r="F568" s="673">
        <f t="shared" si="60"/>
        <v>0</v>
      </c>
      <c r="G568" s="335"/>
      <c r="H568" s="281"/>
      <c r="I568" s="335"/>
      <c r="J568" s="281"/>
      <c r="K568" s="281"/>
      <c r="L568" s="281"/>
      <c r="M568" s="281"/>
      <c r="N568" s="281"/>
      <c r="O568" s="281"/>
      <c r="P568" s="284"/>
      <c r="Q568" s="672">
        <f t="shared" si="61"/>
        <v>0</v>
      </c>
      <c r="R568" s="335"/>
      <c r="S568" s="281"/>
      <c r="T568" s="281"/>
      <c r="U568" s="281"/>
      <c r="V568" s="698">
        <f>SUM(W568,AH568)</f>
        <v>0</v>
      </c>
      <c r="W568" s="256">
        <f>SUM(X568:AG568)</f>
        <v>0</v>
      </c>
      <c r="X568" s="335"/>
      <c r="Y568" s="281"/>
      <c r="Z568" s="335"/>
      <c r="AA568" s="281"/>
      <c r="AB568" s="281"/>
      <c r="AC568" s="281"/>
      <c r="AD568" s="281"/>
      <c r="AE568" s="281"/>
      <c r="AF568" s="281"/>
      <c r="AG568" s="284"/>
      <c r="AH568" s="395">
        <f t="shared" si="64"/>
        <v>0</v>
      </c>
      <c r="AI568" s="335"/>
      <c r="AJ568" s="281"/>
      <c r="AK568" s="281"/>
      <c r="AL568" s="33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c r="EX568" s="41"/>
      <c r="EY568" s="41"/>
      <c r="EZ568" s="41"/>
      <c r="FA568" s="41"/>
      <c r="FB568" s="41"/>
      <c r="FC568" s="41"/>
      <c r="FD568" s="41"/>
      <c r="FE568" s="41"/>
      <c r="FF568" s="41"/>
      <c r="FG568" s="41"/>
      <c r="FH568" s="41"/>
      <c r="FI568" s="41"/>
      <c r="FJ568" s="41"/>
      <c r="FK568" s="41"/>
      <c r="FL568" s="41"/>
      <c r="FM568" s="41"/>
      <c r="FN568" s="41"/>
      <c r="FO568" s="41"/>
      <c r="FP568" s="41"/>
      <c r="FQ568" s="41"/>
      <c r="FR568" s="41"/>
    </row>
    <row r="569" spans="1:174" s="40" customFormat="1" ht="74.25" customHeight="1">
      <c r="A569" s="282" t="s">
        <v>28</v>
      </c>
      <c r="B569" s="277"/>
      <c r="C569" s="294">
        <v>995</v>
      </c>
      <c r="D569" s="295"/>
      <c r="E569" s="645">
        <f t="shared" si="28"/>
        <v>0</v>
      </c>
      <c r="F569" s="673">
        <f t="shared" si="60"/>
        <v>0</v>
      </c>
      <c r="G569" s="335"/>
      <c r="H569" s="281"/>
      <c r="I569" s="335"/>
      <c r="J569" s="281"/>
      <c r="K569" s="281"/>
      <c r="L569" s="281"/>
      <c r="M569" s="281"/>
      <c r="N569" s="281"/>
      <c r="O569" s="281"/>
      <c r="P569" s="284"/>
      <c r="Q569" s="672">
        <f t="shared" si="61"/>
        <v>0</v>
      </c>
      <c r="R569" s="335"/>
      <c r="S569" s="281"/>
      <c r="T569" s="281"/>
      <c r="U569" s="281"/>
      <c r="V569" s="698">
        <f t="shared" si="62"/>
        <v>0</v>
      </c>
      <c r="W569" s="256">
        <f t="shared" si="63"/>
        <v>0</v>
      </c>
      <c r="X569" s="335"/>
      <c r="Y569" s="281"/>
      <c r="Z569" s="335"/>
      <c r="AA569" s="281"/>
      <c r="AB569" s="281"/>
      <c r="AC569" s="281"/>
      <c r="AD569" s="281"/>
      <c r="AE569" s="281"/>
      <c r="AF569" s="281"/>
      <c r="AG569" s="284"/>
      <c r="AH569" s="395">
        <f>SUM(AI569:AL569)</f>
        <v>0</v>
      </c>
      <c r="AI569" s="335"/>
      <c r="AJ569" s="281"/>
      <c r="AK569" s="281"/>
      <c r="AL569" s="3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c r="CT569" s="41"/>
      <c r="CU569" s="41"/>
      <c r="CV569" s="41"/>
      <c r="CW569" s="41"/>
      <c r="CX569" s="41"/>
      <c r="CY569" s="41"/>
      <c r="CZ569" s="41"/>
      <c r="DA569" s="41"/>
      <c r="DB569" s="41"/>
      <c r="DC569" s="41"/>
      <c r="DD569" s="41"/>
      <c r="DE569" s="41"/>
      <c r="DF569" s="41"/>
      <c r="DG569" s="41"/>
      <c r="DH569" s="41"/>
      <c r="DI569" s="41"/>
      <c r="DJ569" s="41"/>
      <c r="DK569" s="41"/>
      <c r="DL569" s="41"/>
      <c r="DM569" s="41"/>
      <c r="DN569" s="41"/>
      <c r="DO569" s="41"/>
      <c r="DP569" s="41"/>
      <c r="DQ569" s="41"/>
      <c r="DR569" s="41"/>
      <c r="DS569" s="41"/>
      <c r="DT569" s="41"/>
      <c r="DU569" s="41"/>
      <c r="DV569" s="41"/>
      <c r="DW569" s="41"/>
      <c r="DX569" s="41"/>
      <c r="DY569" s="41"/>
      <c r="DZ569" s="41"/>
      <c r="EA569" s="41"/>
      <c r="EB569" s="41"/>
      <c r="EC569" s="41"/>
      <c r="ED569" s="41"/>
      <c r="EE569" s="41"/>
      <c r="EF569" s="41"/>
      <c r="EG569" s="41"/>
      <c r="EH569" s="41"/>
      <c r="EI569" s="41"/>
      <c r="EJ569" s="41"/>
      <c r="EK569" s="41"/>
      <c r="EL569" s="41"/>
      <c r="EM569" s="41"/>
      <c r="EN569" s="41"/>
      <c r="EO569" s="41"/>
      <c r="EP569" s="41"/>
      <c r="EQ569" s="41"/>
      <c r="ER569" s="41"/>
      <c r="ES569" s="41"/>
      <c r="ET569" s="41"/>
      <c r="EU569" s="41"/>
      <c r="EV569" s="41"/>
      <c r="EW569" s="41"/>
      <c r="EX569" s="41"/>
      <c r="EY569" s="41"/>
      <c r="EZ569" s="41"/>
      <c r="FA569" s="41"/>
      <c r="FB569" s="41"/>
      <c r="FC569" s="41"/>
      <c r="FD569" s="41"/>
      <c r="FE569" s="41"/>
      <c r="FF569" s="41"/>
      <c r="FG569" s="41"/>
      <c r="FH569" s="41"/>
      <c r="FI569" s="41"/>
      <c r="FJ569" s="41"/>
      <c r="FK569" s="41"/>
      <c r="FL569" s="41"/>
      <c r="FM569" s="41"/>
      <c r="FN569" s="41"/>
      <c r="FO569" s="41"/>
      <c r="FP569" s="41"/>
      <c r="FQ569" s="41"/>
      <c r="FR569" s="41"/>
    </row>
    <row r="570" spans="1:174" s="40" customFormat="1" ht="24.75" customHeight="1">
      <c r="A570" s="282" t="s">
        <v>98</v>
      </c>
      <c r="B570" s="277"/>
      <c r="C570" s="294">
        <v>996</v>
      </c>
      <c r="D570" s="295"/>
      <c r="E570" s="645">
        <f t="shared" si="28"/>
        <v>0</v>
      </c>
      <c r="F570" s="673">
        <f t="shared" si="60"/>
        <v>0</v>
      </c>
      <c r="G570" s="335"/>
      <c r="H570" s="281"/>
      <c r="I570" s="335"/>
      <c r="J570" s="281"/>
      <c r="K570" s="281"/>
      <c r="L570" s="281"/>
      <c r="M570" s="281"/>
      <c r="N570" s="281"/>
      <c r="O570" s="281"/>
      <c r="P570" s="284"/>
      <c r="Q570" s="672">
        <f t="shared" si="61"/>
        <v>0</v>
      </c>
      <c r="R570" s="335"/>
      <c r="S570" s="281"/>
      <c r="T570" s="281"/>
      <c r="U570" s="281"/>
      <c r="V570" s="698">
        <f t="shared" si="62"/>
        <v>0</v>
      </c>
      <c r="W570" s="256">
        <f t="shared" si="63"/>
        <v>0</v>
      </c>
      <c r="X570" s="335"/>
      <c r="Y570" s="281"/>
      <c r="Z570" s="335"/>
      <c r="AA570" s="281"/>
      <c r="AB570" s="281"/>
      <c r="AC570" s="281"/>
      <c r="AD570" s="281"/>
      <c r="AE570" s="281"/>
      <c r="AF570" s="281"/>
      <c r="AG570" s="284"/>
      <c r="AH570" s="395">
        <f t="shared" si="64"/>
        <v>0</v>
      </c>
      <c r="AI570" s="335"/>
      <c r="AJ570" s="281"/>
      <c r="AK570" s="281"/>
      <c r="AL570" s="3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c r="CT570" s="41"/>
      <c r="CU570" s="41"/>
      <c r="CV570" s="41"/>
      <c r="CW570" s="41"/>
      <c r="CX570" s="41"/>
      <c r="CY570" s="41"/>
      <c r="CZ570" s="41"/>
      <c r="DA570" s="41"/>
      <c r="DB570" s="41"/>
      <c r="DC570" s="41"/>
      <c r="DD570" s="41"/>
      <c r="DE570" s="41"/>
      <c r="DF570" s="41"/>
      <c r="DG570" s="41"/>
      <c r="DH570" s="41"/>
      <c r="DI570" s="41"/>
      <c r="DJ570" s="41"/>
      <c r="DK570" s="41"/>
      <c r="DL570" s="41"/>
      <c r="DM570" s="41"/>
      <c r="DN570" s="41"/>
      <c r="DO570" s="41"/>
      <c r="DP570" s="41"/>
      <c r="DQ570" s="41"/>
      <c r="DR570" s="41"/>
      <c r="DS570" s="41"/>
      <c r="DT570" s="41"/>
      <c r="DU570" s="41"/>
      <c r="DV570" s="41"/>
      <c r="DW570" s="41"/>
      <c r="DX570" s="41"/>
      <c r="DY570" s="41"/>
      <c r="DZ570" s="41"/>
      <c r="EA570" s="41"/>
      <c r="EB570" s="41"/>
      <c r="EC570" s="41"/>
      <c r="ED570" s="41"/>
      <c r="EE570" s="41"/>
      <c r="EF570" s="41"/>
      <c r="EG570" s="41"/>
      <c r="EH570" s="41"/>
      <c r="EI570" s="41"/>
      <c r="EJ570" s="41"/>
      <c r="EK570" s="41"/>
      <c r="EL570" s="41"/>
      <c r="EM570" s="41"/>
      <c r="EN570" s="41"/>
      <c r="EO570" s="41"/>
      <c r="EP570" s="41"/>
      <c r="EQ570" s="41"/>
      <c r="ER570" s="41"/>
      <c r="ES570" s="41"/>
      <c r="ET570" s="41"/>
      <c r="EU570" s="41"/>
      <c r="EV570" s="41"/>
      <c r="EW570" s="41"/>
      <c r="EX570" s="41"/>
      <c r="EY570" s="41"/>
      <c r="EZ570" s="41"/>
      <c r="FA570" s="41"/>
      <c r="FB570" s="41"/>
      <c r="FC570" s="41"/>
      <c r="FD570" s="41"/>
      <c r="FE570" s="41"/>
      <c r="FF570" s="41"/>
      <c r="FG570" s="41"/>
      <c r="FH570" s="41"/>
      <c r="FI570" s="41"/>
      <c r="FJ570" s="41"/>
      <c r="FK570" s="41"/>
      <c r="FL570" s="41"/>
      <c r="FM570" s="41"/>
      <c r="FN570" s="41"/>
      <c r="FO570" s="41"/>
      <c r="FP570" s="41"/>
      <c r="FQ570" s="41"/>
      <c r="FR570" s="41"/>
    </row>
    <row r="571" spans="1:174" s="42" customFormat="1" ht="21.75" customHeight="1">
      <c r="A571" s="647" t="s">
        <v>99</v>
      </c>
      <c r="B571" s="648">
        <v>260</v>
      </c>
      <c r="C571" s="648"/>
      <c r="D571" s="657"/>
      <c r="E571" s="644">
        <f t="shared" ref="E571:AL571" si="65">E572</f>
        <v>0</v>
      </c>
      <c r="F571" s="652">
        <f t="shared" si="65"/>
        <v>0</v>
      </c>
      <c r="G571" s="652">
        <f t="shared" si="65"/>
        <v>0</v>
      </c>
      <c r="H571" s="653">
        <f t="shared" si="65"/>
        <v>0</v>
      </c>
      <c r="I571" s="652">
        <f t="shared" si="65"/>
        <v>0</v>
      </c>
      <c r="J571" s="653">
        <f t="shared" si="65"/>
        <v>0</v>
      </c>
      <c r="K571" s="653">
        <f t="shared" si="65"/>
        <v>0</v>
      </c>
      <c r="L571" s="653">
        <f t="shared" si="65"/>
        <v>0</v>
      </c>
      <c r="M571" s="653">
        <f t="shared" si="65"/>
        <v>0</v>
      </c>
      <c r="N571" s="653">
        <f t="shared" si="65"/>
        <v>0</v>
      </c>
      <c r="O571" s="653">
        <f t="shared" si="65"/>
        <v>0</v>
      </c>
      <c r="P571" s="654">
        <f t="shared" si="65"/>
        <v>0</v>
      </c>
      <c r="Q571" s="651">
        <f t="shared" si="65"/>
        <v>0</v>
      </c>
      <c r="R571" s="652">
        <f t="shared" si="65"/>
        <v>0</v>
      </c>
      <c r="S571" s="653">
        <f t="shared" si="65"/>
        <v>0</v>
      </c>
      <c r="T571" s="653">
        <f t="shared" si="65"/>
        <v>0</v>
      </c>
      <c r="U571" s="653">
        <f t="shared" si="65"/>
        <v>0</v>
      </c>
      <c r="V571" s="455">
        <f t="shared" si="65"/>
        <v>0</v>
      </c>
      <c r="W571" s="331">
        <f t="shared" si="65"/>
        <v>0</v>
      </c>
      <c r="X571" s="337">
        <f t="shared" si="65"/>
        <v>0</v>
      </c>
      <c r="Y571" s="331">
        <f t="shared" si="65"/>
        <v>0</v>
      </c>
      <c r="Z571" s="337">
        <f t="shared" si="65"/>
        <v>0</v>
      </c>
      <c r="AA571" s="331">
        <f t="shared" si="65"/>
        <v>0</v>
      </c>
      <c r="AB571" s="331">
        <f t="shared" si="65"/>
        <v>0</v>
      </c>
      <c r="AC571" s="331">
        <f t="shared" si="65"/>
        <v>0</v>
      </c>
      <c r="AD571" s="331">
        <f t="shared" si="65"/>
        <v>0</v>
      </c>
      <c r="AE571" s="331">
        <f t="shared" si="65"/>
        <v>0</v>
      </c>
      <c r="AF571" s="331">
        <f t="shared" si="65"/>
        <v>0</v>
      </c>
      <c r="AG571" s="330">
        <f t="shared" si="65"/>
        <v>0</v>
      </c>
      <c r="AH571" s="329">
        <f t="shared" si="65"/>
        <v>0</v>
      </c>
      <c r="AI571" s="337">
        <f t="shared" si="65"/>
        <v>0</v>
      </c>
      <c r="AJ571" s="331">
        <f t="shared" si="65"/>
        <v>0</v>
      </c>
      <c r="AK571" s="331">
        <f t="shared" si="65"/>
        <v>0</v>
      </c>
      <c r="AL571" s="469">
        <f t="shared" si="65"/>
        <v>0</v>
      </c>
      <c r="AM571" s="238"/>
      <c r="AN571" s="238"/>
      <c r="AO571" s="238"/>
      <c r="AP571" s="238"/>
      <c r="AQ571" s="238"/>
      <c r="AR571" s="238"/>
      <c r="AS571" s="238"/>
      <c r="AT571" s="238"/>
      <c r="AU571" s="238"/>
      <c r="AV571" s="238"/>
      <c r="AW571" s="238"/>
      <c r="AX571" s="238"/>
      <c r="AY571" s="238"/>
      <c r="AZ571" s="238"/>
      <c r="BA571" s="238"/>
      <c r="BB571" s="238"/>
      <c r="BC571" s="238"/>
      <c r="BD571" s="238"/>
      <c r="BE571" s="238"/>
      <c r="BF571" s="238"/>
      <c r="BG571" s="238"/>
      <c r="BH571" s="238"/>
      <c r="BI571" s="238"/>
      <c r="BJ571" s="238"/>
      <c r="BK571" s="238"/>
      <c r="BL571" s="238"/>
      <c r="BM571" s="238"/>
      <c r="BN571" s="238"/>
      <c r="BO571" s="238"/>
      <c r="BP571" s="238"/>
      <c r="BQ571" s="238"/>
      <c r="BR571" s="238"/>
      <c r="BS571" s="238"/>
      <c r="BT571" s="238"/>
      <c r="BU571" s="238"/>
      <c r="BV571" s="238"/>
      <c r="BW571" s="238"/>
      <c r="BX571" s="238"/>
      <c r="BY571" s="238"/>
      <c r="BZ571" s="238"/>
      <c r="CA571" s="238"/>
      <c r="CB571" s="238"/>
      <c r="CC571" s="238"/>
      <c r="CD571" s="238"/>
      <c r="CE571" s="238"/>
      <c r="CF571" s="238"/>
      <c r="CG571" s="238"/>
      <c r="CH571" s="238"/>
      <c r="CI571" s="238"/>
      <c r="CJ571" s="238"/>
      <c r="CK571" s="238"/>
      <c r="CL571" s="238"/>
      <c r="CM571" s="238"/>
      <c r="CN571" s="238"/>
      <c r="CO571" s="238"/>
      <c r="CP571" s="238"/>
      <c r="CQ571" s="238"/>
      <c r="CR571" s="238"/>
      <c r="CS571" s="238"/>
      <c r="CT571" s="238"/>
      <c r="CU571" s="238"/>
      <c r="CV571" s="238"/>
      <c r="CW571" s="238"/>
      <c r="CX571" s="238"/>
      <c r="CY571" s="238"/>
      <c r="CZ571" s="238"/>
      <c r="DA571" s="238"/>
      <c r="DB571" s="238"/>
      <c r="DC571" s="238"/>
      <c r="DD571" s="238"/>
      <c r="DE571" s="238"/>
      <c r="DF571" s="238"/>
      <c r="DG571" s="238"/>
      <c r="DH571" s="238"/>
      <c r="DI571" s="238"/>
      <c r="DJ571" s="238"/>
      <c r="DK571" s="238"/>
      <c r="DL571" s="238"/>
      <c r="DM571" s="238"/>
      <c r="DN571" s="238"/>
      <c r="DO571" s="238"/>
      <c r="DP571" s="238"/>
      <c r="DQ571" s="238"/>
      <c r="DR571" s="238"/>
      <c r="DS571" s="238"/>
      <c r="DT571" s="238"/>
      <c r="DU571" s="238"/>
      <c r="DV571" s="238"/>
      <c r="DW571" s="238"/>
      <c r="DX571" s="238"/>
      <c r="DY571" s="238"/>
      <c r="DZ571" s="238"/>
      <c r="EA571" s="238"/>
      <c r="EB571" s="238"/>
      <c r="EC571" s="238"/>
      <c r="ED571" s="238"/>
      <c r="EE571" s="238"/>
      <c r="EF571" s="238"/>
      <c r="EG571" s="238"/>
      <c r="EH571" s="238"/>
      <c r="EI571" s="238"/>
      <c r="EJ571" s="238"/>
      <c r="EK571" s="238"/>
      <c r="EL571" s="238"/>
      <c r="EM571" s="238"/>
      <c r="EN571" s="238"/>
      <c r="EO571" s="238"/>
      <c r="EP571" s="238"/>
      <c r="EQ571" s="238"/>
      <c r="ER571" s="238"/>
      <c r="ES571" s="238"/>
      <c r="ET571" s="238"/>
      <c r="EU571" s="238"/>
      <c r="EV571" s="238"/>
      <c r="EW571" s="238"/>
      <c r="EX571" s="238"/>
      <c r="EY571" s="238"/>
      <c r="EZ571" s="238"/>
      <c r="FA571" s="238"/>
      <c r="FB571" s="238"/>
      <c r="FC571" s="238"/>
      <c r="FD571" s="238"/>
      <c r="FE571" s="238"/>
      <c r="FF571" s="238"/>
      <c r="FG571" s="238"/>
      <c r="FH571" s="238"/>
      <c r="FI571" s="238"/>
      <c r="FJ571" s="238"/>
      <c r="FK571" s="238"/>
      <c r="FL571" s="238"/>
      <c r="FM571" s="238"/>
      <c r="FN571" s="238"/>
      <c r="FO571" s="238"/>
      <c r="FP571" s="238"/>
      <c r="FQ571" s="238"/>
      <c r="FR571" s="238"/>
    </row>
    <row r="572" spans="1:174" s="42" customFormat="1" ht="33.75" customHeight="1">
      <c r="A572" s="656" t="s">
        <v>715</v>
      </c>
      <c r="B572" s="648">
        <v>262</v>
      </c>
      <c r="C572" s="648"/>
      <c r="D572" s="657"/>
      <c r="E572" s="644">
        <f>SUM(E573)</f>
        <v>0</v>
      </c>
      <c r="F572" s="652">
        <f>SUM(F573)</f>
        <v>0</v>
      </c>
      <c r="G572" s="652">
        <f t="shared" ref="G572:J572" si="66">SUM(G573)</f>
        <v>0</v>
      </c>
      <c r="H572" s="653">
        <f t="shared" si="66"/>
        <v>0</v>
      </c>
      <c r="I572" s="652">
        <f t="shared" si="66"/>
        <v>0</v>
      </c>
      <c r="J572" s="653">
        <f t="shared" si="66"/>
        <v>0</v>
      </c>
      <c r="K572" s="653">
        <f t="shared" ref="K572:N572" si="67">SUM(K573)</f>
        <v>0</v>
      </c>
      <c r="L572" s="653">
        <f t="shared" si="67"/>
        <v>0</v>
      </c>
      <c r="M572" s="653">
        <f t="shared" si="67"/>
        <v>0</v>
      </c>
      <c r="N572" s="653">
        <f t="shared" si="67"/>
        <v>0</v>
      </c>
      <c r="O572" s="653">
        <f t="shared" ref="O572:W572" si="68">SUM(O573)</f>
        <v>0</v>
      </c>
      <c r="P572" s="654">
        <f t="shared" si="68"/>
        <v>0</v>
      </c>
      <c r="Q572" s="651">
        <f t="shared" si="68"/>
        <v>0</v>
      </c>
      <c r="R572" s="652">
        <f t="shared" ref="R572" si="69">SUM(R573)</f>
        <v>0</v>
      </c>
      <c r="S572" s="653">
        <f t="shared" si="68"/>
        <v>0</v>
      </c>
      <c r="T572" s="653">
        <f t="shared" si="68"/>
        <v>0</v>
      </c>
      <c r="U572" s="653">
        <f t="shared" si="68"/>
        <v>0</v>
      </c>
      <c r="V572" s="455">
        <f t="shared" si="68"/>
        <v>0</v>
      </c>
      <c r="W572" s="331">
        <f t="shared" si="68"/>
        <v>0</v>
      </c>
      <c r="X572" s="337">
        <f t="shared" ref="X572:AA572" si="70">SUM(X573)</f>
        <v>0</v>
      </c>
      <c r="Y572" s="331">
        <f t="shared" si="70"/>
        <v>0</v>
      </c>
      <c r="Z572" s="337">
        <f t="shared" si="70"/>
        <v>0</v>
      </c>
      <c r="AA572" s="331">
        <f t="shared" si="70"/>
        <v>0</v>
      </c>
      <c r="AB572" s="331">
        <f t="shared" ref="AB572:AE572" si="71">SUM(AB573)</f>
        <v>0</v>
      </c>
      <c r="AC572" s="331">
        <f t="shared" si="71"/>
        <v>0</v>
      </c>
      <c r="AD572" s="331">
        <f t="shared" si="71"/>
        <v>0</v>
      </c>
      <c r="AE572" s="331">
        <f t="shared" si="71"/>
        <v>0</v>
      </c>
      <c r="AF572" s="331">
        <f t="shared" ref="AF572:AL572" si="72">SUM(AF573)</f>
        <v>0</v>
      </c>
      <c r="AG572" s="330">
        <f t="shared" si="72"/>
        <v>0</v>
      </c>
      <c r="AH572" s="329">
        <f t="shared" si="72"/>
        <v>0</v>
      </c>
      <c r="AI572" s="337">
        <f t="shared" ref="AI572" si="73">SUM(AI573)</f>
        <v>0</v>
      </c>
      <c r="AJ572" s="331">
        <f t="shared" si="72"/>
        <v>0</v>
      </c>
      <c r="AK572" s="331">
        <f t="shared" si="72"/>
        <v>0</v>
      </c>
      <c r="AL572" s="469">
        <f t="shared" si="72"/>
        <v>0</v>
      </c>
      <c r="AM572" s="238"/>
      <c r="AN572" s="238"/>
      <c r="AO572" s="238"/>
      <c r="AP572" s="238"/>
      <c r="AQ572" s="238"/>
      <c r="AR572" s="238"/>
      <c r="AS572" s="238"/>
      <c r="AT572" s="238"/>
      <c r="AU572" s="238"/>
      <c r="AV572" s="238"/>
      <c r="AW572" s="238"/>
      <c r="AX572" s="238"/>
      <c r="AY572" s="238"/>
      <c r="AZ572" s="238"/>
      <c r="BA572" s="238"/>
      <c r="BB572" s="238"/>
      <c r="BC572" s="238"/>
      <c r="BD572" s="238"/>
      <c r="BE572" s="238"/>
      <c r="BF572" s="238"/>
      <c r="BG572" s="238"/>
      <c r="BH572" s="238"/>
      <c r="BI572" s="238"/>
      <c r="BJ572" s="238"/>
      <c r="BK572" s="238"/>
      <c r="BL572" s="238"/>
      <c r="BM572" s="238"/>
      <c r="BN572" s="238"/>
      <c r="BO572" s="238"/>
      <c r="BP572" s="238"/>
      <c r="BQ572" s="238"/>
      <c r="BR572" s="238"/>
      <c r="BS572" s="238"/>
      <c r="BT572" s="238"/>
      <c r="BU572" s="238"/>
      <c r="BV572" s="238"/>
      <c r="BW572" s="238"/>
      <c r="BX572" s="238"/>
      <c r="BY572" s="238"/>
      <c r="BZ572" s="238"/>
      <c r="CA572" s="238"/>
      <c r="CB572" s="238"/>
      <c r="CC572" s="238"/>
      <c r="CD572" s="238"/>
      <c r="CE572" s="238"/>
      <c r="CF572" s="238"/>
      <c r="CG572" s="238"/>
      <c r="CH572" s="238"/>
      <c r="CI572" s="238"/>
      <c r="CJ572" s="238"/>
      <c r="CK572" s="238"/>
      <c r="CL572" s="238"/>
      <c r="CM572" s="238"/>
      <c r="CN572" s="238"/>
      <c r="CO572" s="238"/>
      <c r="CP572" s="238"/>
      <c r="CQ572" s="238"/>
      <c r="CR572" s="238"/>
      <c r="CS572" s="238"/>
      <c r="CT572" s="238"/>
      <c r="CU572" s="238"/>
      <c r="CV572" s="238"/>
      <c r="CW572" s="238"/>
      <c r="CX572" s="238"/>
      <c r="CY572" s="238"/>
      <c r="CZ572" s="238"/>
      <c r="DA572" s="238"/>
      <c r="DB572" s="238"/>
      <c r="DC572" s="238"/>
      <c r="DD572" s="238"/>
      <c r="DE572" s="238"/>
      <c r="DF572" s="238"/>
      <c r="DG572" s="238"/>
      <c r="DH572" s="238"/>
      <c r="DI572" s="238"/>
      <c r="DJ572" s="238"/>
      <c r="DK572" s="238"/>
      <c r="DL572" s="238"/>
      <c r="DM572" s="238"/>
      <c r="DN572" s="238"/>
      <c r="DO572" s="238"/>
      <c r="DP572" s="238"/>
      <c r="DQ572" s="238"/>
      <c r="DR572" s="238"/>
      <c r="DS572" s="238"/>
      <c r="DT572" s="238"/>
      <c r="DU572" s="238"/>
      <c r="DV572" s="238"/>
      <c r="DW572" s="238"/>
      <c r="DX572" s="238"/>
      <c r="DY572" s="238"/>
      <c r="DZ572" s="238"/>
      <c r="EA572" s="238"/>
      <c r="EB572" s="238"/>
      <c r="EC572" s="238"/>
      <c r="ED572" s="238"/>
      <c r="EE572" s="238"/>
      <c r="EF572" s="238"/>
      <c r="EG572" s="238"/>
      <c r="EH572" s="238"/>
      <c r="EI572" s="238"/>
      <c r="EJ572" s="238"/>
      <c r="EK572" s="238"/>
      <c r="EL572" s="238"/>
      <c r="EM572" s="238"/>
      <c r="EN572" s="238"/>
      <c r="EO572" s="238"/>
      <c r="EP572" s="238"/>
      <c r="EQ572" s="238"/>
      <c r="ER572" s="238"/>
      <c r="ES572" s="238"/>
      <c r="ET572" s="238"/>
      <c r="EU572" s="238"/>
      <c r="EV572" s="238"/>
      <c r="EW572" s="238"/>
      <c r="EX572" s="238"/>
      <c r="EY572" s="238"/>
      <c r="EZ572" s="238"/>
      <c r="FA572" s="238"/>
      <c r="FB572" s="238"/>
      <c r="FC572" s="238"/>
      <c r="FD572" s="238"/>
      <c r="FE572" s="238"/>
      <c r="FF572" s="238"/>
      <c r="FG572" s="238"/>
      <c r="FH572" s="238"/>
      <c r="FI572" s="238"/>
      <c r="FJ572" s="238"/>
      <c r="FK572" s="238"/>
      <c r="FL572" s="238"/>
      <c r="FM572" s="238"/>
      <c r="FN572" s="238"/>
      <c r="FO572" s="238"/>
      <c r="FP572" s="238"/>
      <c r="FQ572" s="238"/>
      <c r="FR572" s="238"/>
    </row>
    <row r="573" spans="1:174" s="40" customFormat="1" ht="26.25" customHeight="1">
      <c r="A573" s="282" t="s">
        <v>716</v>
      </c>
      <c r="B573" s="277"/>
      <c r="C573" s="294">
        <v>993</v>
      </c>
      <c r="D573" s="291"/>
      <c r="E573" s="645">
        <f>SUM(F573,Q573)</f>
        <v>0</v>
      </c>
      <c r="F573" s="673">
        <f>SUM(G573:P573)</f>
        <v>0</v>
      </c>
      <c r="G573" s="335"/>
      <c r="H573" s="281"/>
      <c r="I573" s="335"/>
      <c r="J573" s="281"/>
      <c r="K573" s="281"/>
      <c r="L573" s="281"/>
      <c r="M573" s="281"/>
      <c r="N573" s="281"/>
      <c r="O573" s="281"/>
      <c r="P573" s="284"/>
      <c r="Q573" s="672">
        <f>SUM(R573:U573)</f>
        <v>0</v>
      </c>
      <c r="R573" s="335"/>
      <c r="S573" s="281"/>
      <c r="T573" s="281"/>
      <c r="U573" s="281">
        <v>0</v>
      </c>
      <c r="V573" s="698">
        <f>SUM(W573,AH573)</f>
        <v>0</v>
      </c>
      <c r="W573" s="256">
        <f>SUM(X573:AG573)</f>
        <v>0</v>
      </c>
      <c r="X573" s="335"/>
      <c r="Y573" s="281"/>
      <c r="Z573" s="335"/>
      <c r="AA573" s="281"/>
      <c r="AB573" s="281"/>
      <c r="AC573" s="281"/>
      <c r="AD573" s="281"/>
      <c r="AE573" s="281"/>
      <c r="AF573" s="281"/>
      <c r="AG573" s="284"/>
      <c r="AH573" s="395">
        <f>SUM(AI573:AL573)</f>
        <v>0</v>
      </c>
      <c r="AI573" s="335"/>
      <c r="AJ573" s="281"/>
      <c r="AK573" s="281"/>
      <c r="AL573" s="3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c r="EX573" s="41"/>
      <c r="EY573" s="41"/>
      <c r="EZ573" s="41"/>
      <c r="FA573" s="41"/>
      <c r="FB573" s="41"/>
      <c r="FC573" s="41"/>
      <c r="FD573" s="41"/>
      <c r="FE573" s="41"/>
      <c r="FF573" s="41"/>
      <c r="FG573" s="41"/>
      <c r="FH573" s="41"/>
      <c r="FI573" s="41"/>
      <c r="FJ573" s="41"/>
      <c r="FK573" s="41"/>
      <c r="FL573" s="41"/>
      <c r="FM573" s="41"/>
      <c r="FN573" s="41"/>
      <c r="FO573" s="41"/>
      <c r="FP573" s="41"/>
      <c r="FQ573" s="41"/>
      <c r="FR573" s="41"/>
    </row>
    <row r="574" spans="1:174" s="42" customFormat="1" ht="23.25" customHeight="1">
      <c r="A574" s="647" t="s">
        <v>714</v>
      </c>
      <c r="B574" s="648">
        <v>290</v>
      </c>
      <c r="C574" s="648"/>
      <c r="D574" s="649"/>
      <c r="E574" s="644">
        <f>SUM(E575:E576)</f>
        <v>0</v>
      </c>
      <c r="F574" s="652">
        <f t="shared" ref="F574:V574" si="74">SUM(F575:F576)</f>
        <v>0</v>
      </c>
      <c r="G574" s="652">
        <f t="shared" si="74"/>
        <v>0</v>
      </c>
      <c r="H574" s="653">
        <f t="shared" si="74"/>
        <v>0</v>
      </c>
      <c r="I574" s="652">
        <f t="shared" si="74"/>
        <v>0</v>
      </c>
      <c r="J574" s="653">
        <f t="shared" si="74"/>
        <v>0</v>
      </c>
      <c r="K574" s="653">
        <f t="shared" si="74"/>
        <v>0</v>
      </c>
      <c r="L574" s="653">
        <f t="shared" si="74"/>
        <v>0</v>
      </c>
      <c r="M574" s="653">
        <f t="shared" si="74"/>
        <v>0</v>
      </c>
      <c r="N574" s="653">
        <f t="shared" si="74"/>
        <v>0</v>
      </c>
      <c r="O574" s="653">
        <f t="shared" si="74"/>
        <v>0</v>
      </c>
      <c r="P574" s="654">
        <f t="shared" si="74"/>
        <v>0</v>
      </c>
      <c r="Q574" s="651">
        <f t="shared" si="74"/>
        <v>0</v>
      </c>
      <c r="R574" s="652">
        <f t="shared" si="74"/>
        <v>0</v>
      </c>
      <c r="S574" s="653">
        <f t="shared" si="74"/>
        <v>0</v>
      </c>
      <c r="T574" s="653">
        <f t="shared" si="74"/>
        <v>0</v>
      </c>
      <c r="U574" s="653">
        <f t="shared" si="74"/>
        <v>0</v>
      </c>
      <c r="V574" s="455">
        <f t="shared" si="74"/>
        <v>0</v>
      </c>
      <c r="W574" s="331">
        <f t="shared" ref="W574:AL574" si="75">SUM(W575:W576)</f>
        <v>0</v>
      </c>
      <c r="X574" s="337">
        <f t="shared" si="75"/>
        <v>0</v>
      </c>
      <c r="Y574" s="331">
        <f t="shared" si="75"/>
        <v>0</v>
      </c>
      <c r="Z574" s="337">
        <f t="shared" si="75"/>
        <v>0</v>
      </c>
      <c r="AA574" s="331">
        <f t="shared" si="75"/>
        <v>0</v>
      </c>
      <c r="AB574" s="331">
        <f t="shared" ref="AB574:AE574" si="76">SUM(AB575:AB576)</f>
        <v>0</v>
      </c>
      <c r="AC574" s="331">
        <f t="shared" si="76"/>
        <v>0</v>
      </c>
      <c r="AD574" s="331">
        <f t="shared" si="76"/>
        <v>0</v>
      </c>
      <c r="AE574" s="331">
        <f t="shared" si="76"/>
        <v>0</v>
      </c>
      <c r="AF574" s="331">
        <f t="shared" si="75"/>
        <v>0</v>
      </c>
      <c r="AG574" s="330">
        <f t="shared" si="75"/>
        <v>0</v>
      </c>
      <c r="AH574" s="329">
        <f t="shared" si="75"/>
        <v>0</v>
      </c>
      <c r="AI574" s="337">
        <f t="shared" si="75"/>
        <v>0</v>
      </c>
      <c r="AJ574" s="331">
        <f t="shared" si="75"/>
        <v>0</v>
      </c>
      <c r="AK574" s="331">
        <f t="shared" si="75"/>
        <v>0</v>
      </c>
      <c r="AL574" s="469">
        <f t="shared" si="75"/>
        <v>0</v>
      </c>
      <c r="AM574" s="238"/>
      <c r="AN574" s="238"/>
      <c r="AO574" s="238"/>
      <c r="AP574" s="238"/>
      <c r="AQ574" s="238"/>
      <c r="AR574" s="238"/>
      <c r="AS574" s="238"/>
      <c r="AT574" s="238"/>
      <c r="AU574" s="238"/>
      <c r="AV574" s="238"/>
      <c r="AW574" s="238"/>
      <c r="AX574" s="238"/>
      <c r="AY574" s="238"/>
      <c r="AZ574" s="238"/>
      <c r="BA574" s="238"/>
      <c r="BB574" s="238"/>
      <c r="BC574" s="238"/>
      <c r="BD574" s="238"/>
      <c r="BE574" s="238"/>
      <c r="BF574" s="238"/>
      <c r="BG574" s="238"/>
      <c r="BH574" s="238"/>
      <c r="BI574" s="238"/>
      <c r="BJ574" s="238"/>
      <c r="BK574" s="238"/>
      <c r="BL574" s="238"/>
      <c r="BM574" s="238"/>
      <c r="BN574" s="238"/>
      <c r="BO574" s="238"/>
      <c r="BP574" s="238"/>
      <c r="BQ574" s="238"/>
      <c r="BR574" s="238"/>
      <c r="BS574" s="238"/>
      <c r="BT574" s="238"/>
      <c r="BU574" s="238"/>
      <c r="BV574" s="238"/>
      <c r="BW574" s="238"/>
      <c r="BX574" s="238"/>
      <c r="BY574" s="238"/>
      <c r="BZ574" s="238"/>
      <c r="CA574" s="238"/>
      <c r="CB574" s="238"/>
      <c r="CC574" s="238"/>
      <c r="CD574" s="238"/>
      <c r="CE574" s="238"/>
      <c r="CF574" s="238"/>
      <c r="CG574" s="238"/>
      <c r="CH574" s="238"/>
      <c r="CI574" s="238"/>
      <c r="CJ574" s="238"/>
      <c r="CK574" s="238"/>
      <c r="CL574" s="238"/>
      <c r="CM574" s="238"/>
      <c r="CN574" s="238"/>
      <c r="CO574" s="238"/>
      <c r="CP574" s="238"/>
      <c r="CQ574" s="238"/>
      <c r="CR574" s="238"/>
      <c r="CS574" s="238"/>
      <c r="CT574" s="238"/>
      <c r="CU574" s="238"/>
      <c r="CV574" s="238"/>
      <c r="CW574" s="238"/>
      <c r="CX574" s="238"/>
      <c r="CY574" s="238"/>
      <c r="CZ574" s="238"/>
      <c r="DA574" s="238"/>
      <c r="DB574" s="238"/>
      <c r="DC574" s="238"/>
      <c r="DD574" s="238"/>
      <c r="DE574" s="238"/>
      <c r="DF574" s="238"/>
      <c r="DG574" s="238"/>
      <c r="DH574" s="238"/>
      <c r="DI574" s="238"/>
      <c r="DJ574" s="238"/>
      <c r="DK574" s="238"/>
      <c r="DL574" s="238"/>
      <c r="DM574" s="238"/>
      <c r="DN574" s="238"/>
      <c r="DO574" s="238"/>
      <c r="DP574" s="238"/>
      <c r="DQ574" s="238"/>
      <c r="DR574" s="238"/>
      <c r="DS574" s="238"/>
      <c r="DT574" s="238"/>
      <c r="DU574" s="238"/>
      <c r="DV574" s="238"/>
      <c r="DW574" s="238"/>
      <c r="DX574" s="238"/>
      <c r="DY574" s="238"/>
      <c r="DZ574" s="238"/>
      <c r="EA574" s="238"/>
      <c r="EB574" s="238"/>
      <c r="EC574" s="238"/>
      <c r="ED574" s="238"/>
      <c r="EE574" s="238"/>
      <c r="EF574" s="238"/>
      <c r="EG574" s="238"/>
      <c r="EH574" s="238"/>
      <c r="EI574" s="238"/>
      <c r="EJ574" s="238"/>
      <c r="EK574" s="238"/>
      <c r="EL574" s="238"/>
      <c r="EM574" s="238"/>
      <c r="EN574" s="238"/>
      <c r="EO574" s="238"/>
      <c r="EP574" s="238"/>
      <c r="EQ574" s="238"/>
      <c r="ER574" s="238"/>
      <c r="ES574" s="238"/>
      <c r="ET574" s="238"/>
      <c r="EU574" s="238"/>
      <c r="EV574" s="238"/>
      <c r="EW574" s="238"/>
      <c r="EX574" s="238"/>
      <c r="EY574" s="238"/>
      <c r="EZ574" s="238"/>
      <c r="FA574" s="238"/>
      <c r="FB574" s="238"/>
      <c r="FC574" s="238"/>
      <c r="FD574" s="238"/>
      <c r="FE574" s="238"/>
      <c r="FF574" s="238"/>
      <c r="FG574" s="238"/>
      <c r="FH574" s="238"/>
      <c r="FI574" s="238"/>
      <c r="FJ574" s="238"/>
      <c r="FK574" s="238"/>
      <c r="FL574" s="238"/>
      <c r="FM574" s="238"/>
      <c r="FN574" s="238"/>
      <c r="FO574" s="238"/>
      <c r="FP574" s="238"/>
      <c r="FQ574" s="238"/>
      <c r="FR574" s="238"/>
    </row>
    <row r="575" spans="1:174" s="40" customFormat="1" ht="21.75" customHeight="1">
      <c r="A575" s="282" t="s">
        <v>50</v>
      </c>
      <c r="B575" s="277"/>
      <c r="C575" s="294">
        <v>962</v>
      </c>
      <c r="D575" s="295"/>
      <c r="E575" s="645">
        <f>SUM(F575,Q575)</f>
        <v>0</v>
      </c>
      <c r="F575" s="673">
        <f>SUM(G575:P575)</f>
        <v>0</v>
      </c>
      <c r="G575" s="335"/>
      <c r="H575" s="281"/>
      <c r="I575" s="335"/>
      <c r="J575" s="281"/>
      <c r="K575" s="281"/>
      <c r="L575" s="281"/>
      <c r="M575" s="281"/>
      <c r="N575" s="281"/>
      <c r="O575" s="281"/>
      <c r="P575" s="284"/>
      <c r="Q575" s="672">
        <f>SUM(R575:U575)</f>
        <v>0</v>
      </c>
      <c r="R575" s="335"/>
      <c r="S575" s="281"/>
      <c r="T575" s="281"/>
      <c r="U575" s="281"/>
      <c r="V575" s="698">
        <f>SUM(W575,AH575)</f>
        <v>0</v>
      </c>
      <c r="W575" s="256">
        <f>SUM(X575:AG575)</f>
        <v>0</v>
      </c>
      <c r="X575" s="335"/>
      <c r="Y575" s="281"/>
      <c r="Z575" s="335"/>
      <c r="AA575" s="281"/>
      <c r="AB575" s="281"/>
      <c r="AC575" s="281"/>
      <c r="AD575" s="281"/>
      <c r="AE575" s="281"/>
      <c r="AF575" s="281"/>
      <c r="AG575" s="284"/>
      <c r="AH575" s="395">
        <f>SUM(AI575:AL575)</f>
        <v>0</v>
      </c>
      <c r="AI575" s="335"/>
      <c r="AJ575" s="281"/>
      <c r="AK575" s="281"/>
      <c r="AL575" s="33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c r="EX575" s="41"/>
      <c r="EY575" s="41"/>
      <c r="EZ575" s="41"/>
      <c r="FA575" s="41"/>
      <c r="FB575" s="41"/>
      <c r="FC575" s="41"/>
      <c r="FD575" s="41"/>
      <c r="FE575" s="41"/>
      <c r="FF575" s="41"/>
      <c r="FG575" s="41"/>
      <c r="FH575" s="41"/>
      <c r="FI575" s="41"/>
      <c r="FJ575" s="41"/>
      <c r="FK575" s="41"/>
      <c r="FL575" s="41"/>
      <c r="FM575" s="41"/>
      <c r="FN575" s="41"/>
      <c r="FO575" s="41"/>
      <c r="FP575" s="41"/>
      <c r="FQ575" s="41"/>
      <c r="FR575" s="41"/>
    </row>
    <row r="576" spans="1:174" s="40" customFormat="1" ht="30" customHeight="1">
      <c r="A576" s="282" t="s">
        <v>30</v>
      </c>
      <c r="B576" s="277"/>
      <c r="C576" s="294">
        <v>963</v>
      </c>
      <c r="D576" s="295"/>
      <c r="E576" s="645">
        <f>SUM(F576,Q576)</f>
        <v>0</v>
      </c>
      <c r="F576" s="673">
        <f>SUM(G576:P576)</f>
        <v>0</v>
      </c>
      <c r="G576" s="335"/>
      <c r="H576" s="281"/>
      <c r="I576" s="335"/>
      <c r="J576" s="281"/>
      <c r="K576" s="281"/>
      <c r="L576" s="281"/>
      <c r="M576" s="281"/>
      <c r="N576" s="281"/>
      <c r="O576" s="281"/>
      <c r="P576" s="284"/>
      <c r="Q576" s="672">
        <f>SUM(R576:U576)</f>
        <v>0</v>
      </c>
      <c r="R576" s="335"/>
      <c r="S576" s="281"/>
      <c r="T576" s="281"/>
      <c r="U576" s="281"/>
      <c r="V576" s="698">
        <f>SUM(W576,AH576)</f>
        <v>0</v>
      </c>
      <c r="W576" s="256">
        <f>SUM(X576:AG576)</f>
        <v>0</v>
      </c>
      <c r="X576" s="335"/>
      <c r="Y576" s="281"/>
      <c r="Z576" s="335"/>
      <c r="AA576" s="281"/>
      <c r="AB576" s="281"/>
      <c r="AC576" s="281"/>
      <c r="AD576" s="281"/>
      <c r="AE576" s="281"/>
      <c r="AF576" s="281"/>
      <c r="AG576" s="284"/>
      <c r="AH576" s="395">
        <f>SUM(AI576:AL576)</f>
        <v>0</v>
      </c>
      <c r="AI576" s="335"/>
      <c r="AJ576" s="281"/>
      <c r="AK576" s="281"/>
      <c r="AL576" s="33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c r="EX576" s="41"/>
      <c r="EY576" s="41"/>
      <c r="EZ576" s="41"/>
      <c r="FA576" s="41"/>
      <c r="FB576" s="41"/>
      <c r="FC576" s="41"/>
      <c r="FD576" s="41"/>
      <c r="FE576" s="41"/>
      <c r="FF576" s="41"/>
      <c r="FG576" s="41"/>
      <c r="FH576" s="41"/>
      <c r="FI576" s="41"/>
      <c r="FJ576" s="41"/>
      <c r="FK576" s="41"/>
      <c r="FL576" s="41"/>
      <c r="FM576" s="41"/>
      <c r="FN576" s="41"/>
      <c r="FO576" s="41"/>
      <c r="FP576" s="41"/>
      <c r="FQ576" s="41"/>
      <c r="FR576" s="41"/>
    </row>
    <row r="577" spans="1:174" s="42" customFormat="1" ht="19.5" customHeight="1">
      <c r="A577" s="647" t="s">
        <v>723</v>
      </c>
      <c r="B577" s="648">
        <v>300</v>
      </c>
      <c r="C577" s="648"/>
      <c r="D577" s="649"/>
      <c r="E577" s="644">
        <f>E578+E580</f>
        <v>107300</v>
      </c>
      <c r="F577" s="652">
        <f t="shared" ref="F577:U577" si="77">F578+F580</f>
        <v>0</v>
      </c>
      <c r="G577" s="652">
        <f t="shared" si="77"/>
        <v>0</v>
      </c>
      <c r="H577" s="653">
        <f t="shared" si="77"/>
        <v>0</v>
      </c>
      <c r="I577" s="652">
        <f t="shared" si="77"/>
        <v>0</v>
      </c>
      <c r="J577" s="653">
        <f t="shared" si="77"/>
        <v>0</v>
      </c>
      <c r="K577" s="653">
        <f t="shared" si="77"/>
        <v>0</v>
      </c>
      <c r="L577" s="653">
        <f t="shared" si="77"/>
        <v>0</v>
      </c>
      <c r="M577" s="653">
        <f t="shared" si="77"/>
        <v>0</v>
      </c>
      <c r="N577" s="653">
        <f t="shared" si="77"/>
        <v>0</v>
      </c>
      <c r="O577" s="653">
        <f t="shared" si="77"/>
        <v>0</v>
      </c>
      <c r="P577" s="654">
        <f t="shared" si="77"/>
        <v>0</v>
      </c>
      <c r="Q577" s="651">
        <f t="shared" si="77"/>
        <v>107300</v>
      </c>
      <c r="R577" s="652">
        <f t="shared" si="77"/>
        <v>107300</v>
      </c>
      <c r="S577" s="653">
        <f t="shared" si="77"/>
        <v>0</v>
      </c>
      <c r="T577" s="653">
        <f t="shared" si="77"/>
        <v>0</v>
      </c>
      <c r="U577" s="653">
        <f t="shared" si="77"/>
        <v>0</v>
      </c>
      <c r="V577" s="455">
        <f>V578+V580</f>
        <v>107300</v>
      </c>
      <c r="W577" s="331">
        <f t="shared" ref="W577:AL577" si="78">W578+W580</f>
        <v>0</v>
      </c>
      <c r="X577" s="337">
        <f t="shared" si="78"/>
        <v>0</v>
      </c>
      <c r="Y577" s="331">
        <f t="shared" si="78"/>
        <v>0</v>
      </c>
      <c r="Z577" s="337">
        <f t="shared" si="78"/>
        <v>0</v>
      </c>
      <c r="AA577" s="331">
        <f t="shared" si="78"/>
        <v>0</v>
      </c>
      <c r="AB577" s="331">
        <f t="shared" si="78"/>
        <v>0</v>
      </c>
      <c r="AC577" s="331">
        <f t="shared" si="78"/>
        <v>0</v>
      </c>
      <c r="AD577" s="331">
        <f t="shared" si="78"/>
        <v>0</v>
      </c>
      <c r="AE577" s="331">
        <f t="shared" si="78"/>
        <v>0</v>
      </c>
      <c r="AF577" s="331">
        <f t="shared" si="78"/>
        <v>0</v>
      </c>
      <c r="AG577" s="330">
        <f t="shared" si="78"/>
        <v>0</v>
      </c>
      <c r="AH577" s="329">
        <f t="shared" si="78"/>
        <v>107300</v>
      </c>
      <c r="AI577" s="337">
        <f t="shared" si="78"/>
        <v>107300</v>
      </c>
      <c r="AJ577" s="331">
        <f t="shared" si="78"/>
        <v>0</v>
      </c>
      <c r="AK577" s="331">
        <f t="shared" si="78"/>
        <v>0</v>
      </c>
      <c r="AL577" s="469">
        <f t="shared" si="78"/>
        <v>0</v>
      </c>
      <c r="AM577" s="238"/>
      <c r="AN577" s="238"/>
      <c r="AO577" s="238"/>
      <c r="AP577" s="238"/>
      <c r="AQ577" s="238"/>
      <c r="AR577" s="238"/>
      <c r="AS577" s="238"/>
      <c r="AT577" s="238"/>
      <c r="AU577" s="238"/>
      <c r="AV577" s="238"/>
      <c r="AW577" s="238"/>
      <c r="AX577" s="238"/>
      <c r="AY577" s="238"/>
      <c r="AZ577" s="238"/>
      <c r="BA577" s="238"/>
      <c r="BB577" s="238"/>
      <c r="BC577" s="238"/>
      <c r="BD577" s="238"/>
      <c r="BE577" s="238"/>
      <c r="BF577" s="238"/>
      <c r="BG577" s="238"/>
      <c r="BH577" s="238"/>
      <c r="BI577" s="238"/>
      <c r="BJ577" s="238"/>
      <c r="BK577" s="238"/>
      <c r="BL577" s="238"/>
      <c r="BM577" s="238"/>
      <c r="BN577" s="238"/>
      <c r="BO577" s="238"/>
      <c r="BP577" s="238"/>
      <c r="BQ577" s="238"/>
      <c r="BR577" s="238"/>
      <c r="BS577" s="238"/>
      <c r="BT577" s="238"/>
      <c r="BU577" s="238"/>
      <c r="BV577" s="238"/>
      <c r="BW577" s="238"/>
      <c r="BX577" s="238"/>
      <c r="BY577" s="238"/>
      <c r="BZ577" s="238"/>
      <c r="CA577" s="238"/>
      <c r="CB577" s="238"/>
      <c r="CC577" s="238"/>
      <c r="CD577" s="238"/>
      <c r="CE577" s="238"/>
      <c r="CF577" s="238"/>
      <c r="CG577" s="238"/>
      <c r="CH577" s="238"/>
      <c r="CI577" s="238"/>
      <c r="CJ577" s="238"/>
      <c r="CK577" s="238"/>
      <c r="CL577" s="238"/>
      <c r="CM577" s="238"/>
      <c r="CN577" s="238"/>
      <c r="CO577" s="238"/>
      <c r="CP577" s="238"/>
      <c r="CQ577" s="238"/>
      <c r="CR577" s="238"/>
      <c r="CS577" s="238"/>
      <c r="CT577" s="238"/>
      <c r="CU577" s="238"/>
      <c r="CV577" s="238"/>
      <c r="CW577" s="238"/>
      <c r="CX577" s="238"/>
      <c r="CY577" s="238"/>
      <c r="CZ577" s="238"/>
      <c r="DA577" s="238"/>
      <c r="DB577" s="238"/>
      <c r="DC577" s="238"/>
      <c r="DD577" s="238"/>
      <c r="DE577" s="238"/>
      <c r="DF577" s="238"/>
      <c r="DG577" s="238"/>
      <c r="DH577" s="238"/>
      <c r="DI577" s="238"/>
      <c r="DJ577" s="238"/>
      <c r="DK577" s="238"/>
      <c r="DL577" s="238"/>
      <c r="DM577" s="238"/>
      <c r="DN577" s="238"/>
      <c r="DO577" s="238"/>
      <c r="DP577" s="238"/>
      <c r="DQ577" s="238"/>
      <c r="DR577" s="238"/>
      <c r="DS577" s="238"/>
      <c r="DT577" s="238"/>
      <c r="DU577" s="238"/>
      <c r="DV577" s="238"/>
      <c r="DW577" s="238"/>
      <c r="DX577" s="238"/>
      <c r="DY577" s="238"/>
      <c r="DZ577" s="238"/>
      <c r="EA577" s="238"/>
      <c r="EB577" s="238"/>
      <c r="EC577" s="238"/>
      <c r="ED577" s="238"/>
      <c r="EE577" s="238"/>
      <c r="EF577" s="238"/>
      <c r="EG577" s="238"/>
      <c r="EH577" s="238"/>
      <c r="EI577" s="238"/>
      <c r="EJ577" s="238"/>
      <c r="EK577" s="238"/>
      <c r="EL577" s="238"/>
      <c r="EM577" s="238"/>
      <c r="EN577" s="238"/>
      <c r="EO577" s="238"/>
      <c r="EP577" s="238"/>
      <c r="EQ577" s="238"/>
      <c r="ER577" s="238"/>
      <c r="ES577" s="238"/>
      <c r="ET577" s="238"/>
      <c r="EU577" s="238"/>
      <c r="EV577" s="238"/>
      <c r="EW577" s="238"/>
      <c r="EX577" s="238"/>
      <c r="EY577" s="238"/>
      <c r="EZ577" s="238"/>
      <c r="FA577" s="238"/>
      <c r="FB577" s="238"/>
      <c r="FC577" s="238"/>
      <c r="FD577" s="238"/>
      <c r="FE577" s="238"/>
      <c r="FF577" s="238"/>
      <c r="FG577" s="238"/>
      <c r="FH577" s="238"/>
      <c r="FI577" s="238"/>
      <c r="FJ577" s="238"/>
      <c r="FK577" s="238"/>
      <c r="FL577" s="238"/>
      <c r="FM577" s="238"/>
      <c r="FN577" s="238"/>
      <c r="FO577" s="238"/>
      <c r="FP577" s="238"/>
      <c r="FQ577" s="238"/>
      <c r="FR577" s="238"/>
    </row>
    <row r="578" spans="1:174" s="42" customFormat="1" ht="34.5" customHeight="1">
      <c r="A578" s="656" t="s">
        <v>739</v>
      </c>
      <c r="B578" s="648">
        <v>310</v>
      </c>
      <c r="C578" s="648"/>
      <c r="D578" s="649"/>
      <c r="E578" s="644">
        <f t="shared" ref="E578:AL578" si="79">SUM(E579)</f>
        <v>0</v>
      </c>
      <c r="F578" s="652">
        <f t="shared" si="79"/>
        <v>0</v>
      </c>
      <c r="G578" s="652">
        <f t="shared" si="79"/>
        <v>0</v>
      </c>
      <c r="H578" s="653">
        <f t="shared" si="79"/>
        <v>0</v>
      </c>
      <c r="I578" s="652">
        <f t="shared" si="79"/>
        <v>0</v>
      </c>
      <c r="J578" s="653">
        <f t="shared" si="79"/>
        <v>0</v>
      </c>
      <c r="K578" s="653">
        <f t="shared" si="79"/>
        <v>0</v>
      </c>
      <c r="L578" s="653">
        <f t="shared" si="79"/>
        <v>0</v>
      </c>
      <c r="M578" s="653">
        <f t="shared" si="79"/>
        <v>0</v>
      </c>
      <c r="N578" s="653">
        <f t="shared" si="79"/>
        <v>0</v>
      </c>
      <c r="O578" s="653">
        <f t="shared" si="79"/>
        <v>0</v>
      </c>
      <c r="P578" s="654">
        <f t="shared" si="79"/>
        <v>0</v>
      </c>
      <c r="Q578" s="651">
        <f t="shared" si="79"/>
        <v>0</v>
      </c>
      <c r="R578" s="652">
        <f t="shared" si="79"/>
        <v>0</v>
      </c>
      <c r="S578" s="653">
        <f t="shared" si="79"/>
        <v>0</v>
      </c>
      <c r="T578" s="653">
        <f t="shared" si="79"/>
        <v>0</v>
      </c>
      <c r="U578" s="653">
        <f t="shared" si="79"/>
        <v>0</v>
      </c>
      <c r="V578" s="455">
        <f t="shared" si="79"/>
        <v>0</v>
      </c>
      <c r="W578" s="331">
        <f t="shared" si="79"/>
        <v>0</v>
      </c>
      <c r="X578" s="337">
        <f t="shared" si="79"/>
        <v>0</v>
      </c>
      <c r="Y578" s="331">
        <f t="shared" si="79"/>
        <v>0</v>
      </c>
      <c r="Z578" s="337">
        <f t="shared" si="79"/>
        <v>0</v>
      </c>
      <c r="AA578" s="331">
        <f t="shared" si="79"/>
        <v>0</v>
      </c>
      <c r="AB578" s="331">
        <f t="shared" si="79"/>
        <v>0</v>
      </c>
      <c r="AC578" s="331">
        <f t="shared" si="79"/>
        <v>0</v>
      </c>
      <c r="AD578" s="331">
        <f t="shared" si="79"/>
        <v>0</v>
      </c>
      <c r="AE578" s="331">
        <f t="shared" si="79"/>
        <v>0</v>
      </c>
      <c r="AF578" s="331">
        <f t="shared" si="79"/>
        <v>0</v>
      </c>
      <c r="AG578" s="330">
        <f t="shared" si="79"/>
        <v>0</v>
      </c>
      <c r="AH578" s="329">
        <f t="shared" si="79"/>
        <v>0</v>
      </c>
      <c r="AI578" s="337">
        <f t="shared" si="79"/>
        <v>0</v>
      </c>
      <c r="AJ578" s="331">
        <f t="shared" si="79"/>
        <v>0</v>
      </c>
      <c r="AK578" s="331">
        <f t="shared" si="79"/>
        <v>0</v>
      </c>
      <c r="AL578" s="469">
        <f t="shared" si="79"/>
        <v>0</v>
      </c>
      <c r="AM578" s="238"/>
      <c r="AN578" s="238"/>
      <c r="AO578" s="238"/>
      <c r="AP578" s="238"/>
      <c r="AQ578" s="238"/>
      <c r="AR578" s="238"/>
      <c r="AS578" s="238"/>
      <c r="AT578" s="238"/>
      <c r="AU578" s="238"/>
      <c r="AV578" s="238"/>
      <c r="AW578" s="238"/>
      <c r="AX578" s="238"/>
      <c r="AY578" s="238"/>
      <c r="AZ578" s="238"/>
      <c r="BA578" s="238"/>
      <c r="BB578" s="238"/>
      <c r="BC578" s="238"/>
      <c r="BD578" s="238"/>
      <c r="BE578" s="238"/>
      <c r="BF578" s="238"/>
      <c r="BG578" s="238"/>
      <c r="BH578" s="238"/>
      <c r="BI578" s="238"/>
      <c r="BJ578" s="238"/>
      <c r="BK578" s="238"/>
      <c r="BL578" s="238"/>
      <c r="BM578" s="238"/>
      <c r="BN578" s="238"/>
      <c r="BO578" s="238"/>
      <c r="BP578" s="238"/>
      <c r="BQ578" s="238"/>
      <c r="BR578" s="238"/>
      <c r="BS578" s="238"/>
      <c r="BT578" s="238"/>
      <c r="BU578" s="238"/>
      <c r="BV578" s="238"/>
      <c r="BW578" s="238"/>
      <c r="BX578" s="238"/>
      <c r="BY578" s="238"/>
      <c r="BZ578" s="238"/>
      <c r="CA578" s="238"/>
      <c r="CB578" s="238"/>
      <c r="CC578" s="238"/>
      <c r="CD578" s="238"/>
      <c r="CE578" s="238"/>
      <c r="CF578" s="238"/>
      <c r="CG578" s="238"/>
      <c r="CH578" s="238"/>
      <c r="CI578" s="238"/>
      <c r="CJ578" s="238"/>
      <c r="CK578" s="238"/>
      <c r="CL578" s="238"/>
      <c r="CM578" s="238"/>
      <c r="CN578" s="238"/>
      <c r="CO578" s="238"/>
      <c r="CP578" s="238"/>
      <c r="CQ578" s="238"/>
      <c r="CR578" s="238"/>
      <c r="CS578" s="238"/>
      <c r="CT578" s="238"/>
      <c r="CU578" s="238"/>
      <c r="CV578" s="238"/>
      <c r="CW578" s="238"/>
      <c r="CX578" s="238"/>
      <c r="CY578" s="238"/>
      <c r="CZ578" s="238"/>
      <c r="DA578" s="238"/>
      <c r="DB578" s="238"/>
      <c r="DC578" s="238"/>
      <c r="DD578" s="238"/>
      <c r="DE578" s="238"/>
      <c r="DF578" s="238"/>
      <c r="DG578" s="238"/>
      <c r="DH578" s="238"/>
      <c r="DI578" s="238"/>
      <c r="DJ578" s="238"/>
      <c r="DK578" s="238"/>
      <c r="DL578" s="238"/>
      <c r="DM578" s="238"/>
      <c r="DN578" s="238"/>
      <c r="DO578" s="238"/>
      <c r="DP578" s="238"/>
      <c r="DQ578" s="238"/>
      <c r="DR578" s="238"/>
      <c r="DS578" s="238"/>
      <c r="DT578" s="238"/>
      <c r="DU578" s="238"/>
      <c r="DV578" s="238"/>
      <c r="DW578" s="238"/>
      <c r="DX578" s="238"/>
      <c r="DY578" s="238"/>
      <c r="DZ578" s="238"/>
      <c r="EA578" s="238"/>
      <c r="EB578" s="238"/>
      <c r="EC578" s="238"/>
      <c r="ED578" s="238"/>
      <c r="EE578" s="238"/>
      <c r="EF578" s="238"/>
      <c r="EG578" s="238"/>
      <c r="EH578" s="238"/>
      <c r="EI578" s="238"/>
      <c r="EJ578" s="238"/>
      <c r="EK578" s="238"/>
      <c r="EL578" s="238"/>
      <c r="EM578" s="238"/>
      <c r="EN578" s="238"/>
      <c r="EO578" s="238"/>
      <c r="EP578" s="238"/>
      <c r="EQ578" s="238"/>
      <c r="ER578" s="238"/>
      <c r="ES578" s="238"/>
      <c r="ET578" s="238"/>
      <c r="EU578" s="238"/>
      <c r="EV578" s="238"/>
      <c r="EW578" s="238"/>
      <c r="EX578" s="238"/>
      <c r="EY578" s="238"/>
      <c r="EZ578" s="238"/>
      <c r="FA578" s="238"/>
      <c r="FB578" s="238"/>
      <c r="FC578" s="238"/>
      <c r="FD578" s="238"/>
      <c r="FE578" s="238"/>
      <c r="FF578" s="238"/>
      <c r="FG578" s="238"/>
      <c r="FH578" s="238"/>
      <c r="FI578" s="238"/>
      <c r="FJ578" s="238"/>
      <c r="FK578" s="238"/>
      <c r="FL578" s="238"/>
      <c r="FM578" s="238"/>
      <c r="FN578" s="238"/>
      <c r="FO578" s="238"/>
      <c r="FP578" s="238"/>
      <c r="FQ578" s="238"/>
      <c r="FR578" s="238"/>
    </row>
    <row r="579" spans="1:174" s="40" customFormat="1" ht="24" customHeight="1">
      <c r="A579" s="282" t="s">
        <v>20</v>
      </c>
      <c r="B579" s="277"/>
      <c r="C579" s="294">
        <v>971</v>
      </c>
      <c r="D579" s="295"/>
      <c r="E579" s="645">
        <f>SUM(F579,Q579)</f>
        <v>0</v>
      </c>
      <c r="F579" s="673">
        <f>SUM(G579:P579)</f>
        <v>0</v>
      </c>
      <c r="G579" s="335"/>
      <c r="H579" s="281"/>
      <c r="I579" s="335"/>
      <c r="J579" s="281"/>
      <c r="K579" s="281"/>
      <c r="L579" s="281"/>
      <c r="M579" s="281"/>
      <c r="N579" s="281"/>
      <c r="O579" s="281"/>
      <c r="P579" s="284"/>
      <c r="Q579" s="672">
        <f>SUM(R579:U579)</f>
        <v>0</v>
      </c>
      <c r="R579" s="335"/>
      <c r="S579" s="281"/>
      <c r="T579" s="281"/>
      <c r="U579" s="281"/>
      <c r="V579" s="698">
        <f>SUM(W579,AH579)</f>
        <v>0</v>
      </c>
      <c r="W579" s="256">
        <f>SUM(X579:AG579)</f>
        <v>0</v>
      </c>
      <c r="X579" s="335"/>
      <c r="Y579" s="281"/>
      <c r="Z579" s="335"/>
      <c r="AA579" s="281"/>
      <c r="AB579" s="281"/>
      <c r="AC579" s="281"/>
      <c r="AD579" s="281"/>
      <c r="AE579" s="281"/>
      <c r="AF579" s="281">
        <v>0</v>
      </c>
      <c r="AG579" s="284"/>
      <c r="AH579" s="395">
        <f>SUM(AI579:AL579)</f>
        <v>0</v>
      </c>
      <c r="AI579" s="335"/>
      <c r="AJ579" s="281"/>
      <c r="AK579" s="281"/>
      <c r="AL579" s="3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c r="EX579" s="41"/>
      <c r="EY579" s="41"/>
      <c r="EZ579" s="41"/>
      <c r="FA579" s="41"/>
      <c r="FB579" s="41"/>
      <c r="FC579" s="41"/>
      <c r="FD579" s="41"/>
      <c r="FE579" s="41"/>
      <c r="FF579" s="41"/>
      <c r="FG579" s="41"/>
      <c r="FH579" s="41"/>
      <c r="FI579" s="41"/>
      <c r="FJ579" s="41"/>
      <c r="FK579" s="41"/>
      <c r="FL579" s="41"/>
      <c r="FM579" s="41"/>
      <c r="FN579" s="41"/>
      <c r="FO579" s="41"/>
      <c r="FP579" s="41"/>
      <c r="FQ579" s="41"/>
      <c r="FR579" s="41"/>
    </row>
    <row r="580" spans="1:174" s="42" customFormat="1" ht="32.25" customHeight="1">
      <c r="A580" s="656" t="s">
        <v>724</v>
      </c>
      <c r="B580" s="648">
        <v>340</v>
      </c>
      <c r="C580" s="648"/>
      <c r="D580" s="649"/>
      <c r="E580" s="644">
        <f>SUM(E581:E584)</f>
        <v>107300</v>
      </c>
      <c r="F580" s="652">
        <f t="shared" ref="F580:U580" si="80">SUM(F581:F584)</f>
        <v>0</v>
      </c>
      <c r="G580" s="652">
        <f t="shared" si="80"/>
        <v>0</v>
      </c>
      <c r="H580" s="653">
        <f t="shared" si="80"/>
        <v>0</v>
      </c>
      <c r="I580" s="652">
        <f t="shared" si="80"/>
        <v>0</v>
      </c>
      <c r="J580" s="653">
        <f t="shared" si="80"/>
        <v>0</v>
      </c>
      <c r="K580" s="653">
        <f t="shared" si="80"/>
        <v>0</v>
      </c>
      <c r="L580" s="653">
        <f t="shared" si="80"/>
        <v>0</v>
      </c>
      <c r="M580" s="653">
        <f t="shared" si="80"/>
        <v>0</v>
      </c>
      <c r="N580" s="653">
        <f t="shared" si="80"/>
        <v>0</v>
      </c>
      <c r="O580" s="653">
        <f t="shared" si="80"/>
        <v>0</v>
      </c>
      <c r="P580" s="654">
        <f t="shared" si="80"/>
        <v>0</v>
      </c>
      <c r="Q580" s="651">
        <f t="shared" si="80"/>
        <v>107300</v>
      </c>
      <c r="R580" s="652">
        <f t="shared" si="80"/>
        <v>107300</v>
      </c>
      <c r="S580" s="653">
        <f t="shared" si="80"/>
        <v>0</v>
      </c>
      <c r="T580" s="653">
        <f t="shared" si="80"/>
        <v>0</v>
      </c>
      <c r="U580" s="653">
        <f t="shared" si="80"/>
        <v>0</v>
      </c>
      <c r="V580" s="455">
        <f>SUM(V581:V584)</f>
        <v>107300</v>
      </c>
      <c r="W580" s="331">
        <f t="shared" ref="W580:AL580" si="81">SUM(W581:W584)</f>
        <v>0</v>
      </c>
      <c r="X580" s="337">
        <f t="shared" si="81"/>
        <v>0</v>
      </c>
      <c r="Y580" s="331">
        <f t="shared" si="81"/>
        <v>0</v>
      </c>
      <c r="Z580" s="337">
        <f t="shared" si="81"/>
        <v>0</v>
      </c>
      <c r="AA580" s="331">
        <f t="shared" si="81"/>
        <v>0</v>
      </c>
      <c r="AB580" s="331">
        <f t="shared" ref="AB580:AE580" si="82">SUM(AB581:AB584)</f>
        <v>0</v>
      </c>
      <c r="AC580" s="331">
        <f t="shared" si="82"/>
        <v>0</v>
      </c>
      <c r="AD580" s="331">
        <f t="shared" si="82"/>
        <v>0</v>
      </c>
      <c r="AE580" s="331">
        <f t="shared" si="82"/>
        <v>0</v>
      </c>
      <c r="AF580" s="331">
        <f t="shared" si="81"/>
        <v>0</v>
      </c>
      <c r="AG580" s="330">
        <f t="shared" si="81"/>
        <v>0</v>
      </c>
      <c r="AH580" s="329">
        <f t="shared" si="81"/>
        <v>107300</v>
      </c>
      <c r="AI580" s="337">
        <f t="shared" si="81"/>
        <v>107300</v>
      </c>
      <c r="AJ580" s="331">
        <f t="shared" si="81"/>
        <v>0</v>
      </c>
      <c r="AK580" s="331">
        <f t="shared" si="81"/>
        <v>0</v>
      </c>
      <c r="AL580" s="469">
        <f t="shared" si="81"/>
        <v>0</v>
      </c>
      <c r="AM580" s="238"/>
      <c r="AN580" s="238"/>
      <c r="AO580" s="238"/>
      <c r="AP580" s="238"/>
      <c r="AQ580" s="238"/>
      <c r="AR580" s="238"/>
      <c r="AS580" s="238"/>
      <c r="AT580" s="238"/>
      <c r="AU580" s="238"/>
      <c r="AV580" s="238"/>
      <c r="AW580" s="238"/>
      <c r="AX580" s="238"/>
      <c r="AY580" s="238"/>
      <c r="AZ580" s="238"/>
      <c r="BA580" s="238"/>
      <c r="BB580" s="238"/>
      <c r="BC580" s="238"/>
      <c r="BD580" s="238"/>
      <c r="BE580" s="238"/>
      <c r="BF580" s="238"/>
      <c r="BG580" s="238"/>
      <c r="BH580" s="238"/>
      <c r="BI580" s="238"/>
      <c r="BJ580" s="238"/>
      <c r="BK580" s="238"/>
      <c r="BL580" s="238"/>
      <c r="BM580" s="238"/>
      <c r="BN580" s="238"/>
      <c r="BO580" s="238"/>
      <c r="BP580" s="238"/>
      <c r="BQ580" s="238"/>
      <c r="BR580" s="238"/>
      <c r="BS580" s="238"/>
      <c r="BT580" s="238"/>
      <c r="BU580" s="238"/>
      <c r="BV580" s="238"/>
      <c r="BW580" s="238"/>
      <c r="BX580" s="238"/>
      <c r="BY580" s="238"/>
      <c r="BZ580" s="238"/>
      <c r="CA580" s="238"/>
      <c r="CB580" s="238"/>
      <c r="CC580" s="238"/>
      <c r="CD580" s="238"/>
      <c r="CE580" s="238"/>
      <c r="CF580" s="238"/>
      <c r="CG580" s="238"/>
      <c r="CH580" s="238"/>
      <c r="CI580" s="238"/>
      <c r="CJ580" s="238"/>
      <c r="CK580" s="238"/>
      <c r="CL580" s="238"/>
      <c r="CM580" s="238"/>
      <c r="CN580" s="238"/>
      <c r="CO580" s="238"/>
      <c r="CP580" s="238"/>
      <c r="CQ580" s="238"/>
      <c r="CR580" s="238"/>
      <c r="CS580" s="238"/>
      <c r="CT580" s="238"/>
      <c r="CU580" s="238"/>
      <c r="CV580" s="238"/>
      <c r="CW580" s="238"/>
      <c r="CX580" s="238"/>
      <c r="CY580" s="238"/>
      <c r="CZ580" s="238"/>
      <c r="DA580" s="238"/>
      <c r="DB580" s="238"/>
      <c r="DC580" s="238"/>
      <c r="DD580" s="238"/>
      <c r="DE580" s="238"/>
      <c r="DF580" s="238"/>
      <c r="DG580" s="238"/>
      <c r="DH580" s="238"/>
      <c r="DI580" s="238"/>
      <c r="DJ580" s="238"/>
      <c r="DK580" s="238"/>
      <c r="DL580" s="238"/>
      <c r="DM580" s="238"/>
      <c r="DN580" s="238"/>
      <c r="DO580" s="238"/>
      <c r="DP580" s="238"/>
      <c r="DQ580" s="238"/>
      <c r="DR580" s="238"/>
      <c r="DS580" s="238"/>
      <c r="DT580" s="238"/>
      <c r="DU580" s="238"/>
      <c r="DV580" s="238"/>
      <c r="DW580" s="238"/>
      <c r="DX580" s="238"/>
      <c r="DY580" s="238"/>
      <c r="DZ580" s="238"/>
      <c r="EA580" s="238"/>
      <c r="EB580" s="238"/>
      <c r="EC580" s="238"/>
      <c r="ED580" s="238"/>
      <c r="EE580" s="238"/>
      <c r="EF580" s="238"/>
      <c r="EG580" s="238"/>
      <c r="EH580" s="238"/>
      <c r="EI580" s="238"/>
      <c r="EJ580" s="238"/>
      <c r="EK580" s="238"/>
      <c r="EL580" s="238"/>
      <c r="EM580" s="238"/>
      <c r="EN580" s="238"/>
      <c r="EO580" s="238"/>
      <c r="EP580" s="238"/>
      <c r="EQ580" s="238"/>
      <c r="ER580" s="238"/>
      <c r="ES580" s="238"/>
      <c r="ET580" s="238"/>
      <c r="EU580" s="238"/>
      <c r="EV580" s="238"/>
      <c r="EW580" s="238"/>
      <c r="EX580" s="238"/>
      <c r="EY580" s="238"/>
      <c r="EZ580" s="238"/>
      <c r="FA580" s="238"/>
      <c r="FB580" s="238"/>
      <c r="FC580" s="238"/>
      <c r="FD580" s="238"/>
      <c r="FE580" s="238"/>
      <c r="FF580" s="238"/>
      <c r="FG580" s="238"/>
      <c r="FH580" s="238"/>
      <c r="FI580" s="238"/>
      <c r="FJ580" s="238"/>
      <c r="FK580" s="238"/>
      <c r="FL580" s="238"/>
      <c r="FM580" s="238"/>
      <c r="FN580" s="238"/>
      <c r="FO580" s="238"/>
      <c r="FP580" s="238"/>
      <c r="FQ580" s="238"/>
      <c r="FR580" s="238"/>
    </row>
    <row r="581" spans="1:174" s="40" customFormat="1" ht="25.5" customHeight="1">
      <c r="A581" s="282" t="s">
        <v>1</v>
      </c>
      <c r="B581" s="277"/>
      <c r="C581" s="294">
        <v>981</v>
      </c>
      <c r="D581" s="295"/>
      <c r="E581" s="645">
        <f>SUM(F581,Q581)</f>
        <v>0</v>
      </c>
      <c r="F581" s="673">
        <f>SUM(G581:P581)</f>
        <v>0</v>
      </c>
      <c r="G581" s="335">
        <v>0</v>
      </c>
      <c r="H581" s="281"/>
      <c r="I581" s="335"/>
      <c r="J581" s="281"/>
      <c r="K581" s="281"/>
      <c r="L581" s="281"/>
      <c r="M581" s="281"/>
      <c r="N581" s="281"/>
      <c r="O581" s="281"/>
      <c r="P581" s="284"/>
      <c r="Q581" s="672">
        <f>SUM(R581:U581)</f>
        <v>0</v>
      </c>
      <c r="R581" s="335"/>
      <c r="S581" s="281"/>
      <c r="T581" s="281"/>
      <c r="U581" s="281"/>
      <c r="V581" s="698">
        <f>SUM(W581,AH581)</f>
        <v>0</v>
      </c>
      <c r="W581" s="256">
        <f>SUM(X581:AG581)</f>
        <v>0</v>
      </c>
      <c r="X581" s="335">
        <v>0</v>
      </c>
      <c r="Y581" s="281"/>
      <c r="Z581" s="335"/>
      <c r="AA581" s="281"/>
      <c r="AB581" s="281"/>
      <c r="AC581" s="281"/>
      <c r="AD581" s="281"/>
      <c r="AE581" s="281"/>
      <c r="AF581" s="281"/>
      <c r="AG581" s="284"/>
      <c r="AH581" s="395">
        <f>SUM(AI581:AL581)</f>
        <v>0</v>
      </c>
      <c r="AI581" s="335"/>
      <c r="AJ581" s="281"/>
      <c r="AK581" s="281"/>
      <c r="AL581" s="3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c r="EX581" s="41"/>
      <c r="EY581" s="41"/>
      <c r="EZ581" s="41"/>
      <c r="FA581" s="41"/>
      <c r="FB581" s="41"/>
      <c r="FC581" s="41"/>
      <c r="FD581" s="41"/>
      <c r="FE581" s="41"/>
      <c r="FF581" s="41"/>
      <c r="FG581" s="41"/>
      <c r="FH581" s="41"/>
      <c r="FI581" s="41"/>
      <c r="FJ581" s="41"/>
      <c r="FK581" s="41"/>
      <c r="FL581" s="41"/>
      <c r="FM581" s="41"/>
      <c r="FN581" s="41"/>
      <c r="FO581" s="41"/>
      <c r="FP581" s="41"/>
      <c r="FQ581" s="41"/>
      <c r="FR581" s="41"/>
    </row>
    <row r="582" spans="1:174" s="40" customFormat="1" ht="24.75" customHeight="1">
      <c r="A582" s="282" t="s">
        <v>101</v>
      </c>
      <c r="B582" s="277"/>
      <c r="C582" s="294">
        <v>982</v>
      </c>
      <c r="D582" s="295"/>
      <c r="E582" s="645">
        <f>SUM(F582,Q582)</f>
        <v>0</v>
      </c>
      <c r="F582" s="673">
        <f>SUM(G582:P582)</f>
        <v>0</v>
      </c>
      <c r="G582" s="335"/>
      <c r="H582" s="281"/>
      <c r="I582" s="335"/>
      <c r="J582" s="281"/>
      <c r="K582" s="281"/>
      <c r="L582" s="281"/>
      <c r="M582" s="281"/>
      <c r="N582" s="281"/>
      <c r="O582" s="281"/>
      <c r="P582" s="284"/>
      <c r="Q582" s="672">
        <f>SUM(R582:U582)</f>
        <v>0</v>
      </c>
      <c r="R582" s="335"/>
      <c r="S582" s="281"/>
      <c r="T582" s="281"/>
      <c r="U582" s="281"/>
      <c r="V582" s="698">
        <f>SUM(W582,AH582)</f>
        <v>0</v>
      </c>
      <c r="W582" s="256">
        <f>SUM(X582:AG582)</f>
        <v>0</v>
      </c>
      <c r="X582" s="335"/>
      <c r="Y582" s="281"/>
      <c r="Z582" s="335"/>
      <c r="AA582" s="281"/>
      <c r="AB582" s="281"/>
      <c r="AC582" s="281"/>
      <c r="AD582" s="281"/>
      <c r="AE582" s="281"/>
      <c r="AF582" s="281"/>
      <c r="AG582" s="284"/>
      <c r="AH582" s="395">
        <f>SUM(AI582:AL582)</f>
        <v>0</v>
      </c>
      <c r="AI582" s="335"/>
      <c r="AJ582" s="281"/>
      <c r="AK582" s="281"/>
      <c r="AL582" s="33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c r="EX582" s="41"/>
      <c r="EY582" s="41"/>
      <c r="EZ582" s="41"/>
      <c r="FA582" s="41"/>
      <c r="FB582" s="41"/>
      <c r="FC582" s="41"/>
      <c r="FD582" s="41"/>
      <c r="FE582" s="41"/>
      <c r="FF582" s="41"/>
      <c r="FG582" s="41"/>
      <c r="FH582" s="41"/>
      <c r="FI582" s="41"/>
      <c r="FJ582" s="41"/>
      <c r="FK582" s="41"/>
      <c r="FL582" s="41"/>
      <c r="FM582" s="41"/>
      <c r="FN582" s="41"/>
      <c r="FO582" s="41"/>
      <c r="FP582" s="41"/>
      <c r="FQ582" s="41"/>
      <c r="FR582" s="41"/>
    </row>
    <row r="583" spans="1:174" s="40" customFormat="1" ht="57.75" customHeight="1">
      <c r="A583" s="282" t="s">
        <v>18</v>
      </c>
      <c r="B583" s="277"/>
      <c r="C583" s="294">
        <v>983</v>
      </c>
      <c r="D583" s="295"/>
      <c r="E583" s="645">
        <f>SUM(F583,Q583)</f>
        <v>107300</v>
      </c>
      <c r="F583" s="673">
        <f>SUM(G583:P583)</f>
        <v>0</v>
      </c>
      <c r="G583" s="335"/>
      <c r="H583" s="281"/>
      <c r="I583" s="335"/>
      <c r="J583" s="281"/>
      <c r="K583" s="281"/>
      <c r="L583" s="281"/>
      <c r="M583" s="281"/>
      <c r="N583" s="281"/>
      <c r="O583" s="281"/>
      <c r="P583" s="284"/>
      <c r="Q583" s="672">
        <f>SUM(R583:U583)</f>
        <v>107300</v>
      </c>
      <c r="R583" s="335">
        <f>'Раб.таблица 2018'!Z661</f>
        <v>107300</v>
      </c>
      <c r="S583" s="281"/>
      <c r="T583" s="281"/>
      <c r="U583" s="281"/>
      <c r="V583" s="698">
        <f>SUM(W583,AH583)</f>
        <v>107300</v>
      </c>
      <c r="W583" s="256">
        <f>SUM(X583:AG583)</f>
        <v>0</v>
      </c>
      <c r="X583" s="335"/>
      <c r="Y583" s="281"/>
      <c r="Z583" s="335"/>
      <c r="AA583" s="281"/>
      <c r="AB583" s="281"/>
      <c r="AC583" s="281"/>
      <c r="AD583" s="281"/>
      <c r="AE583" s="281"/>
      <c r="AF583" s="281"/>
      <c r="AG583" s="284"/>
      <c r="AH583" s="395">
        <f>SUM(AI583:AL583)</f>
        <v>107300</v>
      </c>
      <c r="AI583" s="335">
        <f>R583</f>
        <v>107300</v>
      </c>
      <c r="AJ583" s="281"/>
      <c r="AK583" s="281"/>
      <c r="AL583" s="33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c r="EX583" s="41"/>
      <c r="EY583" s="41"/>
      <c r="EZ583" s="41"/>
      <c r="FA583" s="41"/>
      <c r="FB583" s="41"/>
      <c r="FC583" s="41"/>
      <c r="FD583" s="41"/>
      <c r="FE583" s="41"/>
      <c r="FF583" s="41"/>
      <c r="FG583" s="41"/>
      <c r="FH583" s="41"/>
      <c r="FI583" s="41"/>
      <c r="FJ583" s="41"/>
      <c r="FK583" s="41"/>
      <c r="FL583" s="41"/>
      <c r="FM583" s="41"/>
      <c r="FN583" s="41"/>
      <c r="FO583" s="41"/>
      <c r="FP583" s="41"/>
      <c r="FQ583" s="41"/>
      <c r="FR583" s="41"/>
    </row>
    <row r="584" spans="1:174" s="40" customFormat="1" ht="24.75" customHeight="1" thickBot="1">
      <c r="A584" s="288" t="s">
        <v>22</v>
      </c>
      <c r="B584" s="289"/>
      <c r="C584" s="315">
        <v>985</v>
      </c>
      <c r="D584" s="297"/>
      <c r="E584" s="646">
        <f>SUM(F584,Q584)</f>
        <v>0</v>
      </c>
      <c r="F584" s="694">
        <f>SUM(G584:P584)</f>
        <v>0</v>
      </c>
      <c r="G584" s="440"/>
      <c r="H584" s="328"/>
      <c r="I584" s="440"/>
      <c r="J584" s="328"/>
      <c r="K584" s="328"/>
      <c r="L584" s="328"/>
      <c r="M584" s="328"/>
      <c r="N584" s="328"/>
      <c r="O584" s="328"/>
      <c r="P584" s="327"/>
      <c r="Q584" s="685">
        <f>SUM(R584:U584)</f>
        <v>0</v>
      </c>
      <c r="R584" s="440"/>
      <c r="S584" s="328"/>
      <c r="T584" s="328"/>
      <c r="U584" s="328"/>
      <c r="V584" s="699">
        <f>SUM(W584,AH584)</f>
        <v>0</v>
      </c>
      <c r="W584" s="555">
        <f>SUM(X584:AG584)</f>
        <v>0</v>
      </c>
      <c r="X584" s="440"/>
      <c r="Y584" s="328"/>
      <c r="Z584" s="440"/>
      <c r="AA584" s="328"/>
      <c r="AB584" s="328"/>
      <c r="AC584" s="328"/>
      <c r="AD584" s="328"/>
      <c r="AE584" s="328"/>
      <c r="AF584" s="328"/>
      <c r="AG584" s="327"/>
      <c r="AH584" s="554">
        <f>SUM(AI584:AL584)</f>
        <v>0</v>
      </c>
      <c r="AI584" s="440"/>
      <c r="AJ584" s="328"/>
      <c r="AK584" s="328"/>
      <c r="AL584" s="4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c r="EX584" s="41"/>
      <c r="EY584" s="41"/>
      <c r="EZ584" s="41"/>
      <c r="FA584" s="41"/>
      <c r="FB584" s="41"/>
      <c r="FC584" s="41"/>
      <c r="FD584" s="41"/>
      <c r="FE584" s="41"/>
      <c r="FF584" s="41"/>
      <c r="FG584" s="41"/>
      <c r="FH584" s="41"/>
      <c r="FI584" s="41"/>
      <c r="FJ584" s="41"/>
      <c r="FK584" s="41"/>
      <c r="FL584" s="41"/>
      <c r="FM584" s="41"/>
      <c r="FN584" s="41"/>
      <c r="FO584" s="41"/>
      <c r="FP584" s="41"/>
      <c r="FQ584" s="41"/>
      <c r="FR584" s="41"/>
    </row>
    <row r="585" spans="1:174">
      <c r="V585" s="459"/>
      <c r="W585" s="459"/>
      <c r="X585" s="459"/>
    </row>
    <row r="586" spans="1:174">
      <c r="V586" s="459"/>
      <c r="W586" s="459"/>
      <c r="X586" s="459"/>
    </row>
    <row r="587" spans="1:174">
      <c r="V587" s="459"/>
      <c r="W587" s="459"/>
      <c r="X587" s="459"/>
    </row>
  </sheetData>
  <customSheetViews>
    <customSheetView guid="{B72699BC-299D-42B7-A978-9B23F399AA23}" scale="70" showPageBreaks="1" fitToPage="1" hiddenRows="1" showRuler="0" topLeftCell="A366">
      <pane xSplit="1" topLeftCell="B1" activePane="topRight" state="frozen"/>
      <selection pane="topRight" sqref="A1:Z40"/>
      <pageMargins left="0.31496062992125984" right="0.23622047244094491" top="0.11811023622047245" bottom="0" header="0" footer="0"/>
      <pageSetup paperSize="9" scale="14" fitToHeight="20" orientation="landscape" r:id="rId1"/>
      <headerFooter alignWithMargins="0"/>
    </customSheetView>
    <customSheetView guid="{4DDEBF15-3C9F-44C3-B78F-AE382BE678C1}" scale="80" showPageBreaks="1" fitToPage="1" hiddenRows="1" showRuler="0" topLeftCell="A55">
      <pane xSplit="1" topLeftCell="B1" activePane="topRight" state="frozen"/>
      <selection pane="topRight" activeCell="E57" sqref="E57"/>
      <pageMargins left="0.31496062992125984" right="0.23622047244094491" top="0.11811023622047245" bottom="0" header="0" footer="0"/>
      <pageSetup paperSize="9" scale="14" fitToHeight="20" orientation="landscape" r:id="rId2"/>
      <headerFooter alignWithMargins="0"/>
    </customSheetView>
    <customSheetView guid="{3811DC27-6C9C-4281-989A-478EAFEC2147}" scale="70" showPageBreaks="1" fitToPage="1" hiddenRows="1" showRuler="0">
      <pane xSplit="3" topLeftCell="D1" activePane="topRight" state="frozen"/>
      <selection pane="topRight" activeCell="AK585" sqref="AK585"/>
      <pageMargins left="0.31496062992125984" right="0.23622047244094491" top="0.11811023622047245" bottom="0" header="0" footer="0"/>
      <pageSetup paperSize="9" scale="14" fitToHeight="20" orientation="landscape" r:id="rId3"/>
      <headerFooter alignWithMargins="0"/>
    </customSheetView>
    <customSheetView guid="{5B9D9E33-AFE5-4826-BC15-28975AB1E5F8}" scale="80" fitToPage="1" hiddenRows="1" showRuler="0">
      <pane xSplit="1" topLeftCell="B1" activePane="topRight" state="frozen"/>
      <selection pane="topRight" activeCell="E441" sqref="E441"/>
      <pageMargins left="0.31496062992125984" right="0.23622047244094491" top="0.11811023622047245" bottom="0" header="0" footer="0"/>
      <pageSetup paperSize="9" scale="13" fitToHeight="20" orientation="landscape" r:id="rId4"/>
      <headerFooter alignWithMargins="0"/>
    </customSheetView>
    <customSheetView guid="{4660ED57-C31A-43C4-A05C-DF263EC238D0}" scale="80" fitToPage="1" hiddenRows="1" showRuler="0" topLeftCell="A426">
      <pane xSplit="1" topLeftCell="B1" activePane="topRight" state="frozen"/>
      <selection pane="topRight" activeCell="E459" sqref="E459"/>
      <pageMargins left="0.31496062992125984" right="0.23622047244094491" top="0.11811023622047245" bottom="0" header="0" footer="0"/>
      <pageSetup paperSize="9" scale="14" fitToHeight="20" orientation="landscape" r:id="rId5"/>
      <headerFooter alignWithMargins="0"/>
    </customSheetView>
  </customSheetViews>
  <mergeCells count="55">
    <mergeCell ref="A10:C10"/>
    <mergeCell ref="A11:C11"/>
    <mergeCell ref="A13:C13"/>
    <mergeCell ref="A15:G15"/>
    <mergeCell ref="A6:C6"/>
    <mergeCell ref="A7:C7"/>
    <mergeCell ref="A8:C8"/>
    <mergeCell ref="A9:C9"/>
    <mergeCell ref="A12:C12"/>
    <mergeCell ref="A16:G16"/>
    <mergeCell ref="A18:A19"/>
    <mergeCell ref="B18:B19"/>
    <mergeCell ref="C18:C19"/>
    <mergeCell ref="D18:D19"/>
    <mergeCell ref="E18:E19"/>
    <mergeCell ref="F18:F19"/>
    <mergeCell ref="G18:G19"/>
    <mergeCell ref="A17:E17"/>
    <mergeCell ref="I18:I19"/>
    <mergeCell ref="J18:Z18"/>
    <mergeCell ref="A261:A262"/>
    <mergeCell ref="B261:B262"/>
    <mergeCell ref="C261:C262"/>
    <mergeCell ref="D261:D262"/>
    <mergeCell ref="E261:E262"/>
    <mergeCell ref="F261:F262"/>
    <mergeCell ref="G261:G262"/>
    <mergeCell ref="AH530:AL530"/>
    <mergeCell ref="A360:A361"/>
    <mergeCell ref="B360:B361"/>
    <mergeCell ref="C360:C361"/>
    <mergeCell ref="D360:D361"/>
    <mergeCell ref="E360:E361"/>
    <mergeCell ref="V530:V531"/>
    <mergeCell ref="C530:C532"/>
    <mergeCell ref="D530:D532"/>
    <mergeCell ref="F360:F361"/>
    <mergeCell ref="G360:G361"/>
    <mergeCell ref="F531:F532"/>
    <mergeCell ref="A5:E5"/>
    <mergeCell ref="F11:G11"/>
    <mergeCell ref="E530:E531"/>
    <mergeCell ref="F530:P530"/>
    <mergeCell ref="Q530:U530"/>
    <mergeCell ref="H360:H361"/>
    <mergeCell ref="I360:I361"/>
    <mergeCell ref="J360:Z360"/>
    <mergeCell ref="J479:Z479"/>
    <mergeCell ref="A530:A532"/>
    <mergeCell ref="H261:H262"/>
    <mergeCell ref="I261:I262"/>
    <mergeCell ref="J261:Z261"/>
    <mergeCell ref="W530:AG530"/>
    <mergeCell ref="H18:H19"/>
    <mergeCell ref="B530:B532"/>
  </mergeCells>
  <pageMargins left="0.31496062992125984" right="0.23622047244094491" top="0.11811023622047245" bottom="0" header="0" footer="0"/>
  <pageSetup paperSize="9" scale="14" fitToHeight="20" orientation="landscape" r:id="rId6"/>
  <headerFooter alignWithMargins="0"/>
</worksheet>
</file>

<file path=xl/worksheets/sheet8.xml><?xml version="1.0" encoding="utf-8"?>
<worksheet xmlns="http://schemas.openxmlformats.org/spreadsheetml/2006/main" xmlns:r="http://schemas.openxmlformats.org/officeDocument/2006/relationships">
  <sheetPr filterMode="1">
    <tabColor theme="4" tint="0.39997558519241921"/>
    <outlinePr summaryBelow="0"/>
    <pageSetUpPr fitToPage="1"/>
  </sheetPr>
  <dimension ref="A1:R59"/>
  <sheetViews>
    <sheetView showGridLines="0" workbookViewId="0">
      <pane ySplit="5" topLeftCell="A6" activePane="bottomLeft" state="frozen"/>
      <selection activeCell="B1" sqref="B1"/>
      <selection pane="bottomLeft" activeCell="A3" sqref="A3:L3"/>
    </sheetView>
  </sheetViews>
  <sheetFormatPr defaultRowHeight="12.75" customHeight="1"/>
  <cols>
    <col min="1" max="1" width="16.28515625" customWidth="1"/>
    <col min="2" max="2" width="32.42578125" customWidth="1"/>
    <col min="3" max="3" width="6.7109375" customWidth="1"/>
    <col min="4" max="4" width="23.140625" customWidth="1"/>
    <col min="5" max="5" width="7.140625" customWidth="1"/>
    <col min="6" max="6" width="13.85546875" customWidth="1"/>
    <col min="7" max="7" width="10.28515625" customWidth="1"/>
    <col min="8" max="8" width="21.28515625" customWidth="1"/>
    <col min="9" max="9" width="8.140625" customWidth="1"/>
    <col min="10" max="10" width="16.85546875" customWidth="1"/>
    <col min="11" max="11" width="7.85546875" customWidth="1"/>
    <col min="12" max="12" width="19.42578125" customWidth="1"/>
    <col min="13" max="13" width="7" customWidth="1"/>
    <col min="14" max="14" width="22.7109375" customWidth="1"/>
    <col min="15" max="17" width="15.42578125" customWidth="1"/>
    <col min="18" max="18" width="11.140625" customWidth="1"/>
  </cols>
  <sheetData>
    <row r="1" spans="1:18" ht="26.25" customHeight="1">
      <c r="A1" s="2097" t="s">
        <v>1351</v>
      </c>
      <c r="B1" s="2097"/>
      <c r="C1" s="2097"/>
      <c r="D1" s="2097"/>
      <c r="E1" s="2097"/>
      <c r="F1" s="2097"/>
      <c r="G1" s="2097"/>
      <c r="H1" s="2097"/>
      <c r="I1" s="2097"/>
      <c r="J1" s="2097"/>
      <c r="K1" s="2097"/>
      <c r="L1" s="2097"/>
      <c r="M1" s="2097"/>
      <c r="N1" s="2097"/>
      <c r="O1" s="2097"/>
      <c r="P1" s="2097"/>
      <c r="Q1" s="2097"/>
    </row>
    <row r="2" spans="1:18" ht="13.5" customHeight="1">
      <c r="A2" s="373" t="s">
        <v>65</v>
      </c>
      <c r="B2" s="2"/>
      <c r="C2" s="2"/>
      <c r="D2" s="2"/>
      <c r="E2" s="2"/>
      <c r="F2" s="2"/>
      <c r="G2" s="2"/>
      <c r="H2" s="2"/>
      <c r="I2" s="2"/>
      <c r="J2" s="2"/>
    </row>
    <row r="3" spans="1:18" ht="15" customHeight="1">
      <c r="A3" s="2095" t="s">
        <v>856</v>
      </c>
      <c r="B3" s="2096"/>
      <c r="C3" s="2096"/>
      <c r="D3" s="2096"/>
      <c r="E3" s="2096"/>
      <c r="F3" s="2096"/>
      <c r="G3" s="2096"/>
      <c r="H3" s="2096"/>
      <c r="I3" s="2096"/>
      <c r="J3" s="2096"/>
      <c r="K3" s="2096"/>
      <c r="L3" s="2096"/>
      <c r="M3" s="375"/>
      <c r="N3" s="374"/>
      <c r="O3" s="376">
        <f>SUM(O6:O58)</f>
        <v>70284540</v>
      </c>
      <c r="P3" s="376">
        <f t="shared" ref="P3:Q3" si="0">SUM(P6:P58)</f>
        <v>69209540</v>
      </c>
      <c r="Q3" s="376">
        <f t="shared" si="0"/>
        <v>69056540</v>
      </c>
    </row>
    <row r="4" spans="1:18" ht="15" customHeight="1">
      <c r="A4" s="2095" t="s">
        <v>757</v>
      </c>
      <c r="B4" s="2096"/>
      <c r="C4" s="2096"/>
      <c r="D4" s="2096"/>
      <c r="E4" s="2096"/>
      <c r="F4" s="2096"/>
      <c r="G4" s="2096"/>
      <c r="H4" s="2096"/>
      <c r="I4" s="2096"/>
      <c r="J4" s="2096"/>
      <c r="K4" s="2096"/>
      <c r="L4" s="2096"/>
      <c r="M4" s="375"/>
      <c r="N4" s="374"/>
      <c r="O4" s="377">
        <v>12111800</v>
      </c>
      <c r="P4" s="377">
        <v>10830100</v>
      </c>
      <c r="Q4" s="377">
        <v>10677100</v>
      </c>
      <c r="R4" s="1369"/>
    </row>
    <row r="5" spans="1:18" ht="26.25" customHeight="1">
      <c r="A5" s="1" t="s">
        <v>45</v>
      </c>
      <c r="B5" s="38" t="s">
        <v>44</v>
      </c>
      <c r="C5" s="38" t="s">
        <v>117</v>
      </c>
      <c r="D5" s="1" t="s">
        <v>118</v>
      </c>
      <c r="E5" s="38" t="s">
        <v>119</v>
      </c>
      <c r="F5" s="1" t="s">
        <v>120</v>
      </c>
      <c r="G5" s="38" t="s">
        <v>42</v>
      </c>
      <c r="H5" s="1" t="s">
        <v>43</v>
      </c>
      <c r="I5" s="38" t="s">
        <v>39</v>
      </c>
      <c r="J5" s="1" t="s">
        <v>40</v>
      </c>
      <c r="K5" s="38" t="s">
        <v>37</v>
      </c>
      <c r="L5" s="1" t="s">
        <v>38</v>
      </c>
      <c r="M5" s="38" t="s">
        <v>35</v>
      </c>
      <c r="N5" s="1" t="s">
        <v>36</v>
      </c>
      <c r="O5" s="1" t="s">
        <v>755</v>
      </c>
      <c r="P5" s="1" t="s">
        <v>756</v>
      </c>
      <c r="Q5" s="1" t="s">
        <v>857</v>
      </c>
      <c r="R5" s="412"/>
    </row>
    <row r="6" spans="1:18" ht="25.5" hidden="1" customHeight="1">
      <c r="A6" s="712" t="s">
        <v>5</v>
      </c>
      <c r="B6" s="713" t="s">
        <v>1755</v>
      </c>
      <c r="C6" s="714" t="s">
        <v>121</v>
      </c>
      <c r="D6" s="713" t="s">
        <v>122</v>
      </c>
      <c r="E6" s="714" t="s">
        <v>1397</v>
      </c>
      <c r="F6" s="713" t="s">
        <v>1398</v>
      </c>
      <c r="G6" s="714" t="s">
        <v>1399</v>
      </c>
      <c r="H6" s="715" t="s">
        <v>1400</v>
      </c>
      <c r="I6" s="714" t="s">
        <v>8</v>
      </c>
      <c r="J6" s="713" t="s">
        <v>9</v>
      </c>
      <c r="K6" s="714" t="s">
        <v>1401</v>
      </c>
      <c r="L6" s="715" t="s">
        <v>1402</v>
      </c>
      <c r="M6" s="714" t="s">
        <v>1403</v>
      </c>
      <c r="N6" s="713" t="s">
        <v>125</v>
      </c>
      <c r="O6" s="716">
        <v>6000</v>
      </c>
      <c r="P6" s="716">
        <v>6000</v>
      </c>
      <c r="Q6" s="717">
        <v>6000</v>
      </c>
    </row>
    <row r="7" spans="1:18" ht="25.5" hidden="1" customHeight="1">
      <c r="A7" s="712" t="s">
        <v>5</v>
      </c>
      <c r="B7" s="713" t="s">
        <v>1755</v>
      </c>
      <c r="C7" s="714" t="s">
        <v>121</v>
      </c>
      <c r="D7" s="713" t="s">
        <v>122</v>
      </c>
      <c r="E7" s="714" t="s">
        <v>1397</v>
      </c>
      <c r="F7" s="713" t="s">
        <v>1398</v>
      </c>
      <c r="G7" s="714" t="s">
        <v>1399</v>
      </c>
      <c r="H7" s="715" t="s">
        <v>1400</v>
      </c>
      <c r="I7" s="714" t="s">
        <v>8</v>
      </c>
      <c r="J7" s="713" t="s">
        <v>9</v>
      </c>
      <c r="K7" s="714" t="s">
        <v>1401</v>
      </c>
      <c r="L7" s="715" t="s">
        <v>1402</v>
      </c>
      <c r="M7" s="714" t="s">
        <v>130</v>
      </c>
      <c r="N7" s="713" t="s">
        <v>131</v>
      </c>
      <c r="O7" s="716">
        <v>46200</v>
      </c>
      <c r="P7" s="716">
        <v>46200</v>
      </c>
      <c r="Q7" s="717">
        <v>46200</v>
      </c>
    </row>
    <row r="8" spans="1:18" ht="25.5" hidden="1" customHeight="1">
      <c r="A8" s="712" t="s">
        <v>5</v>
      </c>
      <c r="B8" s="713" t="s">
        <v>1755</v>
      </c>
      <c r="C8" s="714" t="s">
        <v>121</v>
      </c>
      <c r="D8" s="713" t="s">
        <v>122</v>
      </c>
      <c r="E8" s="714" t="s">
        <v>1397</v>
      </c>
      <c r="F8" s="713" t="s">
        <v>1398</v>
      </c>
      <c r="G8" s="714" t="s">
        <v>1399</v>
      </c>
      <c r="H8" s="715" t="s">
        <v>1400</v>
      </c>
      <c r="I8" s="714" t="s">
        <v>8</v>
      </c>
      <c r="J8" s="713" t="s">
        <v>9</v>
      </c>
      <c r="K8" s="714" t="s">
        <v>1401</v>
      </c>
      <c r="L8" s="715" t="s">
        <v>1402</v>
      </c>
      <c r="M8" s="714" t="s">
        <v>53</v>
      </c>
      <c r="N8" s="713" t="s">
        <v>52</v>
      </c>
      <c r="O8" s="716">
        <v>40000</v>
      </c>
      <c r="P8" s="716">
        <v>40000</v>
      </c>
      <c r="Q8" s="717">
        <v>40000</v>
      </c>
    </row>
    <row r="9" spans="1:18" ht="25.5" hidden="1" customHeight="1">
      <c r="A9" s="712" t="s">
        <v>5</v>
      </c>
      <c r="B9" s="713" t="s">
        <v>1755</v>
      </c>
      <c r="C9" s="714" t="s">
        <v>121</v>
      </c>
      <c r="D9" s="713" t="s">
        <v>122</v>
      </c>
      <c r="E9" s="714" t="s">
        <v>1397</v>
      </c>
      <c r="F9" s="713" t="s">
        <v>1398</v>
      </c>
      <c r="G9" s="714" t="s">
        <v>1399</v>
      </c>
      <c r="H9" s="715" t="s">
        <v>1400</v>
      </c>
      <c r="I9" s="714" t="s">
        <v>8</v>
      </c>
      <c r="J9" s="713" t="s">
        <v>9</v>
      </c>
      <c r="K9" s="714" t="s">
        <v>1401</v>
      </c>
      <c r="L9" s="715" t="s">
        <v>1402</v>
      </c>
      <c r="M9" s="714" t="s">
        <v>6</v>
      </c>
      <c r="N9" s="713" t="s">
        <v>7</v>
      </c>
      <c r="O9" s="716">
        <v>18000</v>
      </c>
      <c r="P9" s="716">
        <v>18000</v>
      </c>
      <c r="Q9" s="717">
        <v>18000</v>
      </c>
    </row>
    <row r="10" spans="1:18" ht="25.5" hidden="1" customHeight="1">
      <c r="A10" s="712" t="s">
        <v>5</v>
      </c>
      <c r="B10" s="713" t="s">
        <v>1755</v>
      </c>
      <c r="C10" s="714" t="s">
        <v>121</v>
      </c>
      <c r="D10" s="713" t="s">
        <v>122</v>
      </c>
      <c r="E10" s="714" t="s">
        <v>1397</v>
      </c>
      <c r="F10" s="713" t="s">
        <v>1398</v>
      </c>
      <c r="G10" s="714" t="s">
        <v>1399</v>
      </c>
      <c r="H10" s="715" t="s">
        <v>1400</v>
      </c>
      <c r="I10" s="714" t="s">
        <v>8</v>
      </c>
      <c r="J10" s="713" t="s">
        <v>9</v>
      </c>
      <c r="K10" s="714" t="s">
        <v>1401</v>
      </c>
      <c r="L10" s="715" t="s">
        <v>1402</v>
      </c>
      <c r="M10" s="714" t="s">
        <v>15</v>
      </c>
      <c r="N10" s="713" t="s">
        <v>16</v>
      </c>
      <c r="O10" s="716">
        <v>25800</v>
      </c>
      <c r="P10" s="716">
        <v>25800</v>
      </c>
      <c r="Q10" s="717">
        <v>25800</v>
      </c>
    </row>
    <row r="11" spans="1:18" ht="25.5" hidden="1" customHeight="1">
      <c r="A11" s="712" t="s">
        <v>5</v>
      </c>
      <c r="B11" s="713" t="s">
        <v>1755</v>
      </c>
      <c r="C11" s="714" t="s">
        <v>121</v>
      </c>
      <c r="D11" s="713" t="s">
        <v>122</v>
      </c>
      <c r="E11" s="714" t="s">
        <v>1397</v>
      </c>
      <c r="F11" s="713" t="s">
        <v>1398</v>
      </c>
      <c r="G11" s="714" t="s">
        <v>1399</v>
      </c>
      <c r="H11" s="715" t="s">
        <v>1400</v>
      </c>
      <c r="I11" s="714" t="s">
        <v>8</v>
      </c>
      <c r="J11" s="713" t="s">
        <v>9</v>
      </c>
      <c r="K11" s="714" t="s">
        <v>1401</v>
      </c>
      <c r="L11" s="715" t="s">
        <v>1402</v>
      </c>
      <c r="M11" s="714" t="s">
        <v>1404</v>
      </c>
      <c r="N11" s="713" t="s">
        <v>880</v>
      </c>
      <c r="O11" s="716">
        <v>18500</v>
      </c>
      <c r="P11" s="716">
        <v>18500</v>
      </c>
      <c r="Q11" s="717">
        <v>18500</v>
      </c>
    </row>
    <row r="12" spans="1:18" ht="25.5" hidden="1" customHeight="1">
      <c r="A12" s="712" t="s">
        <v>5</v>
      </c>
      <c r="B12" s="713" t="s">
        <v>1755</v>
      </c>
      <c r="C12" s="714" t="s">
        <v>121</v>
      </c>
      <c r="D12" s="713" t="s">
        <v>122</v>
      </c>
      <c r="E12" s="714" t="s">
        <v>1397</v>
      </c>
      <c r="F12" s="713" t="s">
        <v>1398</v>
      </c>
      <c r="G12" s="714" t="s">
        <v>1399</v>
      </c>
      <c r="H12" s="715" t="s">
        <v>1400</v>
      </c>
      <c r="I12" s="714" t="s">
        <v>8</v>
      </c>
      <c r="J12" s="713" t="s">
        <v>9</v>
      </c>
      <c r="K12" s="714" t="s">
        <v>1401</v>
      </c>
      <c r="L12" s="715" t="s">
        <v>1402</v>
      </c>
      <c r="M12" s="714" t="s">
        <v>13</v>
      </c>
      <c r="N12" s="713" t="s">
        <v>14</v>
      </c>
      <c r="O12" s="716">
        <v>103600</v>
      </c>
      <c r="P12" s="716">
        <v>103600</v>
      </c>
      <c r="Q12" s="717">
        <v>103600</v>
      </c>
    </row>
    <row r="13" spans="1:18" ht="25.5" hidden="1" customHeight="1">
      <c r="A13" s="712" t="s">
        <v>5</v>
      </c>
      <c r="B13" s="713" t="s">
        <v>1755</v>
      </c>
      <c r="C13" s="714" t="s">
        <v>121</v>
      </c>
      <c r="D13" s="713" t="s">
        <v>122</v>
      </c>
      <c r="E13" s="714" t="s">
        <v>1397</v>
      </c>
      <c r="F13" s="713" t="s">
        <v>1398</v>
      </c>
      <c r="G13" s="714" t="s">
        <v>1399</v>
      </c>
      <c r="H13" s="715" t="s">
        <v>1400</v>
      </c>
      <c r="I13" s="714" t="s">
        <v>8</v>
      </c>
      <c r="J13" s="713" t="s">
        <v>9</v>
      </c>
      <c r="K13" s="714" t="s">
        <v>1401</v>
      </c>
      <c r="L13" s="715" t="s">
        <v>1402</v>
      </c>
      <c r="M13" s="714" t="s">
        <v>49</v>
      </c>
      <c r="N13" s="713" t="s">
        <v>48</v>
      </c>
      <c r="O13" s="716">
        <v>25300</v>
      </c>
      <c r="P13" s="716">
        <v>25300</v>
      </c>
      <c r="Q13" s="717">
        <v>25300</v>
      </c>
    </row>
    <row r="14" spans="1:18" ht="25.5" hidden="1" customHeight="1">
      <c r="A14" s="712" t="s">
        <v>5</v>
      </c>
      <c r="B14" s="713" t="s">
        <v>1755</v>
      </c>
      <c r="C14" s="714" t="s">
        <v>121</v>
      </c>
      <c r="D14" s="713" t="s">
        <v>122</v>
      </c>
      <c r="E14" s="714" t="s">
        <v>1397</v>
      </c>
      <c r="F14" s="713" t="s">
        <v>1398</v>
      </c>
      <c r="G14" s="714" t="s">
        <v>1399</v>
      </c>
      <c r="H14" s="715" t="s">
        <v>1400</v>
      </c>
      <c r="I14" s="714" t="s">
        <v>8</v>
      </c>
      <c r="J14" s="713" t="s">
        <v>9</v>
      </c>
      <c r="K14" s="714" t="s">
        <v>1401</v>
      </c>
      <c r="L14" s="715" t="s">
        <v>1402</v>
      </c>
      <c r="M14" s="714" t="s">
        <v>51</v>
      </c>
      <c r="N14" s="713" t="s">
        <v>50</v>
      </c>
      <c r="O14" s="716">
        <v>20000</v>
      </c>
      <c r="P14" s="716">
        <v>20000</v>
      </c>
      <c r="Q14" s="717">
        <v>20000</v>
      </c>
    </row>
    <row r="15" spans="1:18" ht="25.5" hidden="1" customHeight="1">
      <c r="A15" s="712" t="s">
        <v>5</v>
      </c>
      <c r="B15" s="713" t="s">
        <v>1755</v>
      </c>
      <c r="C15" s="714" t="s">
        <v>121</v>
      </c>
      <c r="D15" s="713" t="s">
        <v>122</v>
      </c>
      <c r="E15" s="714" t="s">
        <v>1397</v>
      </c>
      <c r="F15" s="713" t="s">
        <v>1398</v>
      </c>
      <c r="G15" s="714" t="s">
        <v>1399</v>
      </c>
      <c r="H15" s="715" t="s">
        <v>1400</v>
      </c>
      <c r="I15" s="714" t="s">
        <v>8</v>
      </c>
      <c r="J15" s="713" t="s">
        <v>9</v>
      </c>
      <c r="K15" s="714" t="s">
        <v>1401</v>
      </c>
      <c r="L15" s="715" t="s">
        <v>1402</v>
      </c>
      <c r="M15" s="714" t="s">
        <v>19</v>
      </c>
      <c r="N15" s="713" t="s">
        <v>20</v>
      </c>
      <c r="O15" s="716">
        <v>80000</v>
      </c>
      <c r="P15" s="716">
        <v>80000</v>
      </c>
      <c r="Q15" s="717">
        <v>80000</v>
      </c>
    </row>
    <row r="16" spans="1:18" ht="25.5" hidden="1" customHeight="1">
      <c r="A16" s="712" t="s">
        <v>5</v>
      </c>
      <c r="B16" s="713" t="s">
        <v>1755</v>
      </c>
      <c r="C16" s="714" t="s">
        <v>121</v>
      </c>
      <c r="D16" s="713" t="s">
        <v>122</v>
      </c>
      <c r="E16" s="714" t="s">
        <v>1397</v>
      </c>
      <c r="F16" s="713" t="s">
        <v>1398</v>
      </c>
      <c r="G16" s="714" t="s">
        <v>1399</v>
      </c>
      <c r="H16" s="715" t="s">
        <v>1400</v>
      </c>
      <c r="I16" s="714" t="s">
        <v>8</v>
      </c>
      <c r="J16" s="713" t="s">
        <v>9</v>
      </c>
      <c r="K16" s="714" t="s">
        <v>1401</v>
      </c>
      <c r="L16" s="715" t="s">
        <v>1402</v>
      </c>
      <c r="M16" s="714" t="s">
        <v>0</v>
      </c>
      <c r="N16" s="713" t="s">
        <v>1</v>
      </c>
      <c r="O16" s="716">
        <v>170000</v>
      </c>
      <c r="P16" s="716">
        <v>170000</v>
      </c>
      <c r="Q16" s="717">
        <v>170000</v>
      </c>
    </row>
    <row r="17" spans="1:17" ht="25.5" hidden="1" customHeight="1">
      <c r="A17" s="712" t="s">
        <v>5</v>
      </c>
      <c r="B17" s="713" t="s">
        <v>1755</v>
      </c>
      <c r="C17" s="714" t="s">
        <v>121</v>
      </c>
      <c r="D17" s="713" t="s">
        <v>122</v>
      </c>
      <c r="E17" s="714" t="s">
        <v>1397</v>
      </c>
      <c r="F17" s="713" t="s">
        <v>1398</v>
      </c>
      <c r="G17" s="714" t="s">
        <v>1399</v>
      </c>
      <c r="H17" s="715" t="s">
        <v>1400</v>
      </c>
      <c r="I17" s="714" t="s">
        <v>8</v>
      </c>
      <c r="J17" s="713" t="s">
        <v>9</v>
      </c>
      <c r="K17" s="714" t="s">
        <v>1401</v>
      </c>
      <c r="L17" s="715" t="s">
        <v>1402</v>
      </c>
      <c r="M17" s="714" t="s">
        <v>47</v>
      </c>
      <c r="N17" s="713" t="s">
        <v>46</v>
      </c>
      <c r="O17" s="716">
        <v>32500</v>
      </c>
      <c r="P17" s="716">
        <v>32500</v>
      </c>
      <c r="Q17" s="717">
        <v>32500</v>
      </c>
    </row>
    <row r="18" spans="1:17" ht="25.5" hidden="1" customHeight="1">
      <c r="A18" s="712" t="s">
        <v>5</v>
      </c>
      <c r="B18" s="713" t="s">
        <v>1755</v>
      </c>
      <c r="C18" s="714" t="s">
        <v>121</v>
      </c>
      <c r="D18" s="713" t="s">
        <v>122</v>
      </c>
      <c r="E18" s="714" t="s">
        <v>1397</v>
      </c>
      <c r="F18" s="713" t="s">
        <v>1398</v>
      </c>
      <c r="G18" s="714" t="s">
        <v>1399</v>
      </c>
      <c r="H18" s="715" t="s">
        <v>1400</v>
      </c>
      <c r="I18" s="714" t="s">
        <v>8</v>
      </c>
      <c r="J18" s="713" t="s">
        <v>9</v>
      </c>
      <c r="K18" s="714" t="s">
        <v>1401</v>
      </c>
      <c r="L18" s="715" t="s">
        <v>1402</v>
      </c>
      <c r="M18" s="714" t="s">
        <v>132</v>
      </c>
      <c r="N18" s="713" t="s">
        <v>133</v>
      </c>
      <c r="O18" s="716">
        <v>9989000</v>
      </c>
      <c r="P18" s="716">
        <v>9989000</v>
      </c>
      <c r="Q18" s="717">
        <v>9989000</v>
      </c>
    </row>
    <row r="19" spans="1:17" ht="25.5" hidden="1" customHeight="1">
      <c r="A19" s="712" t="s">
        <v>5</v>
      </c>
      <c r="B19" s="713" t="s">
        <v>1755</v>
      </c>
      <c r="C19" s="714" t="s">
        <v>121</v>
      </c>
      <c r="D19" s="713" t="s">
        <v>122</v>
      </c>
      <c r="E19" s="714" t="s">
        <v>1397</v>
      </c>
      <c r="F19" s="713" t="s">
        <v>1398</v>
      </c>
      <c r="G19" s="714" t="s">
        <v>1399</v>
      </c>
      <c r="H19" s="715" t="s">
        <v>1400</v>
      </c>
      <c r="I19" s="714" t="s">
        <v>8</v>
      </c>
      <c r="J19" s="713" t="s">
        <v>9</v>
      </c>
      <c r="K19" s="714" t="s">
        <v>1401</v>
      </c>
      <c r="L19" s="715" t="s">
        <v>1402</v>
      </c>
      <c r="M19" s="714" t="s">
        <v>134</v>
      </c>
      <c r="N19" s="713" t="s">
        <v>135</v>
      </c>
      <c r="O19" s="716">
        <v>3016700</v>
      </c>
      <c r="P19" s="716">
        <v>3016700</v>
      </c>
      <c r="Q19" s="717">
        <v>3016700</v>
      </c>
    </row>
    <row r="20" spans="1:17" ht="25.5" hidden="1" customHeight="1">
      <c r="A20" s="712" t="s">
        <v>5</v>
      </c>
      <c r="B20" s="713" t="s">
        <v>1755</v>
      </c>
      <c r="C20" s="714" t="s">
        <v>121</v>
      </c>
      <c r="D20" s="713" t="s">
        <v>122</v>
      </c>
      <c r="E20" s="714" t="s">
        <v>1397</v>
      </c>
      <c r="F20" s="713" t="s">
        <v>1398</v>
      </c>
      <c r="G20" s="714" t="s">
        <v>1399</v>
      </c>
      <c r="H20" s="715" t="s">
        <v>1400</v>
      </c>
      <c r="I20" s="714" t="s">
        <v>8</v>
      </c>
      <c r="J20" s="713" t="s">
        <v>9</v>
      </c>
      <c r="K20" s="714" t="s">
        <v>1401</v>
      </c>
      <c r="L20" s="715" t="s">
        <v>1402</v>
      </c>
      <c r="M20" s="714" t="s">
        <v>27</v>
      </c>
      <c r="N20" s="713" t="s">
        <v>28</v>
      </c>
      <c r="O20" s="716">
        <v>107000</v>
      </c>
      <c r="P20" s="716">
        <v>107000</v>
      </c>
      <c r="Q20" s="717">
        <v>107000</v>
      </c>
    </row>
    <row r="21" spans="1:17" ht="25.5" hidden="1" customHeight="1">
      <c r="A21" s="712" t="s">
        <v>5</v>
      </c>
      <c r="B21" s="713" t="s">
        <v>1755</v>
      </c>
      <c r="C21" s="714" t="s">
        <v>121</v>
      </c>
      <c r="D21" s="713" t="s">
        <v>122</v>
      </c>
      <c r="E21" s="714" t="s">
        <v>1397</v>
      </c>
      <c r="F21" s="713" t="s">
        <v>1398</v>
      </c>
      <c r="G21" s="714" t="s">
        <v>1405</v>
      </c>
      <c r="H21" s="715" t="s">
        <v>1406</v>
      </c>
      <c r="I21" s="714" t="s">
        <v>8</v>
      </c>
      <c r="J21" s="713" t="s">
        <v>9</v>
      </c>
      <c r="K21" s="714" t="s">
        <v>1401</v>
      </c>
      <c r="L21" s="715" t="s">
        <v>1402</v>
      </c>
      <c r="M21" s="714" t="s">
        <v>126</v>
      </c>
      <c r="N21" s="713" t="s">
        <v>127</v>
      </c>
      <c r="O21" s="716">
        <v>3240</v>
      </c>
      <c r="P21" s="716">
        <v>3240</v>
      </c>
      <c r="Q21" s="717">
        <v>3240</v>
      </c>
    </row>
    <row r="22" spans="1:17" ht="25.5" hidden="1" customHeight="1">
      <c r="A22" s="712" t="s">
        <v>5</v>
      </c>
      <c r="B22" s="713" t="s">
        <v>1755</v>
      </c>
      <c r="C22" s="714" t="s">
        <v>121</v>
      </c>
      <c r="D22" s="713" t="s">
        <v>122</v>
      </c>
      <c r="E22" s="714" t="s">
        <v>1397</v>
      </c>
      <c r="F22" s="713" t="s">
        <v>1398</v>
      </c>
      <c r="G22" s="714" t="s">
        <v>1405</v>
      </c>
      <c r="H22" s="715" t="s">
        <v>1406</v>
      </c>
      <c r="I22" s="714" t="s">
        <v>8</v>
      </c>
      <c r="J22" s="713" t="s">
        <v>9</v>
      </c>
      <c r="K22" s="714" t="s">
        <v>1401</v>
      </c>
      <c r="L22" s="715" t="s">
        <v>1402</v>
      </c>
      <c r="M22" s="714" t="s">
        <v>128</v>
      </c>
      <c r="N22" s="713" t="s">
        <v>129</v>
      </c>
      <c r="O22" s="716">
        <v>29100</v>
      </c>
      <c r="P22" s="716">
        <v>29100</v>
      </c>
      <c r="Q22" s="717">
        <v>29100</v>
      </c>
    </row>
    <row r="23" spans="1:17" ht="25.5" customHeight="1">
      <c r="A23" s="712" t="s">
        <v>5</v>
      </c>
      <c r="B23" s="713" t="s">
        <v>1755</v>
      </c>
      <c r="C23" s="714" t="s">
        <v>121</v>
      </c>
      <c r="D23" s="713" t="s">
        <v>122</v>
      </c>
      <c r="E23" s="714" t="s">
        <v>1397</v>
      </c>
      <c r="F23" s="713" t="s">
        <v>1398</v>
      </c>
      <c r="G23" s="714" t="s">
        <v>1405</v>
      </c>
      <c r="H23" s="715" t="s">
        <v>1406</v>
      </c>
      <c r="I23" s="714" t="s">
        <v>8</v>
      </c>
      <c r="J23" s="713" t="s">
        <v>9</v>
      </c>
      <c r="K23" s="714" t="s">
        <v>1401</v>
      </c>
      <c r="L23" s="715" t="s">
        <v>1402</v>
      </c>
      <c r="M23" s="714" t="s">
        <v>53</v>
      </c>
      <c r="N23" s="713" t="s">
        <v>52</v>
      </c>
      <c r="O23" s="716">
        <v>72000</v>
      </c>
      <c r="P23" s="716">
        <v>72000</v>
      </c>
      <c r="Q23" s="717">
        <v>72000</v>
      </c>
    </row>
    <row r="24" spans="1:17" ht="25.5" customHeight="1">
      <c r="A24" s="712" t="s">
        <v>5</v>
      </c>
      <c r="B24" s="713" t="s">
        <v>1755</v>
      </c>
      <c r="C24" s="714" t="s">
        <v>121</v>
      </c>
      <c r="D24" s="713" t="s">
        <v>122</v>
      </c>
      <c r="E24" s="714" t="s">
        <v>1397</v>
      </c>
      <c r="F24" s="713" t="s">
        <v>1398</v>
      </c>
      <c r="G24" s="714" t="s">
        <v>1405</v>
      </c>
      <c r="H24" s="715" t="s">
        <v>1406</v>
      </c>
      <c r="I24" s="714" t="s">
        <v>8</v>
      </c>
      <c r="J24" s="713" t="s">
        <v>9</v>
      </c>
      <c r="K24" s="714" t="s">
        <v>1401</v>
      </c>
      <c r="L24" s="715" t="s">
        <v>1402</v>
      </c>
      <c r="M24" s="714" t="s">
        <v>13</v>
      </c>
      <c r="N24" s="713" t="s">
        <v>14</v>
      </c>
      <c r="O24" s="716">
        <v>8400</v>
      </c>
      <c r="P24" s="716">
        <v>8400</v>
      </c>
      <c r="Q24" s="717">
        <v>8400</v>
      </c>
    </row>
    <row r="25" spans="1:17" ht="25.5" customHeight="1">
      <c r="A25" s="712" t="s">
        <v>5</v>
      </c>
      <c r="B25" s="713" t="s">
        <v>1755</v>
      </c>
      <c r="C25" s="714" t="s">
        <v>121</v>
      </c>
      <c r="D25" s="713" t="s">
        <v>122</v>
      </c>
      <c r="E25" s="714" t="s">
        <v>1397</v>
      </c>
      <c r="F25" s="713" t="s">
        <v>1398</v>
      </c>
      <c r="G25" s="714" t="s">
        <v>1405</v>
      </c>
      <c r="H25" s="715" t="s">
        <v>1406</v>
      </c>
      <c r="I25" s="714" t="s">
        <v>8</v>
      </c>
      <c r="J25" s="713" t="s">
        <v>9</v>
      </c>
      <c r="K25" s="714" t="s">
        <v>1401</v>
      </c>
      <c r="L25" s="715" t="s">
        <v>1402</v>
      </c>
      <c r="M25" s="714" t="s">
        <v>29</v>
      </c>
      <c r="N25" s="713" t="s">
        <v>30</v>
      </c>
      <c r="O25" s="716">
        <v>5000</v>
      </c>
      <c r="P25" s="716">
        <v>5000</v>
      </c>
      <c r="Q25" s="717">
        <v>5000</v>
      </c>
    </row>
    <row r="26" spans="1:17" ht="25.5" customHeight="1">
      <c r="A26" s="712" t="s">
        <v>5</v>
      </c>
      <c r="B26" s="713" t="s">
        <v>1755</v>
      </c>
      <c r="C26" s="714" t="s">
        <v>121</v>
      </c>
      <c r="D26" s="713" t="s">
        <v>122</v>
      </c>
      <c r="E26" s="714" t="s">
        <v>1397</v>
      </c>
      <c r="F26" s="713" t="s">
        <v>1398</v>
      </c>
      <c r="G26" s="714" t="s">
        <v>1405</v>
      </c>
      <c r="H26" s="715" t="s">
        <v>1406</v>
      </c>
      <c r="I26" s="714" t="s">
        <v>8</v>
      </c>
      <c r="J26" s="713" t="s">
        <v>9</v>
      </c>
      <c r="K26" s="714" t="s">
        <v>1401</v>
      </c>
      <c r="L26" s="715" t="s">
        <v>1402</v>
      </c>
      <c r="M26" s="714" t="s">
        <v>19</v>
      </c>
      <c r="N26" s="713" t="s">
        <v>20</v>
      </c>
      <c r="O26" s="716">
        <v>238000</v>
      </c>
      <c r="P26" s="716">
        <v>238000</v>
      </c>
      <c r="Q26" s="717">
        <v>238000</v>
      </c>
    </row>
    <row r="27" spans="1:17" ht="25.5" customHeight="1">
      <c r="A27" s="712" t="s">
        <v>5</v>
      </c>
      <c r="B27" s="713" t="s">
        <v>1755</v>
      </c>
      <c r="C27" s="714" t="s">
        <v>121</v>
      </c>
      <c r="D27" s="713" t="s">
        <v>122</v>
      </c>
      <c r="E27" s="714" t="s">
        <v>1397</v>
      </c>
      <c r="F27" s="713" t="s">
        <v>1398</v>
      </c>
      <c r="G27" s="714" t="s">
        <v>1405</v>
      </c>
      <c r="H27" s="715" t="s">
        <v>1406</v>
      </c>
      <c r="I27" s="714" t="s">
        <v>8</v>
      </c>
      <c r="J27" s="713" t="s">
        <v>9</v>
      </c>
      <c r="K27" s="714" t="s">
        <v>1401</v>
      </c>
      <c r="L27" s="715" t="s">
        <v>1402</v>
      </c>
      <c r="M27" s="714" t="s">
        <v>0</v>
      </c>
      <c r="N27" s="713" t="s">
        <v>1</v>
      </c>
      <c r="O27" s="716">
        <v>191500</v>
      </c>
      <c r="P27" s="716">
        <v>191500</v>
      </c>
      <c r="Q27" s="717">
        <v>191500</v>
      </c>
    </row>
    <row r="28" spans="1:17" ht="25.5" customHeight="1">
      <c r="A28" s="712" t="s">
        <v>5</v>
      </c>
      <c r="B28" s="713" t="s">
        <v>1755</v>
      </c>
      <c r="C28" s="714" t="s">
        <v>121</v>
      </c>
      <c r="D28" s="713" t="s">
        <v>122</v>
      </c>
      <c r="E28" s="714" t="s">
        <v>1397</v>
      </c>
      <c r="F28" s="713" t="s">
        <v>1398</v>
      </c>
      <c r="G28" s="714" t="s">
        <v>1405</v>
      </c>
      <c r="H28" s="715" t="s">
        <v>1406</v>
      </c>
      <c r="I28" s="714" t="s">
        <v>8</v>
      </c>
      <c r="J28" s="713" t="s">
        <v>9</v>
      </c>
      <c r="K28" s="714" t="s">
        <v>1401</v>
      </c>
      <c r="L28" s="715" t="s">
        <v>1402</v>
      </c>
      <c r="M28" s="714" t="s">
        <v>21</v>
      </c>
      <c r="N28" s="713" t="s">
        <v>22</v>
      </c>
      <c r="O28" s="716">
        <v>72000</v>
      </c>
      <c r="P28" s="716">
        <v>72000</v>
      </c>
      <c r="Q28" s="717">
        <v>72000</v>
      </c>
    </row>
    <row r="29" spans="1:17" ht="25.5" hidden="1" customHeight="1">
      <c r="A29" s="712" t="s">
        <v>5</v>
      </c>
      <c r="B29" s="713" t="s">
        <v>1755</v>
      </c>
      <c r="C29" s="714" t="s">
        <v>121</v>
      </c>
      <c r="D29" s="713" t="s">
        <v>122</v>
      </c>
      <c r="E29" s="714" t="s">
        <v>1397</v>
      </c>
      <c r="F29" s="713" t="s">
        <v>1398</v>
      </c>
      <c r="G29" s="714" t="s">
        <v>1405</v>
      </c>
      <c r="H29" s="715" t="s">
        <v>1406</v>
      </c>
      <c r="I29" s="714" t="s">
        <v>8</v>
      </c>
      <c r="J29" s="713" t="s">
        <v>9</v>
      </c>
      <c r="K29" s="714" t="s">
        <v>1401</v>
      </c>
      <c r="L29" s="715" t="s">
        <v>1402</v>
      </c>
      <c r="M29" s="714" t="s">
        <v>132</v>
      </c>
      <c r="N29" s="713" t="s">
        <v>133</v>
      </c>
      <c r="O29" s="716">
        <v>26352800</v>
      </c>
      <c r="P29" s="716">
        <v>26352800</v>
      </c>
      <c r="Q29" s="717">
        <v>26352800</v>
      </c>
    </row>
    <row r="30" spans="1:17" ht="25.5" hidden="1" customHeight="1">
      <c r="A30" s="712" t="s">
        <v>5</v>
      </c>
      <c r="B30" s="713" t="s">
        <v>1755</v>
      </c>
      <c r="C30" s="714" t="s">
        <v>121</v>
      </c>
      <c r="D30" s="713" t="s">
        <v>122</v>
      </c>
      <c r="E30" s="714" t="s">
        <v>1397</v>
      </c>
      <c r="F30" s="713" t="s">
        <v>1398</v>
      </c>
      <c r="G30" s="714" t="s">
        <v>1405</v>
      </c>
      <c r="H30" s="715" t="s">
        <v>1406</v>
      </c>
      <c r="I30" s="714" t="s">
        <v>8</v>
      </c>
      <c r="J30" s="713" t="s">
        <v>9</v>
      </c>
      <c r="K30" s="714" t="s">
        <v>1401</v>
      </c>
      <c r="L30" s="715" t="s">
        <v>1402</v>
      </c>
      <c r="M30" s="714" t="s">
        <v>134</v>
      </c>
      <c r="N30" s="713" t="s">
        <v>135</v>
      </c>
      <c r="O30" s="716">
        <v>7642400</v>
      </c>
      <c r="P30" s="716">
        <v>7642400</v>
      </c>
      <c r="Q30" s="717">
        <v>7642400</v>
      </c>
    </row>
    <row r="31" spans="1:17" ht="25.5" customHeight="1">
      <c r="A31" s="712" t="s">
        <v>5</v>
      </c>
      <c r="B31" s="713" t="s">
        <v>1755</v>
      </c>
      <c r="C31" s="714" t="s">
        <v>121</v>
      </c>
      <c r="D31" s="713" t="s">
        <v>122</v>
      </c>
      <c r="E31" s="714" t="s">
        <v>1397</v>
      </c>
      <c r="F31" s="713" t="s">
        <v>1398</v>
      </c>
      <c r="G31" s="714" t="s">
        <v>1405</v>
      </c>
      <c r="H31" s="715" t="s">
        <v>1406</v>
      </c>
      <c r="I31" s="714" t="s">
        <v>8</v>
      </c>
      <c r="J31" s="713" t="s">
        <v>9</v>
      </c>
      <c r="K31" s="714" t="s">
        <v>1401</v>
      </c>
      <c r="L31" s="715" t="s">
        <v>1402</v>
      </c>
      <c r="M31" s="714" t="s">
        <v>27</v>
      </c>
      <c r="N31" s="713" t="s">
        <v>28</v>
      </c>
      <c r="O31" s="716">
        <v>165600</v>
      </c>
      <c r="P31" s="716">
        <v>165600</v>
      </c>
      <c r="Q31" s="717">
        <v>165600</v>
      </c>
    </row>
    <row r="32" spans="1:17" ht="25.5" hidden="1" customHeight="1">
      <c r="A32" s="712" t="s">
        <v>5</v>
      </c>
      <c r="B32" s="713" t="s">
        <v>1755</v>
      </c>
      <c r="C32" s="714" t="s">
        <v>121</v>
      </c>
      <c r="D32" s="713" t="s">
        <v>122</v>
      </c>
      <c r="E32" s="714" t="s">
        <v>1397</v>
      </c>
      <c r="F32" s="713" t="s">
        <v>1398</v>
      </c>
      <c r="G32" s="714" t="s">
        <v>1407</v>
      </c>
      <c r="H32" s="713" t="s">
        <v>1408</v>
      </c>
      <c r="I32" s="714" t="s">
        <v>8</v>
      </c>
      <c r="J32" s="713" t="s">
        <v>9</v>
      </c>
      <c r="K32" s="714" t="s">
        <v>2</v>
      </c>
      <c r="L32" s="713" t="s">
        <v>3</v>
      </c>
      <c r="M32" s="714" t="s">
        <v>126</v>
      </c>
      <c r="N32" s="713" t="s">
        <v>127</v>
      </c>
      <c r="O32" s="716">
        <v>2200</v>
      </c>
      <c r="P32" s="716">
        <v>2200</v>
      </c>
      <c r="Q32" s="717">
        <v>2200</v>
      </c>
    </row>
    <row r="33" spans="1:17" ht="25.5" hidden="1" customHeight="1">
      <c r="A33" s="712" t="s">
        <v>5</v>
      </c>
      <c r="B33" s="713" t="s">
        <v>1755</v>
      </c>
      <c r="C33" s="714" t="s">
        <v>121</v>
      </c>
      <c r="D33" s="713" t="s">
        <v>122</v>
      </c>
      <c r="E33" s="714" t="s">
        <v>1397</v>
      </c>
      <c r="F33" s="713" t="s">
        <v>1398</v>
      </c>
      <c r="G33" s="714" t="s">
        <v>1407</v>
      </c>
      <c r="H33" s="713" t="s">
        <v>1408</v>
      </c>
      <c r="I33" s="714" t="s">
        <v>8</v>
      </c>
      <c r="J33" s="713" t="s">
        <v>9</v>
      </c>
      <c r="K33" s="714" t="s">
        <v>2</v>
      </c>
      <c r="L33" s="713" t="s">
        <v>3</v>
      </c>
      <c r="M33" s="714" t="s">
        <v>128</v>
      </c>
      <c r="N33" s="713" t="s">
        <v>129</v>
      </c>
      <c r="O33" s="716">
        <v>77600</v>
      </c>
      <c r="P33" s="716">
        <v>77600</v>
      </c>
      <c r="Q33" s="717">
        <v>77600</v>
      </c>
    </row>
    <row r="34" spans="1:17" ht="25.5" hidden="1" customHeight="1">
      <c r="A34" s="712" t="s">
        <v>5</v>
      </c>
      <c r="B34" s="713" t="s">
        <v>1755</v>
      </c>
      <c r="C34" s="714" t="s">
        <v>121</v>
      </c>
      <c r="D34" s="713" t="s">
        <v>122</v>
      </c>
      <c r="E34" s="714" t="s">
        <v>1397</v>
      </c>
      <c r="F34" s="713" t="s">
        <v>1398</v>
      </c>
      <c r="G34" s="714" t="s">
        <v>1407</v>
      </c>
      <c r="H34" s="713" t="s">
        <v>1408</v>
      </c>
      <c r="I34" s="714" t="s">
        <v>8</v>
      </c>
      <c r="J34" s="713" t="s">
        <v>9</v>
      </c>
      <c r="K34" s="714" t="s">
        <v>2</v>
      </c>
      <c r="L34" s="713" t="s">
        <v>3</v>
      </c>
      <c r="M34" s="714" t="s">
        <v>130</v>
      </c>
      <c r="N34" s="713" t="s">
        <v>131</v>
      </c>
      <c r="O34" s="1899">
        <v>21600</v>
      </c>
      <c r="P34" s="716">
        <v>18600</v>
      </c>
      <c r="Q34" s="717">
        <v>18600</v>
      </c>
    </row>
    <row r="35" spans="1:17" ht="25.5" hidden="1" customHeight="1">
      <c r="A35" s="712" t="s">
        <v>5</v>
      </c>
      <c r="B35" s="713" t="s">
        <v>1755</v>
      </c>
      <c r="C35" s="714" t="s">
        <v>121</v>
      </c>
      <c r="D35" s="713" t="s">
        <v>122</v>
      </c>
      <c r="E35" s="714" t="s">
        <v>1397</v>
      </c>
      <c r="F35" s="713" t="s">
        <v>1398</v>
      </c>
      <c r="G35" s="714" t="s">
        <v>1407</v>
      </c>
      <c r="H35" s="713" t="s">
        <v>1408</v>
      </c>
      <c r="I35" s="714" t="s">
        <v>8</v>
      </c>
      <c r="J35" s="713" t="s">
        <v>9</v>
      </c>
      <c r="K35" s="714" t="s">
        <v>2</v>
      </c>
      <c r="L35" s="713" t="s">
        <v>3</v>
      </c>
      <c r="M35" s="714" t="s">
        <v>25</v>
      </c>
      <c r="N35" s="713" t="s">
        <v>26</v>
      </c>
      <c r="O35" s="1899">
        <v>1640100</v>
      </c>
      <c r="P35" s="716">
        <v>1640100</v>
      </c>
      <c r="Q35" s="717">
        <v>1640100</v>
      </c>
    </row>
    <row r="36" spans="1:17" ht="25.5" hidden="1" customHeight="1">
      <c r="A36" s="712" t="s">
        <v>5</v>
      </c>
      <c r="B36" s="713" t="s">
        <v>1755</v>
      </c>
      <c r="C36" s="714" t="s">
        <v>121</v>
      </c>
      <c r="D36" s="713" t="s">
        <v>122</v>
      </c>
      <c r="E36" s="714" t="s">
        <v>1397</v>
      </c>
      <c r="F36" s="713" t="s">
        <v>1398</v>
      </c>
      <c r="G36" s="714" t="s">
        <v>1407</v>
      </c>
      <c r="H36" s="713" t="s">
        <v>1408</v>
      </c>
      <c r="I36" s="714" t="s">
        <v>8</v>
      </c>
      <c r="J36" s="713" t="s">
        <v>9</v>
      </c>
      <c r="K36" s="714" t="s">
        <v>2</v>
      </c>
      <c r="L36" s="713" t="s">
        <v>3</v>
      </c>
      <c r="M36" s="714" t="s">
        <v>23</v>
      </c>
      <c r="N36" s="713" t="s">
        <v>24</v>
      </c>
      <c r="O36" s="1899">
        <v>321800</v>
      </c>
      <c r="P36" s="716">
        <v>321800</v>
      </c>
      <c r="Q36" s="717">
        <v>321800</v>
      </c>
    </row>
    <row r="37" spans="1:17" ht="25.5" hidden="1" customHeight="1">
      <c r="A37" s="712" t="s">
        <v>5</v>
      </c>
      <c r="B37" s="713" t="s">
        <v>1755</v>
      </c>
      <c r="C37" s="714" t="s">
        <v>121</v>
      </c>
      <c r="D37" s="713" t="s">
        <v>122</v>
      </c>
      <c r="E37" s="714" t="s">
        <v>1397</v>
      </c>
      <c r="F37" s="713" t="s">
        <v>1398</v>
      </c>
      <c r="G37" s="714" t="s">
        <v>1407</v>
      </c>
      <c r="H37" s="713" t="s">
        <v>1408</v>
      </c>
      <c r="I37" s="714" t="s">
        <v>8</v>
      </c>
      <c r="J37" s="713" t="s">
        <v>9</v>
      </c>
      <c r="K37" s="714" t="s">
        <v>2</v>
      </c>
      <c r="L37" s="713" t="s">
        <v>3</v>
      </c>
      <c r="M37" s="714" t="s">
        <v>31</v>
      </c>
      <c r="N37" s="713" t="s">
        <v>32</v>
      </c>
      <c r="O37" s="1899">
        <v>363400</v>
      </c>
      <c r="P37" s="716">
        <v>363400</v>
      </c>
      <c r="Q37" s="717">
        <v>363400</v>
      </c>
    </row>
    <row r="38" spans="1:17" ht="25.5" hidden="1" customHeight="1">
      <c r="A38" s="712" t="s">
        <v>5</v>
      </c>
      <c r="B38" s="713" t="s">
        <v>1755</v>
      </c>
      <c r="C38" s="714" t="s">
        <v>121</v>
      </c>
      <c r="D38" s="713" t="s">
        <v>122</v>
      </c>
      <c r="E38" s="714" t="s">
        <v>1397</v>
      </c>
      <c r="F38" s="713" t="s">
        <v>1398</v>
      </c>
      <c r="G38" s="714" t="s">
        <v>1407</v>
      </c>
      <c r="H38" s="713" t="s">
        <v>1408</v>
      </c>
      <c r="I38" s="714" t="s">
        <v>8</v>
      </c>
      <c r="J38" s="713" t="s">
        <v>9</v>
      </c>
      <c r="K38" s="714" t="s">
        <v>2</v>
      </c>
      <c r="L38" s="713" t="s">
        <v>3</v>
      </c>
      <c r="M38" s="714" t="s">
        <v>11</v>
      </c>
      <c r="N38" s="713" t="s">
        <v>12</v>
      </c>
      <c r="O38" s="1899">
        <v>2993100</v>
      </c>
      <c r="P38" s="716">
        <v>2993100</v>
      </c>
      <c r="Q38" s="717">
        <v>2993100</v>
      </c>
    </row>
    <row r="39" spans="1:17" ht="25.5" hidden="1" customHeight="1">
      <c r="A39" s="712" t="s">
        <v>5</v>
      </c>
      <c r="B39" s="713" t="s">
        <v>1755</v>
      </c>
      <c r="C39" s="714" t="s">
        <v>121</v>
      </c>
      <c r="D39" s="713" t="s">
        <v>122</v>
      </c>
      <c r="E39" s="714" t="s">
        <v>1397</v>
      </c>
      <c r="F39" s="713" t="s">
        <v>1398</v>
      </c>
      <c r="G39" s="714" t="s">
        <v>1407</v>
      </c>
      <c r="H39" s="713" t="s">
        <v>1408</v>
      </c>
      <c r="I39" s="714" t="s">
        <v>8</v>
      </c>
      <c r="J39" s="713" t="s">
        <v>9</v>
      </c>
      <c r="K39" s="714" t="s">
        <v>2</v>
      </c>
      <c r="L39" s="713" t="s">
        <v>3</v>
      </c>
      <c r="M39" s="714" t="s">
        <v>6</v>
      </c>
      <c r="N39" s="713" t="s">
        <v>7</v>
      </c>
      <c r="O39" s="1899">
        <v>190700</v>
      </c>
      <c r="P39" s="716">
        <v>190700</v>
      </c>
      <c r="Q39" s="717">
        <v>190700</v>
      </c>
    </row>
    <row r="40" spans="1:17" ht="25.5" hidden="1" customHeight="1">
      <c r="A40" s="712" t="s">
        <v>5</v>
      </c>
      <c r="B40" s="713" t="s">
        <v>1755</v>
      </c>
      <c r="C40" s="714" t="s">
        <v>121</v>
      </c>
      <c r="D40" s="713" t="s">
        <v>122</v>
      </c>
      <c r="E40" s="714" t="s">
        <v>1397</v>
      </c>
      <c r="F40" s="713" t="s">
        <v>1398</v>
      </c>
      <c r="G40" s="714" t="s">
        <v>1407</v>
      </c>
      <c r="H40" s="713" t="s">
        <v>1408</v>
      </c>
      <c r="I40" s="714" t="s">
        <v>8</v>
      </c>
      <c r="J40" s="713" t="s">
        <v>9</v>
      </c>
      <c r="K40" s="714" t="s">
        <v>2</v>
      </c>
      <c r="L40" s="713" t="s">
        <v>3</v>
      </c>
      <c r="M40" s="714" t="s">
        <v>15</v>
      </c>
      <c r="N40" s="713" t="s">
        <v>16</v>
      </c>
      <c r="O40" s="1899">
        <v>325000</v>
      </c>
      <c r="P40" s="716">
        <v>325000</v>
      </c>
      <c r="Q40" s="717">
        <v>325000</v>
      </c>
    </row>
    <row r="41" spans="1:17" ht="25.5" hidden="1" customHeight="1">
      <c r="A41" s="712" t="s">
        <v>5</v>
      </c>
      <c r="B41" s="713" t="s">
        <v>1755</v>
      </c>
      <c r="C41" s="714" t="s">
        <v>121</v>
      </c>
      <c r="D41" s="713" t="s">
        <v>122</v>
      </c>
      <c r="E41" s="714" t="s">
        <v>1397</v>
      </c>
      <c r="F41" s="713" t="s">
        <v>1398</v>
      </c>
      <c r="G41" s="714" t="s">
        <v>1407</v>
      </c>
      <c r="H41" s="713" t="s">
        <v>1408</v>
      </c>
      <c r="I41" s="714" t="s">
        <v>8</v>
      </c>
      <c r="J41" s="713" t="s">
        <v>9</v>
      </c>
      <c r="K41" s="714" t="s">
        <v>2</v>
      </c>
      <c r="L41" s="713" t="s">
        <v>3</v>
      </c>
      <c r="M41" s="714" t="s">
        <v>1409</v>
      </c>
      <c r="N41" s="713" t="s">
        <v>10</v>
      </c>
      <c r="O41" s="1899">
        <v>3500</v>
      </c>
      <c r="P41" s="716">
        <v>3500</v>
      </c>
      <c r="Q41" s="717">
        <v>3500</v>
      </c>
    </row>
    <row r="42" spans="1:17" ht="25.5" hidden="1" customHeight="1">
      <c r="A42" s="712" t="s">
        <v>5</v>
      </c>
      <c r="B42" s="713" t="s">
        <v>1755</v>
      </c>
      <c r="C42" s="714" t="s">
        <v>121</v>
      </c>
      <c r="D42" s="713" t="s">
        <v>122</v>
      </c>
      <c r="E42" s="714" t="s">
        <v>1397</v>
      </c>
      <c r="F42" s="713" t="s">
        <v>1398</v>
      </c>
      <c r="G42" s="714" t="s">
        <v>1407</v>
      </c>
      <c r="H42" s="713" t="s">
        <v>1408</v>
      </c>
      <c r="I42" s="714" t="s">
        <v>8</v>
      </c>
      <c r="J42" s="713" t="s">
        <v>9</v>
      </c>
      <c r="K42" s="714" t="s">
        <v>2</v>
      </c>
      <c r="L42" s="713" t="s">
        <v>3</v>
      </c>
      <c r="M42" s="714" t="s">
        <v>33</v>
      </c>
      <c r="N42" s="713" t="s">
        <v>34</v>
      </c>
      <c r="O42" s="1899">
        <v>844900</v>
      </c>
      <c r="P42" s="716">
        <v>844900</v>
      </c>
      <c r="Q42" s="717">
        <v>844900</v>
      </c>
    </row>
    <row r="43" spans="1:17" ht="25.5" hidden="1" customHeight="1">
      <c r="A43" s="712" t="s">
        <v>5</v>
      </c>
      <c r="B43" s="713" t="s">
        <v>1755</v>
      </c>
      <c r="C43" s="714" t="s">
        <v>121</v>
      </c>
      <c r="D43" s="713" t="s">
        <v>122</v>
      </c>
      <c r="E43" s="714" t="s">
        <v>1397</v>
      </c>
      <c r="F43" s="713" t="s">
        <v>1398</v>
      </c>
      <c r="G43" s="714" t="s">
        <v>1407</v>
      </c>
      <c r="H43" s="713" t="s">
        <v>1408</v>
      </c>
      <c r="I43" s="714" t="s">
        <v>8</v>
      </c>
      <c r="J43" s="713" t="s">
        <v>9</v>
      </c>
      <c r="K43" s="714" t="s">
        <v>2</v>
      </c>
      <c r="L43" s="713" t="s">
        <v>3</v>
      </c>
      <c r="M43" s="714" t="s">
        <v>13</v>
      </c>
      <c r="N43" s="713" t="s">
        <v>14</v>
      </c>
      <c r="O43" s="1899">
        <v>388600</v>
      </c>
      <c r="P43" s="716">
        <v>388600</v>
      </c>
      <c r="Q43" s="717">
        <v>388600</v>
      </c>
    </row>
    <row r="44" spans="1:17" ht="25.5" hidden="1" customHeight="1">
      <c r="A44" s="712" t="s">
        <v>5</v>
      </c>
      <c r="B44" s="713" t="s">
        <v>1755</v>
      </c>
      <c r="C44" s="714" t="s">
        <v>121</v>
      </c>
      <c r="D44" s="713" t="s">
        <v>122</v>
      </c>
      <c r="E44" s="714" t="s">
        <v>1397</v>
      </c>
      <c r="F44" s="713" t="s">
        <v>1398</v>
      </c>
      <c r="G44" s="714" t="s">
        <v>1407</v>
      </c>
      <c r="H44" s="713" t="s">
        <v>1408</v>
      </c>
      <c r="I44" s="714" t="s">
        <v>8</v>
      </c>
      <c r="J44" s="713" t="s">
        <v>9</v>
      </c>
      <c r="K44" s="714" t="s">
        <v>2</v>
      </c>
      <c r="L44" s="713" t="s">
        <v>3</v>
      </c>
      <c r="M44" s="714" t="s">
        <v>19</v>
      </c>
      <c r="N44" s="713" t="s">
        <v>20</v>
      </c>
      <c r="O44" s="1899">
        <v>469200</v>
      </c>
      <c r="P44" s="716"/>
      <c r="Q44" s="717"/>
    </row>
    <row r="45" spans="1:17" ht="25.5" hidden="1" customHeight="1">
      <c r="A45" s="712" t="s">
        <v>5</v>
      </c>
      <c r="B45" s="713" t="s">
        <v>1755</v>
      </c>
      <c r="C45" s="714" t="s">
        <v>121</v>
      </c>
      <c r="D45" s="713" t="s">
        <v>122</v>
      </c>
      <c r="E45" s="714" t="s">
        <v>1397</v>
      </c>
      <c r="F45" s="713" t="s">
        <v>1398</v>
      </c>
      <c r="G45" s="714" t="s">
        <v>1407</v>
      </c>
      <c r="H45" s="713" t="s">
        <v>1408</v>
      </c>
      <c r="I45" s="714" t="s">
        <v>8</v>
      </c>
      <c r="J45" s="713" t="s">
        <v>9</v>
      </c>
      <c r="K45" s="714" t="s">
        <v>2</v>
      </c>
      <c r="L45" s="713" t="s">
        <v>3</v>
      </c>
      <c r="M45" s="714" t="s">
        <v>0</v>
      </c>
      <c r="N45" s="713" t="s">
        <v>1</v>
      </c>
      <c r="O45" s="1899">
        <v>580600</v>
      </c>
      <c r="P45" s="716">
        <v>506500</v>
      </c>
      <c r="Q45" s="717">
        <v>506500</v>
      </c>
    </row>
    <row r="46" spans="1:17" ht="25.5" hidden="1" customHeight="1">
      <c r="A46" s="712" t="s">
        <v>5</v>
      </c>
      <c r="B46" s="713" t="s">
        <v>1755</v>
      </c>
      <c r="C46" s="714" t="s">
        <v>121</v>
      </c>
      <c r="D46" s="713" t="s">
        <v>122</v>
      </c>
      <c r="E46" s="714" t="s">
        <v>1397</v>
      </c>
      <c r="F46" s="713" t="s">
        <v>1398</v>
      </c>
      <c r="G46" s="714" t="s">
        <v>1407</v>
      </c>
      <c r="H46" s="713" t="s">
        <v>1408</v>
      </c>
      <c r="I46" s="714" t="s">
        <v>8</v>
      </c>
      <c r="J46" s="713" t="s">
        <v>9</v>
      </c>
      <c r="K46" s="714" t="s">
        <v>2</v>
      </c>
      <c r="L46" s="713" t="s">
        <v>3</v>
      </c>
      <c r="M46" s="714" t="s">
        <v>17</v>
      </c>
      <c r="N46" s="713" t="s">
        <v>18</v>
      </c>
      <c r="O46" s="1899">
        <v>1456800</v>
      </c>
      <c r="P46" s="716">
        <v>1456800</v>
      </c>
      <c r="Q46" s="717">
        <v>1456800</v>
      </c>
    </row>
    <row r="47" spans="1:17" ht="25.5" hidden="1" customHeight="1">
      <c r="A47" s="712" t="s">
        <v>5</v>
      </c>
      <c r="B47" s="713" t="s">
        <v>1755</v>
      </c>
      <c r="C47" s="714" t="s">
        <v>121</v>
      </c>
      <c r="D47" s="713" t="s">
        <v>122</v>
      </c>
      <c r="E47" s="714" t="s">
        <v>1397</v>
      </c>
      <c r="F47" s="713" t="s">
        <v>1398</v>
      </c>
      <c r="G47" s="714" t="s">
        <v>1407</v>
      </c>
      <c r="H47" s="713" t="s">
        <v>1408</v>
      </c>
      <c r="I47" s="714" t="s">
        <v>8</v>
      </c>
      <c r="J47" s="713" t="s">
        <v>9</v>
      </c>
      <c r="K47" s="714" t="s">
        <v>2</v>
      </c>
      <c r="L47" s="713" t="s">
        <v>3</v>
      </c>
      <c r="M47" s="714" t="s">
        <v>21</v>
      </c>
      <c r="N47" s="713" t="s">
        <v>22</v>
      </c>
      <c r="O47" s="1899">
        <v>79500</v>
      </c>
      <c r="P47" s="716">
        <v>79500</v>
      </c>
      <c r="Q47" s="717">
        <v>79500</v>
      </c>
    </row>
    <row r="48" spans="1:17" ht="25.5" hidden="1" customHeight="1">
      <c r="A48" s="712" t="s">
        <v>5</v>
      </c>
      <c r="B48" s="713" t="s">
        <v>1755</v>
      </c>
      <c r="C48" s="714" t="s">
        <v>121</v>
      </c>
      <c r="D48" s="713" t="s">
        <v>122</v>
      </c>
      <c r="E48" s="714" t="s">
        <v>1397</v>
      </c>
      <c r="F48" s="713" t="s">
        <v>1398</v>
      </c>
      <c r="G48" s="714" t="s">
        <v>1407</v>
      </c>
      <c r="H48" s="713" t="s">
        <v>1408</v>
      </c>
      <c r="I48" s="714" t="s">
        <v>8</v>
      </c>
      <c r="J48" s="713" t="s">
        <v>9</v>
      </c>
      <c r="K48" s="714" t="s">
        <v>2</v>
      </c>
      <c r="L48" s="713" t="s">
        <v>3</v>
      </c>
      <c r="M48" s="714" t="s">
        <v>132</v>
      </c>
      <c r="N48" s="713" t="s">
        <v>133</v>
      </c>
      <c r="O48" s="716">
        <v>6988900</v>
      </c>
      <c r="P48" s="716">
        <v>7060900</v>
      </c>
      <c r="Q48" s="717">
        <v>7060900</v>
      </c>
    </row>
    <row r="49" spans="1:17" ht="25.5" hidden="1" customHeight="1">
      <c r="A49" s="712" t="s">
        <v>5</v>
      </c>
      <c r="B49" s="713" t="s">
        <v>1755</v>
      </c>
      <c r="C49" s="714" t="s">
        <v>121</v>
      </c>
      <c r="D49" s="713" t="s">
        <v>122</v>
      </c>
      <c r="E49" s="714" t="s">
        <v>1397</v>
      </c>
      <c r="F49" s="713" t="s">
        <v>1398</v>
      </c>
      <c r="G49" s="714" t="s">
        <v>1407</v>
      </c>
      <c r="H49" s="713" t="s">
        <v>1408</v>
      </c>
      <c r="I49" s="714" t="s">
        <v>8</v>
      </c>
      <c r="J49" s="713" t="s">
        <v>9</v>
      </c>
      <c r="K49" s="714" t="s">
        <v>2</v>
      </c>
      <c r="L49" s="713" t="s">
        <v>3</v>
      </c>
      <c r="M49" s="714" t="s">
        <v>134</v>
      </c>
      <c r="N49" s="713" t="s">
        <v>135</v>
      </c>
      <c r="O49" s="716">
        <v>2073000</v>
      </c>
      <c r="P49" s="716">
        <v>2090000</v>
      </c>
      <c r="Q49" s="717">
        <v>2090000</v>
      </c>
    </row>
    <row r="50" spans="1:17" ht="25.5" hidden="1" customHeight="1">
      <c r="A50" s="712" t="s">
        <v>5</v>
      </c>
      <c r="B50" s="713" t="s">
        <v>1755</v>
      </c>
      <c r="C50" s="714" t="s">
        <v>121</v>
      </c>
      <c r="D50" s="713" t="s">
        <v>122</v>
      </c>
      <c r="E50" s="714" t="s">
        <v>1397</v>
      </c>
      <c r="F50" s="713" t="s">
        <v>1398</v>
      </c>
      <c r="G50" s="714" t="s">
        <v>1407</v>
      </c>
      <c r="H50" s="713" t="s">
        <v>1408</v>
      </c>
      <c r="I50" s="714" t="s">
        <v>8</v>
      </c>
      <c r="J50" s="713" t="s">
        <v>9</v>
      </c>
      <c r="K50" s="714" t="s">
        <v>2</v>
      </c>
      <c r="L50" s="713" t="s">
        <v>3</v>
      </c>
      <c r="M50" s="714" t="s">
        <v>27</v>
      </c>
      <c r="N50" s="713" t="s">
        <v>28</v>
      </c>
      <c r="O50" s="1899">
        <v>101200</v>
      </c>
      <c r="P50" s="716">
        <v>101200</v>
      </c>
      <c r="Q50" s="717">
        <v>101200</v>
      </c>
    </row>
    <row r="51" spans="1:17" ht="25.5" hidden="1" customHeight="1">
      <c r="A51" s="712" t="s">
        <v>5</v>
      </c>
      <c r="B51" s="713" t="s">
        <v>1756</v>
      </c>
      <c r="C51" s="714" t="s">
        <v>121</v>
      </c>
      <c r="D51" s="713" t="s">
        <v>122</v>
      </c>
      <c r="E51" s="714" t="s">
        <v>1397</v>
      </c>
      <c r="F51" s="713" t="s">
        <v>1398</v>
      </c>
      <c r="G51" s="714" t="s">
        <v>1399</v>
      </c>
      <c r="H51" s="715" t="s">
        <v>1400</v>
      </c>
      <c r="I51" s="714" t="s">
        <v>4</v>
      </c>
      <c r="J51" s="713" t="s">
        <v>936</v>
      </c>
      <c r="K51" s="714" t="s">
        <v>1401</v>
      </c>
      <c r="L51" s="715" t="s">
        <v>1402</v>
      </c>
      <c r="M51" s="714" t="s">
        <v>123</v>
      </c>
      <c r="N51" s="713" t="s">
        <v>124</v>
      </c>
      <c r="O51" s="716">
        <v>552000</v>
      </c>
      <c r="P51" s="716">
        <v>552000</v>
      </c>
      <c r="Q51" s="717">
        <v>552000</v>
      </c>
    </row>
    <row r="52" spans="1:17" ht="25.5" hidden="1" customHeight="1">
      <c r="A52" s="712" t="s">
        <v>5</v>
      </c>
      <c r="B52" s="713" t="s">
        <v>1756</v>
      </c>
      <c r="C52" s="714" t="s">
        <v>121</v>
      </c>
      <c r="D52" s="713" t="s">
        <v>122</v>
      </c>
      <c r="E52" s="714" t="s">
        <v>1397</v>
      </c>
      <c r="F52" s="713" t="s">
        <v>1398</v>
      </c>
      <c r="G52" s="714" t="s">
        <v>1399</v>
      </c>
      <c r="H52" s="715" t="s">
        <v>1400</v>
      </c>
      <c r="I52" s="714" t="s">
        <v>4</v>
      </c>
      <c r="J52" s="713" t="s">
        <v>936</v>
      </c>
      <c r="K52" s="714" t="s">
        <v>1401</v>
      </c>
      <c r="L52" s="715" t="s">
        <v>1402</v>
      </c>
      <c r="M52" s="714" t="s">
        <v>1757</v>
      </c>
      <c r="N52" s="713" t="s">
        <v>1758</v>
      </c>
      <c r="O52" s="716">
        <v>80000</v>
      </c>
      <c r="P52" s="716">
        <v>80000</v>
      </c>
      <c r="Q52" s="717">
        <v>80000</v>
      </c>
    </row>
    <row r="53" spans="1:17" ht="25.5" hidden="1" customHeight="1">
      <c r="A53" s="712" t="s">
        <v>5</v>
      </c>
      <c r="B53" s="713" t="s">
        <v>1756</v>
      </c>
      <c r="C53" s="714" t="s">
        <v>121</v>
      </c>
      <c r="D53" s="713" t="s">
        <v>122</v>
      </c>
      <c r="E53" s="714" t="s">
        <v>1397</v>
      </c>
      <c r="F53" s="713" t="s">
        <v>1398</v>
      </c>
      <c r="G53" s="714" t="s">
        <v>1410</v>
      </c>
      <c r="H53" s="715" t="s">
        <v>1411</v>
      </c>
      <c r="I53" s="714" t="s">
        <v>4</v>
      </c>
      <c r="J53" s="713" t="s">
        <v>936</v>
      </c>
      <c r="K53" s="714" t="s">
        <v>1412</v>
      </c>
      <c r="L53" s="715" t="s">
        <v>1413</v>
      </c>
      <c r="M53" s="714" t="s">
        <v>17</v>
      </c>
      <c r="N53" s="713" t="s">
        <v>18</v>
      </c>
      <c r="O53" s="716">
        <v>107300</v>
      </c>
      <c r="P53" s="716">
        <v>107300</v>
      </c>
      <c r="Q53" s="717">
        <v>107300</v>
      </c>
    </row>
    <row r="54" spans="1:17" ht="25.5" hidden="1" customHeight="1">
      <c r="A54" s="712" t="s">
        <v>5</v>
      </c>
      <c r="B54" s="713" t="s">
        <v>1756</v>
      </c>
      <c r="C54" s="714" t="s">
        <v>121</v>
      </c>
      <c r="D54" s="713" t="s">
        <v>122</v>
      </c>
      <c r="E54" s="714" t="s">
        <v>1397</v>
      </c>
      <c r="F54" s="713" t="s">
        <v>1398</v>
      </c>
      <c r="G54" s="714" t="s">
        <v>1405</v>
      </c>
      <c r="H54" s="713" t="s">
        <v>1406</v>
      </c>
      <c r="I54" s="714" t="s">
        <v>4</v>
      </c>
      <c r="J54" s="713" t="s">
        <v>936</v>
      </c>
      <c r="K54" s="714" t="s">
        <v>1401</v>
      </c>
      <c r="L54" s="713" t="s">
        <v>1402</v>
      </c>
      <c r="M54" s="714" t="s">
        <v>123</v>
      </c>
      <c r="N54" s="713" t="s">
        <v>124</v>
      </c>
      <c r="O54" s="716">
        <v>725000</v>
      </c>
      <c r="P54" s="716">
        <v>725000</v>
      </c>
      <c r="Q54" s="717">
        <v>725000</v>
      </c>
    </row>
    <row r="55" spans="1:17" ht="25.5" hidden="1" customHeight="1">
      <c r="A55" s="712" t="s">
        <v>5</v>
      </c>
      <c r="B55" s="713" t="s">
        <v>1756</v>
      </c>
      <c r="C55" s="714" t="s">
        <v>121</v>
      </c>
      <c r="D55" s="713" t="s">
        <v>122</v>
      </c>
      <c r="E55" s="714" t="s">
        <v>1397</v>
      </c>
      <c r="F55" s="713" t="s">
        <v>1398</v>
      </c>
      <c r="G55" s="714" t="s">
        <v>1407</v>
      </c>
      <c r="H55" s="713" t="s">
        <v>1408</v>
      </c>
      <c r="I55" s="714" t="s">
        <v>4</v>
      </c>
      <c r="J55" s="713" t="s">
        <v>936</v>
      </c>
      <c r="K55" s="714" t="s">
        <v>2</v>
      </c>
      <c r="L55" s="713" t="s">
        <v>3</v>
      </c>
      <c r="M55" s="714" t="s">
        <v>123</v>
      </c>
      <c r="N55" s="713" t="s">
        <v>124</v>
      </c>
      <c r="O55" s="716">
        <v>448500</v>
      </c>
      <c r="P55" s="716">
        <v>569200</v>
      </c>
      <c r="Q55" s="717">
        <v>569200</v>
      </c>
    </row>
    <row r="56" spans="1:17" ht="30.75" hidden="1" customHeight="1">
      <c r="A56" s="712" t="s">
        <v>5</v>
      </c>
      <c r="B56" s="713" t="s">
        <v>1756</v>
      </c>
      <c r="C56" s="714" t="s">
        <v>121</v>
      </c>
      <c r="D56" s="713" t="s">
        <v>122</v>
      </c>
      <c r="E56" s="714" t="s">
        <v>1397</v>
      </c>
      <c r="F56" s="713" t="s">
        <v>1398</v>
      </c>
      <c r="G56" s="714" t="s">
        <v>1407</v>
      </c>
      <c r="H56" s="713" t="s">
        <v>1408</v>
      </c>
      <c r="I56" s="714" t="s">
        <v>4</v>
      </c>
      <c r="J56" s="713" t="s">
        <v>936</v>
      </c>
      <c r="K56" s="714" t="s">
        <v>2</v>
      </c>
      <c r="L56" s="713" t="s">
        <v>3</v>
      </c>
      <c r="M56" s="714" t="s">
        <v>1757</v>
      </c>
      <c r="N56" s="713" t="s">
        <v>1758</v>
      </c>
      <c r="O56" s="716">
        <v>80000</v>
      </c>
      <c r="P56" s="716">
        <v>80000</v>
      </c>
      <c r="Q56" s="717">
        <v>80000</v>
      </c>
    </row>
    <row r="57" spans="1:17" ht="30.75" hidden="1" customHeight="1">
      <c r="A57" s="712" t="s">
        <v>5</v>
      </c>
      <c r="B57" s="713" t="s">
        <v>1756</v>
      </c>
      <c r="C57" s="714" t="s">
        <v>121</v>
      </c>
      <c r="D57" s="713" t="s">
        <v>122</v>
      </c>
      <c r="E57" s="714" t="s">
        <v>1397</v>
      </c>
      <c r="F57" s="713" t="s">
        <v>1398</v>
      </c>
      <c r="G57" s="714" t="s">
        <v>1759</v>
      </c>
      <c r="H57" s="713" t="s">
        <v>1760</v>
      </c>
      <c r="I57" s="714" t="s">
        <v>4</v>
      </c>
      <c r="J57" s="713" t="s">
        <v>936</v>
      </c>
      <c r="K57" s="714" t="s">
        <v>2</v>
      </c>
      <c r="L57" s="713" t="s">
        <v>3</v>
      </c>
      <c r="M57" s="714" t="s">
        <v>11</v>
      </c>
      <c r="N57" s="713" t="s">
        <v>12</v>
      </c>
      <c r="O57" s="716"/>
      <c r="P57" s="716">
        <v>153000</v>
      </c>
      <c r="Q57" s="717"/>
    </row>
    <row r="58" spans="1:17" ht="30.75" hidden="1" customHeight="1">
      <c r="A58" s="712" t="s">
        <v>5</v>
      </c>
      <c r="B58" s="713" t="s">
        <v>1756</v>
      </c>
      <c r="C58" s="714" t="s">
        <v>121</v>
      </c>
      <c r="D58" s="713" t="s">
        <v>122</v>
      </c>
      <c r="E58" s="714" t="s">
        <v>1397</v>
      </c>
      <c r="F58" s="713" t="s">
        <v>1398</v>
      </c>
      <c r="G58" s="714" t="s">
        <v>805</v>
      </c>
      <c r="H58" s="713" t="s">
        <v>806</v>
      </c>
      <c r="I58" s="714" t="s">
        <v>4</v>
      </c>
      <c r="J58" s="713" t="s">
        <v>936</v>
      </c>
      <c r="K58" s="714" t="s">
        <v>2</v>
      </c>
      <c r="L58" s="713" t="s">
        <v>3</v>
      </c>
      <c r="M58" s="714" t="s">
        <v>15</v>
      </c>
      <c r="N58" s="713" t="s">
        <v>16</v>
      </c>
      <c r="O58" s="716">
        <v>891400</v>
      </c>
      <c r="P58" s="716"/>
      <c r="Q58" s="717"/>
    </row>
    <row r="59" spans="1:17" ht="12.75" customHeight="1">
      <c r="O59" s="1900">
        <f>SUBTOTAL(9,O6:O58)</f>
        <v>752500</v>
      </c>
      <c r="P59" s="1900">
        <f>SUBTOTAL(9,P34:P58)</f>
        <v>0</v>
      </c>
    </row>
  </sheetData>
  <autoFilter ref="A5:R58">
    <filterColumn colId="6">
      <filters>
        <filter val="02 1 00 75880"/>
      </filters>
    </filterColumn>
    <filterColumn colId="12">
      <filters>
        <filter val="925"/>
        <filter val="954"/>
        <filter val="963"/>
        <filter val="971"/>
        <filter val="981"/>
        <filter val="985"/>
        <filter val="995"/>
      </filters>
    </filterColumn>
  </autoFilter>
  <customSheetViews>
    <customSheetView guid="{B72699BC-299D-42B7-A978-9B23F399AA23}" showPageBreaks="1" showGridLines="0" fitToPage="1" filter="1" showAutoFilter="1" topLeftCell="B1">
      <pane ySplit="54" topLeftCell="A92" activePane="bottomLeft" state="frozen"/>
      <selection pane="bottomLeft" sqref="A1:Q40"/>
      <pageMargins left="0.24" right="0.39370078740157483" top="0.78740157480314965" bottom="0.78740157480314965" header="0" footer="0"/>
      <pageSetup paperSize="9" scale="51" orientation="landscape" r:id="rId1"/>
      <headerFooter alignWithMargins="0"/>
      <autoFilter ref="B1:T1">
        <filterColumn colId="1">
          <filters>
            <filter val="Субсидия на иные цели муниципальное бюджетное общеобразовательное учреждение &quot;Средняя школа №17&quot;"/>
          </filters>
        </filterColumn>
        <filterColumn colId="12">
          <filters>
            <filter val="925"/>
            <filter val="931"/>
            <filter val="932"/>
            <filter val="933"/>
            <filter val="941"/>
            <filter val="942"/>
            <filter val="947"/>
            <filter val="953"/>
            <filter val="954"/>
            <filter val="955"/>
            <filter val="956"/>
            <filter val="963"/>
            <filter val="971"/>
            <filter val="981"/>
            <filter val="982"/>
            <filter val="983"/>
            <filter val="985"/>
            <filter val="993"/>
            <filter val="995"/>
          </filters>
        </filterColumn>
      </autoFilter>
    </customSheetView>
    <customSheetView guid="{4DDEBF15-3C9F-44C3-B78F-AE382BE678C1}" showGridLines="0" fitToPage="1" showAutoFilter="1" topLeftCell="E1">
      <pane ySplit="6" topLeftCell="A7" activePane="bottomLeft" state="frozen"/>
      <selection pane="bottomLeft" activeCell="O34" sqref="O34"/>
      <pageMargins left="0.24" right="0.39370078740157483" top="0.78740157480314965" bottom="0.78740157480314965" header="0" footer="0"/>
      <pageSetup paperSize="9" scale="20" orientation="landscape" r:id="rId2"/>
      <headerFooter alignWithMargins="0"/>
      <autoFilter ref="B1:T1"/>
    </customSheetView>
    <customSheetView guid="{3811DC27-6C9C-4281-989A-478EAFEC2147}" showGridLines="0" fitToPage="1" filter="1" showAutoFilter="1">
      <pane ySplit="5" topLeftCell="A6" activePane="bottomLeft" state="frozen"/>
      <selection pane="bottomLeft" activeCell="M57" sqref="M57"/>
      <pageMargins left="0.24" right="0.39370078740157483" top="0.78740157480314965" bottom="0.78740157480314965" header="0" footer="0"/>
      <pageSetup paperSize="9" scale="20" orientation="landscape" r:id="rId3"/>
      <headerFooter alignWithMargins="0"/>
      <autoFilter ref="B1:T1">
        <filterColumn colId="1">
          <filters>
            <filter val="Субсидия на иные цели муниципальное бюджетное общеобразовательное учреждение &quot;Средняя школа №17&quot;"/>
          </filters>
        </filterColumn>
      </autoFilter>
    </customSheetView>
    <customSheetView guid="{5B9D9E33-AFE5-4826-BC15-28975AB1E5F8}" showGridLines="0" fitToPage="1" showAutoFilter="1">
      <pane ySplit="6" topLeftCell="A7" activePane="bottomLeft" state="frozen"/>
      <selection pane="bottomLeft" activeCell="D13" sqref="D13"/>
      <pageMargins left="0.24" right="0.39370078740157483" top="0.78740157480314965" bottom="0.78740157480314965" header="0" footer="0"/>
      <pageSetup paperSize="9" scale="20" orientation="landscape" r:id="rId4"/>
      <headerFooter alignWithMargins="0"/>
      <autoFilter ref="B1:T1"/>
    </customSheetView>
    <customSheetView guid="{4660ED57-C31A-43C4-A05C-DF263EC238D0}" showGridLines="0" fitToPage="1" showAutoFilter="1" topLeftCell="E1">
      <pane ySplit="6" topLeftCell="A7" activePane="bottomLeft" state="frozen"/>
      <selection pane="bottomLeft" activeCell="O34" sqref="O34"/>
      <pageMargins left="0.24" right="0.39370078740157483" top="0.78740157480314965" bottom="0.78740157480314965" header="0" footer="0"/>
      <pageSetup paperSize="9" scale="20" orientation="landscape" r:id="rId5"/>
      <headerFooter alignWithMargins="0"/>
      <autoFilter ref="B1:T1"/>
    </customSheetView>
  </customSheetViews>
  <mergeCells count="3">
    <mergeCell ref="A3:L3"/>
    <mergeCell ref="A4:L4"/>
    <mergeCell ref="A1:Q1"/>
  </mergeCells>
  <pageMargins left="0.24" right="0.39370078740157483" top="0.78740157480314965" bottom="0.78740157480314965" header="0" footer="0"/>
  <pageSetup paperSize="9" scale="55" orientation="landscape" r:id="rId6"/>
  <headerFooter alignWithMargins="0"/>
</worksheet>
</file>

<file path=xl/worksheets/sheet9.xml><?xml version="1.0" encoding="utf-8"?>
<worksheet xmlns="http://schemas.openxmlformats.org/spreadsheetml/2006/main" xmlns:r="http://schemas.openxmlformats.org/officeDocument/2006/relationships">
  <sheetPr>
    <tabColor theme="5" tint="0.39997558519241921"/>
    <pageSetUpPr fitToPage="1"/>
  </sheetPr>
  <dimension ref="A1:O17"/>
  <sheetViews>
    <sheetView zoomScale="90" zoomScaleNormal="90" workbookViewId="0">
      <selection activeCell="K15" sqref="K15"/>
    </sheetView>
  </sheetViews>
  <sheetFormatPr defaultColWidth="9.140625" defaultRowHeight="15"/>
  <cols>
    <col min="1" max="1" width="7.7109375" style="187" customWidth="1"/>
    <col min="2" max="2" width="56.42578125" style="187" customWidth="1"/>
    <col min="3" max="3" width="10.7109375" style="188" customWidth="1"/>
    <col min="4" max="4" width="11.85546875" style="189" customWidth="1"/>
    <col min="5" max="5" width="15.85546875" style="190" customWidth="1"/>
    <col min="6" max="6" width="16" style="190" customWidth="1"/>
    <col min="7" max="7" width="17.42578125" style="190" customWidth="1"/>
    <col min="8" max="8" width="17.7109375" style="190" customWidth="1"/>
    <col min="9" max="9" width="16.5703125" style="190" customWidth="1"/>
    <col min="10" max="10" width="16.42578125" style="190" customWidth="1"/>
    <col min="11" max="11" width="16.42578125" style="47" customWidth="1"/>
    <col min="12" max="12" width="16.140625" style="47" customWidth="1"/>
    <col min="13" max="13" width="16.85546875" style="47" customWidth="1"/>
    <col min="14" max="16384" width="9.140625" style="47"/>
  </cols>
  <sheetData>
    <row r="1" spans="1:15" ht="15.75" customHeight="1">
      <c r="A1" s="2111" t="s">
        <v>1322</v>
      </c>
      <c r="B1" s="2111"/>
      <c r="C1" s="2111"/>
      <c r="D1" s="2111"/>
      <c r="E1" s="2111"/>
      <c r="F1" s="2111"/>
      <c r="G1" s="2111"/>
      <c r="H1" s="2111"/>
      <c r="I1" s="2111"/>
      <c r="J1" s="2111"/>
      <c r="K1" s="2111"/>
      <c r="L1" s="2111"/>
      <c r="M1" s="2111"/>
    </row>
    <row r="2" spans="1:15" ht="14.25">
      <c r="A2" s="2112" t="s">
        <v>1771</v>
      </c>
      <c r="B2" s="2112"/>
      <c r="C2" s="2112"/>
      <c r="D2" s="2112"/>
      <c r="E2" s="2112"/>
      <c r="F2" s="2112"/>
      <c r="G2" s="2112"/>
      <c r="H2" s="2112"/>
      <c r="I2" s="2112"/>
      <c r="J2" s="2112"/>
      <c r="K2" s="2112"/>
      <c r="L2" s="2112"/>
      <c r="M2" s="2112"/>
    </row>
    <row r="5" spans="1:15" s="202" customFormat="1" ht="15.75">
      <c r="A5" s="197" t="s">
        <v>1662</v>
      </c>
      <c r="B5" s="198"/>
      <c r="C5" s="199"/>
      <c r="D5" s="199"/>
      <c r="E5" s="199"/>
      <c r="F5" s="199"/>
      <c r="G5" s="199"/>
      <c r="H5" s="199"/>
      <c r="I5" s="199"/>
      <c r="J5" s="200"/>
      <c r="K5" s="200"/>
      <c r="L5" s="201"/>
      <c r="O5" s="203"/>
    </row>
    <row r="6" spans="1:15" s="202" customFormat="1" ht="15.75">
      <c r="A6" s="197" t="s">
        <v>1663</v>
      </c>
      <c r="B6" s="198"/>
      <c r="C6" s="199"/>
      <c r="D6" s="199"/>
      <c r="E6" s="199"/>
      <c r="F6" s="199"/>
      <c r="G6" s="199"/>
      <c r="H6" s="199"/>
      <c r="I6" s="199"/>
      <c r="J6" s="200"/>
      <c r="K6" s="200"/>
      <c r="L6" s="201"/>
      <c r="O6" s="203"/>
    </row>
    <row r="7" spans="1:15" s="202" customFormat="1" ht="15.75">
      <c r="A7" s="197" t="s">
        <v>1772</v>
      </c>
      <c r="B7" s="198"/>
      <c r="C7" s="199"/>
      <c r="D7" s="199"/>
      <c r="E7" s="199"/>
      <c r="F7" s="199"/>
      <c r="G7" s="199"/>
      <c r="H7" s="199"/>
      <c r="I7" s="199"/>
      <c r="J7" s="200"/>
      <c r="K7" s="200"/>
      <c r="L7" s="201"/>
      <c r="O7" s="203"/>
    </row>
    <row r="8" spans="1:15" s="211" customFormat="1" ht="32.25" customHeight="1">
      <c r="A8" s="2113" t="s">
        <v>430</v>
      </c>
      <c r="B8" s="2114" t="s">
        <v>573</v>
      </c>
      <c r="C8" s="2115" t="s">
        <v>574</v>
      </c>
      <c r="D8" s="2116" t="s">
        <v>575</v>
      </c>
      <c r="E8" s="2116"/>
      <c r="F8" s="2116"/>
      <c r="G8" s="2117" t="s">
        <v>585</v>
      </c>
      <c r="H8" s="2117"/>
      <c r="I8" s="2117" t="s">
        <v>576</v>
      </c>
      <c r="J8" s="2117"/>
      <c r="K8" s="2117"/>
      <c r="L8" s="2101" t="s">
        <v>577</v>
      </c>
      <c r="M8" s="2103" t="s">
        <v>578</v>
      </c>
      <c r="N8" s="210"/>
    </row>
    <row r="9" spans="1:15" s="211" customFormat="1" ht="36.75" customHeight="1">
      <c r="A9" s="2113"/>
      <c r="B9" s="2114"/>
      <c r="C9" s="2115"/>
      <c r="D9" s="212" t="s">
        <v>579</v>
      </c>
      <c r="E9" s="213" t="s">
        <v>580</v>
      </c>
      <c r="F9" s="213" t="s">
        <v>581</v>
      </c>
      <c r="G9" s="213" t="s">
        <v>582</v>
      </c>
      <c r="H9" s="213" t="s">
        <v>583</v>
      </c>
      <c r="I9" s="213" t="s">
        <v>579</v>
      </c>
      <c r="J9" s="213" t="s">
        <v>580</v>
      </c>
      <c r="K9" s="214" t="s">
        <v>581</v>
      </c>
      <c r="L9" s="2102"/>
      <c r="M9" s="2104"/>
      <c r="N9" s="210"/>
    </row>
    <row r="10" spans="1:15" ht="18.75" customHeight="1">
      <c r="A10" s="2105" t="s">
        <v>682</v>
      </c>
      <c r="B10" s="2105"/>
      <c r="C10" s="2105"/>
      <c r="D10" s="2105"/>
      <c r="E10" s="2105"/>
      <c r="F10" s="2105"/>
      <c r="G10" s="2105"/>
      <c r="H10" s="2105"/>
      <c r="I10" s="2105"/>
      <c r="J10" s="2105"/>
      <c r="K10" s="2105"/>
      <c r="L10" s="2105"/>
      <c r="M10" s="2105"/>
      <c r="N10" s="4"/>
    </row>
    <row r="11" spans="1:15" ht="55.5" customHeight="1">
      <c r="A11" s="186">
        <v>1</v>
      </c>
      <c r="B11" s="215" t="s">
        <v>1664</v>
      </c>
      <c r="C11" s="216"/>
      <c r="D11" s="217"/>
      <c r="E11" s="218"/>
      <c r="F11" s="218"/>
      <c r="G11" s="207"/>
      <c r="H11" s="219">
        <v>21600</v>
      </c>
      <c r="I11" s="218"/>
      <c r="J11" s="218"/>
      <c r="K11" s="220"/>
      <c r="L11" s="207">
        <f>F11+H11+K11</f>
        <v>21600</v>
      </c>
      <c r="M11" s="2106" t="s">
        <v>584</v>
      </c>
      <c r="N11" s="4"/>
    </row>
    <row r="12" spans="1:15" ht="60.75" hidden="1" customHeight="1">
      <c r="A12" s="204">
        <v>2</v>
      </c>
      <c r="B12" s="215" t="s">
        <v>827</v>
      </c>
      <c r="C12" s="205">
        <v>1</v>
      </c>
      <c r="D12" s="206">
        <v>500</v>
      </c>
      <c r="E12" s="206"/>
      <c r="F12" s="206">
        <f>C12*D12*E12</f>
        <v>0</v>
      </c>
      <c r="G12" s="207"/>
      <c r="H12" s="206">
        <f>C12*G12</f>
        <v>0</v>
      </c>
      <c r="I12" s="206"/>
      <c r="J12" s="206"/>
      <c r="K12" s="206">
        <f>J12*I12*C12</f>
        <v>0</v>
      </c>
      <c r="L12" s="207">
        <f>F12+H12+K12</f>
        <v>0</v>
      </c>
      <c r="M12" s="2107"/>
      <c r="N12" s="4"/>
    </row>
    <row r="13" spans="1:15" ht="15" customHeight="1">
      <c r="A13" s="2109" t="s">
        <v>586</v>
      </c>
      <c r="B13" s="2110"/>
      <c r="C13" s="216"/>
      <c r="D13" s="217"/>
      <c r="E13" s="218"/>
      <c r="F13" s="219">
        <f>SUM(F11:F12)</f>
        <v>0</v>
      </c>
      <c r="G13" s="207"/>
      <c r="H13" s="219">
        <f>SUM(H11:H12)</f>
        <v>21600</v>
      </c>
      <c r="I13" s="218"/>
      <c r="J13" s="218"/>
      <c r="K13" s="380">
        <f>SUM(K11)</f>
        <v>0</v>
      </c>
      <c r="L13" s="219">
        <f>SUM(L11:L12)</f>
        <v>21600</v>
      </c>
      <c r="M13" s="2108"/>
      <c r="N13" s="4"/>
    </row>
    <row r="14" spans="1:15" ht="16.5" customHeight="1">
      <c r="A14" s="2105" t="s">
        <v>667</v>
      </c>
      <c r="B14" s="2105"/>
      <c r="C14" s="2105"/>
      <c r="D14" s="2105"/>
      <c r="E14" s="2105"/>
      <c r="F14" s="2105"/>
      <c r="G14" s="2105"/>
      <c r="H14" s="2105"/>
      <c r="I14" s="2105"/>
      <c r="J14" s="2105"/>
      <c r="K14" s="2105"/>
      <c r="L14" s="2105"/>
      <c r="M14" s="2105"/>
      <c r="N14" s="4"/>
    </row>
    <row r="15" spans="1:15" ht="69" customHeight="1">
      <c r="A15" s="204">
        <v>1</v>
      </c>
      <c r="B15" s="215" t="s">
        <v>1665</v>
      </c>
      <c r="C15" s="205">
        <v>2</v>
      </c>
      <c r="D15" s="206">
        <v>500</v>
      </c>
      <c r="E15" s="206">
        <v>6</v>
      </c>
      <c r="F15" s="206">
        <f>C15*D15*E15</f>
        <v>6000</v>
      </c>
      <c r="G15" s="207">
        <v>23100</v>
      </c>
      <c r="H15" s="206">
        <f>C15*G15</f>
        <v>46200</v>
      </c>
      <c r="I15" s="206">
        <v>3700</v>
      </c>
      <c r="J15" s="206">
        <v>5</v>
      </c>
      <c r="K15" s="1897">
        <f>J15*I15</f>
        <v>18500</v>
      </c>
      <c r="L15" s="207">
        <f>F15+H15+K15</f>
        <v>70700</v>
      </c>
      <c r="M15" s="2098" t="s">
        <v>584</v>
      </c>
      <c r="N15" s="4"/>
    </row>
    <row r="16" spans="1:15" ht="60.75" customHeight="1">
      <c r="A16" s="204">
        <v>2</v>
      </c>
      <c r="B16" s="215" t="s">
        <v>1666</v>
      </c>
      <c r="C16" s="205"/>
      <c r="D16" s="206">
        <v>500</v>
      </c>
      <c r="E16" s="206"/>
      <c r="F16" s="206">
        <f>C16*D16*E16</f>
        <v>0</v>
      </c>
      <c r="G16" s="207">
        <v>23100</v>
      </c>
      <c r="H16" s="206">
        <f>C16*G16</f>
        <v>0</v>
      </c>
      <c r="I16" s="206"/>
      <c r="J16" s="206"/>
      <c r="K16" s="206">
        <f>J16*I16*C16</f>
        <v>0</v>
      </c>
      <c r="L16" s="207">
        <f>F16+H16+K16</f>
        <v>0</v>
      </c>
      <c r="M16" s="2098"/>
      <c r="N16" s="4"/>
    </row>
    <row r="17" spans="1:14" ht="15.75">
      <c r="A17" s="2099" t="s">
        <v>587</v>
      </c>
      <c r="B17" s="2100"/>
      <c r="C17" s="208"/>
      <c r="D17" s="208"/>
      <c r="E17" s="208"/>
      <c r="F17" s="209">
        <f>SUM(F15:F16)</f>
        <v>6000</v>
      </c>
      <c r="G17" s="208"/>
      <c r="H17" s="209">
        <f>SUM(H15:H16)</f>
        <v>46200</v>
      </c>
      <c r="I17" s="208"/>
      <c r="J17" s="208"/>
      <c r="K17" s="209">
        <f>SUM(K15:K16)</f>
        <v>18500</v>
      </c>
      <c r="L17" s="209">
        <f>SUM(L15:L16)</f>
        <v>70700</v>
      </c>
      <c r="M17" s="2098"/>
      <c r="N17" s="4"/>
    </row>
  </sheetData>
  <customSheetViews>
    <customSheetView guid="{B72699BC-299D-42B7-A978-9B23F399AA23}" scale="90" fitToPage="1" hiddenRows="1">
      <selection sqref="A1:O40"/>
      <pageMargins left="0.19685039370078741" right="0.19685039370078741" top="0.35433070866141736" bottom="0.35433070866141736" header="0.31496062992125984" footer="0.31496062992125984"/>
      <pageSetup paperSize="9" scale="62" orientation="landscape" r:id="rId1"/>
      <headerFooter scaleWithDoc="0" alignWithMargins="0"/>
    </customSheetView>
    <customSheetView guid="{4DDEBF15-3C9F-44C3-B78F-AE382BE678C1}" scale="90" fitToPage="1" hiddenRows="1" topLeftCell="B1">
      <selection activeCell="K13" sqref="K13"/>
      <pageMargins left="0.19685039370078741" right="0.19685039370078741" top="0.35433070866141736" bottom="0.35433070866141736" header="0.31496062992125984" footer="0.31496062992125984"/>
      <pageSetup paperSize="9" scale="62" orientation="landscape" r:id="rId2"/>
      <headerFooter scaleWithDoc="0" alignWithMargins="0"/>
    </customSheetView>
    <customSheetView guid="{3811DC27-6C9C-4281-989A-478EAFEC2147}" scale="90" fitToPage="1" hiddenRows="1">
      <selection activeCell="H11" sqref="H11"/>
      <pageMargins left="0.19685039370078741" right="0.19685039370078741" top="0.35433070866141736" bottom="0.35433070866141736" header="0.31496062992125984" footer="0.31496062992125984"/>
      <pageSetup paperSize="9" scale="62" orientation="landscape" r:id="rId3"/>
      <headerFooter scaleWithDoc="0" alignWithMargins="0"/>
    </customSheetView>
    <customSheetView guid="{5B9D9E33-AFE5-4826-BC15-28975AB1E5F8}" scale="90" fitToPage="1" hiddenRows="1">
      <selection activeCell="A12" sqref="A12:IV12"/>
      <pageMargins left="0.19685039370078741" right="0.19685039370078741" top="0.35433070866141736" bottom="0.35433070866141736" header="0.31496062992125984" footer="0.31496062992125984"/>
      <pageSetup paperSize="9" scale="62" orientation="landscape" r:id="rId4"/>
      <headerFooter scaleWithDoc="0" alignWithMargins="0"/>
    </customSheetView>
    <customSheetView guid="{4660ED57-C31A-43C4-A05C-DF263EC238D0}" scale="90" fitToPage="1" hiddenRows="1" topLeftCell="B1">
      <selection activeCell="K13" sqref="K13"/>
      <pageMargins left="0.19685039370078741" right="0.19685039370078741" top="0.35433070866141736" bottom="0.35433070866141736" header="0.31496062992125984" footer="0.31496062992125984"/>
      <pageSetup paperSize="9" scale="62" orientation="landscape" r:id="rId5"/>
      <headerFooter scaleWithDoc="0" alignWithMargins="0"/>
    </customSheetView>
  </customSheetViews>
  <mergeCells count="16">
    <mergeCell ref="A1:M1"/>
    <mergeCell ref="A2:M2"/>
    <mergeCell ref="A8:A9"/>
    <mergeCell ref="B8:B9"/>
    <mergeCell ref="C8:C9"/>
    <mergeCell ref="D8:F8"/>
    <mergeCell ref="G8:H8"/>
    <mergeCell ref="I8:K8"/>
    <mergeCell ref="M15:M17"/>
    <mergeCell ref="A17:B17"/>
    <mergeCell ref="L8:L9"/>
    <mergeCell ref="M8:M9"/>
    <mergeCell ref="A10:M10"/>
    <mergeCell ref="M11:M13"/>
    <mergeCell ref="A13:B13"/>
    <mergeCell ref="A14:M14"/>
  </mergeCells>
  <pageMargins left="0.19685039370078741" right="0.19685039370078741" top="0.35433070866141736" bottom="0.35433070866141736" header="0.31496062992125984" footer="0.31496062992125984"/>
  <pageSetup paperSize="9" scale="62" orientation="landscape" r:id="rId6"/>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14</vt:i4>
      </vt:variant>
    </vt:vector>
  </HeadingPairs>
  <TitlesOfParts>
    <vt:vector size="38" baseType="lpstr">
      <vt:lpstr>План ФХД 2018</vt:lpstr>
      <vt:lpstr>План ФХД 2019</vt:lpstr>
      <vt:lpstr>План ФХД 2020</vt:lpstr>
      <vt:lpstr>Закупка ТРУ</vt:lpstr>
      <vt:lpstr>Раб.таблица 2018</vt:lpstr>
      <vt:lpstr>Счета</vt:lpstr>
      <vt:lpstr>СГОЗ 2019-2020</vt:lpstr>
      <vt:lpstr>Бюджет 2018-2020</vt:lpstr>
      <vt:lpstr>212 командировки</vt:lpstr>
      <vt:lpstr>221.925 связь</vt:lpstr>
      <vt:lpstr>223 коммуналка</vt:lpstr>
      <vt:lpstr>225 сод.имущ.</vt:lpstr>
      <vt:lpstr>226.951 страхование</vt:lpstr>
      <vt:lpstr>226.953 охрана объета</vt:lpstr>
      <vt:lpstr>226.954 прочие услуги</vt:lpstr>
      <vt:lpstr>226.995 медосмотры</vt:lpstr>
      <vt:lpstr> 290.963 КММ</vt:lpstr>
      <vt:lpstr>310.971 основные средства</vt:lpstr>
      <vt:lpstr>340.981 расходники</vt:lpstr>
      <vt:lpstr>340.983 продукты питания</vt:lpstr>
      <vt:lpstr>340.985 мягкий инвентарь</vt:lpstr>
      <vt:lpstr>981.985 Присмотр и уход</vt:lpstr>
      <vt:lpstr>Платные услуги</vt:lpstr>
      <vt:lpstr>Энергосбережение</vt:lpstr>
      <vt:lpstr>'221.925 связь'!Заголовки_для_печати</vt:lpstr>
      <vt:lpstr>'340.983 продукты питания'!Заголовки_для_печати</vt:lpstr>
      <vt:lpstr>'Закупка ТРУ'!Заголовки_для_печати</vt:lpstr>
      <vt:lpstr>'План ФХД 2018'!Заголовки_для_печати</vt:lpstr>
      <vt:lpstr>'План ФХД 2019'!Заголовки_для_печати</vt:lpstr>
      <vt:lpstr>'План ФХД 2020'!Заголовки_для_печати</vt:lpstr>
      <vt:lpstr>'Раб.таблица 2018'!Заголовки_для_печати</vt:lpstr>
      <vt:lpstr>'СГОЗ 2019-2020'!Заголовки_для_печати</vt:lpstr>
      <vt:lpstr>Энергосбережение!Заголовки_для_печати</vt:lpstr>
      <vt:lpstr>'340.981 расходники'!Область_печати</vt:lpstr>
      <vt:lpstr>'Закупка ТРУ'!Область_печати</vt:lpstr>
      <vt:lpstr>'План ФХД 2018'!Область_печати</vt:lpstr>
      <vt:lpstr>'План ФХД 2019'!Область_печати</vt:lpstr>
      <vt:lpstr>'План ФХД 2020'!Область_печати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Попова Екатерина Николаевна</dc:creator>
  <cp:lastModifiedBy>root</cp:lastModifiedBy>
  <cp:lastPrinted>2017-12-19T02:12:54Z</cp:lastPrinted>
  <dcterms:created xsi:type="dcterms:W3CDTF">2016-11-07T02:42:14Z</dcterms:created>
  <dcterms:modified xsi:type="dcterms:W3CDTF">2018-01-12T01:58:49Z</dcterms:modified>
</cp:coreProperties>
</file>